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E0B818D3-ECDB-487D-9DB7-C7902B16CE09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Z29" i="2"/>
  <c r="AA29" i="2"/>
  <c r="AB29" i="2"/>
  <c r="AC29" i="2"/>
  <c r="U30" i="2"/>
  <c r="V30" i="2"/>
  <c r="W30" i="2"/>
  <c r="X30" i="2"/>
  <c r="Y30" i="2"/>
  <c r="Z30" i="2"/>
  <c r="AA30" i="2"/>
  <c r="AB30" i="2"/>
  <c r="AC30" i="2"/>
  <c r="U31" i="2"/>
  <c r="V31" i="2"/>
  <c r="W31" i="2"/>
  <c r="X31" i="2"/>
  <c r="Y31" i="2"/>
  <c r="Z31" i="2"/>
  <c r="AA31" i="2"/>
  <c r="AB31" i="2"/>
  <c r="AC31" i="2"/>
  <c r="U32" i="2"/>
  <c r="V32" i="2"/>
  <c r="W32" i="2"/>
  <c r="X32" i="2"/>
  <c r="Y32" i="2"/>
  <c r="Z32" i="2"/>
  <c r="AA32" i="2"/>
  <c r="AB32" i="2"/>
  <c r="AC32" i="2"/>
  <c r="U33" i="2"/>
  <c r="V33" i="2"/>
  <c r="W33" i="2"/>
  <c r="X33" i="2"/>
  <c r="Y33" i="2"/>
  <c r="Z33" i="2"/>
  <c r="AA33" i="2"/>
  <c r="AB33" i="2"/>
  <c r="AC33" i="2"/>
  <c r="U34" i="2"/>
  <c r="V34" i="2"/>
  <c r="W34" i="2"/>
  <c r="X34" i="2"/>
  <c r="Y34" i="2"/>
  <c r="Z34" i="2"/>
  <c r="AA34" i="2"/>
  <c r="AB34" i="2"/>
  <c r="AC34" i="2"/>
  <c r="U35" i="2"/>
  <c r="V35" i="2"/>
  <c r="W35" i="2"/>
  <c r="X35" i="2"/>
  <c r="Y35" i="2"/>
  <c r="Z35" i="2"/>
  <c r="AA35" i="2"/>
  <c r="AB35" i="2"/>
  <c r="AC35" i="2"/>
  <c r="U36" i="2"/>
  <c r="V36" i="2"/>
  <c r="W36" i="2"/>
  <c r="X36" i="2"/>
  <c r="Y36" i="2"/>
  <c r="Z36" i="2"/>
  <c r="AA36" i="2"/>
  <c r="AB36" i="2"/>
  <c r="AC36" i="2"/>
  <c r="U37" i="2"/>
  <c r="V37" i="2"/>
  <c r="W37" i="2"/>
  <c r="X37" i="2"/>
  <c r="Y37" i="2"/>
  <c r="Z37" i="2"/>
  <c r="AA37" i="2"/>
  <c r="AB37" i="2"/>
  <c r="AC37" i="2"/>
  <c r="U38" i="2"/>
  <c r="V38" i="2"/>
  <c r="W38" i="2"/>
  <c r="X38" i="2"/>
  <c r="Y38" i="2"/>
  <c r="Z38" i="2"/>
  <c r="AA38" i="2"/>
  <c r="AB38" i="2"/>
  <c r="AC38" i="2"/>
  <c r="U39" i="2"/>
  <c r="V39" i="2"/>
  <c r="W39" i="2"/>
  <c r="X39" i="2"/>
  <c r="Y39" i="2"/>
  <c r="Z39" i="2"/>
  <c r="AA39" i="2"/>
  <c r="AB39" i="2"/>
  <c r="AC39" i="2"/>
  <c r="U40" i="2"/>
  <c r="V40" i="2"/>
  <c r="W40" i="2"/>
  <c r="X40" i="2"/>
  <c r="Y40" i="2"/>
  <c r="Z40" i="2"/>
  <c r="AA40" i="2"/>
  <c r="AB40" i="2"/>
  <c r="AC40" i="2"/>
  <c r="U41" i="2"/>
  <c r="V41" i="2"/>
  <c r="W41" i="2"/>
  <c r="X41" i="2"/>
  <c r="Y41" i="2"/>
  <c r="Z41" i="2"/>
  <c r="AA41" i="2"/>
  <c r="AB41" i="2"/>
  <c r="AC41" i="2"/>
  <c r="U42" i="2"/>
  <c r="V42" i="2"/>
  <c r="W42" i="2"/>
  <c r="X42" i="2"/>
  <c r="Y42" i="2"/>
  <c r="Z42" i="2"/>
  <c r="AA42" i="2"/>
  <c r="AB42" i="2"/>
  <c r="AC42" i="2"/>
  <c r="U43" i="2"/>
  <c r="V43" i="2"/>
  <c r="W43" i="2"/>
  <c r="X43" i="2"/>
  <c r="Y43" i="2"/>
  <c r="Z43" i="2"/>
  <c r="AA43" i="2"/>
  <c r="AB43" i="2"/>
  <c r="AC43" i="2"/>
  <c r="U44" i="2"/>
  <c r="V44" i="2"/>
  <c r="W44" i="2"/>
  <c r="X44" i="2"/>
  <c r="Y44" i="2"/>
  <c r="Z44" i="2"/>
  <c r="AA44" i="2"/>
  <c r="AB44" i="2"/>
  <c r="AC44" i="2"/>
  <c r="U45" i="2"/>
  <c r="V45" i="2"/>
  <c r="W45" i="2"/>
  <c r="X45" i="2"/>
  <c r="Y45" i="2"/>
  <c r="Z45" i="2"/>
  <c r="AA45" i="2"/>
  <c r="AB45" i="2"/>
  <c r="AC45" i="2"/>
  <c r="U46" i="2"/>
  <c r="V46" i="2"/>
  <c r="W46" i="2"/>
  <c r="X46" i="2"/>
  <c r="Y46" i="2"/>
  <c r="Z46" i="2"/>
  <c r="AA46" i="2"/>
  <c r="AB46" i="2"/>
  <c r="AC46" i="2"/>
  <c r="U47" i="2"/>
  <c r="V47" i="2"/>
  <c r="W47" i="2"/>
  <c r="X47" i="2"/>
  <c r="Y47" i="2"/>
  <c r="AB47" i="2" s="1"/>
  <c r="Z47" i="2"/>
  <c r="AA47" i="2"/>
  <c r="AC47" i="2"/>
  <c r="U48" i="2"/>
  <c r="V48" i="2"/>
  <c r="W48" i="2"/>
  <c r="X48" i="2"/>
  <c r="Y48" i="2"/>
  <c r="AB48" i="2" s="1"/>
  <c r="Z48" i="2"/>
  <c r="AA48" i="2"/>
  <c r="AC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X50" i="2"/>
  <c r="Y50" i="2"/>
  <c r="AB50" i="2" s="1"/>
  <c r="Z50" i="2"/>
  <c r="AA50" i="2"/>
  <c r="AC50" i="2"/>
  <c r="U51" i="2"/>
  <c r="V51" i="2"/>
  <c r="W51" i="2"/>
  <c r="X51" i="2"/>
  <c r="Y51" i="2"/>
  <c r="AB51" i="2" s="1"/>
  <c r="Z51" i="2"/>
  <c r="AA51" i="2"/>
  <c r="AC51" i="2"/>
  <c r="U52" i="2"/>
  <c r="V52" i="2"/>
  <c r="W52" i="2"/>
  <c r="X52" i="2"/>
  <c r="AA52" i="2" s="1"/>
  <c r="Y52" i="2"/>
  <c r="Z52" i="2"/>
  <c r="AC52" i="2" s="1"/>
  <c r="AB52" i="2"/>
  <c r="U53" i="2"/>
  <c r="V53" i="2"/>
  <c r="W53" i="2"/>
  <c r="X53" i="2"/>
  <c r="Y53" i="2"/>
  <c r="AB53" i="2" s="1"/>
  <c r="Z53" i="2"/>
  <c r="AA53" i="2"/>
  <c r="AC53" i="2"/>
  <c r="U54" i="2"/>
  <c r="V54" i="2"/>
  <c r="W54" i="2"/>
  <c r="X54" i="2"/>
  <c r="AA54" i="2" s="1"/>
  <c r="Y54" i="2"/>
  <c r="Z54" i="2"/>
  <c r="AC54" i="2" s="1"/>
  <c r="AB54" i="2"/>
  <c r="U55" i="2"/>
  <c r="V55" i="2"/>
  <c r="W55" i="2"/>
  <c r="X55" i="2"/>
  <c r="Y55" i="2"/>
  <c r="AB55" i="2" s="1"/>
  <c r="Z55" i="2"/>
  <c r="AA55" i="2"/>
  <c r="AC55" i="2"/>
  <c r="U56" i="2"/>
  <c r="V56" i="2"/>
  <c r="W56" i="2"/>
  <c r="X56" i="2"/>
  <c r="AA56" i="2" s="1"/>
  <c r="Y56" i="2"/>
  <c r="Z56" i="2"/>
  <c r="AC56" i="2" s="1"/>
  <c r="AB56" i="2"/>
  <c r="U57" i="2"/>
  <c r="V57" i="2"/>
  <c r="W57" i="2"/>
  <c r="X57" i="2"/>
  <c r="Y57" i="2"/>
  <c r="AB57" i="2" s="1"/>
  <c r="Z57" i="2"/>
  <c r="AA57" i="2"/>
  <c r="AC57" i="2"/>
  <c r="U58" i="2"/>
  <c r="V58" i="2"/>
  <c r="W58" i="2"/>
  <c r="X58" i="2"/>
  <c r="AA58" i="2" s="1"/>
  <c r="Y58" i="2"/>
  <c r="Z58" i="2"/>
  <c r="AC58" i="2" s="1"/>
  <c r="AB58" i="2"/>
  <c r="U59" i="2"/>
  <c r="V59" i="2"/>
  <c r="W59" i="2"/>
  <c r="AC59" i="2" s="1"/>
  <c r="X59" i="2"/>
  <c r="Y59" i="2"/>
  <c r="AB59" i="2" s="1"/>
  <c r="Z59" i="2"/>
  <c r="AA59" i="2"/>
  <c r="U60" i="2"/>
  <c r="V60" i="2"/>
  <c r="W60" i="2"/>
  <c r="X60" i="2"/>
  <c r="AA60" i="2" s="1"/>
  <c r="Y60" i="2"/>
  <c r="Z60" i="2"/>
  <c r="AC60" i="2" s="1"/>
  <c r="AB60" i="2"/>
  <c r="U61" i="2"/>
  <c r="V61" i="2"/>
  <c r="W61" i="2"/>
  <c r="X61" i="2"/>
  <c r="Y61" i="2"/>
  <c r="AB61" i="2" s="1"/>
  <c r="Z61" i="2"/>
  <c r="AA61" i="2"/>
  <c r="AC61" i="2"/>
  <c r="U62" i="2"/>
  <c r="V62" i="2"/>
  <c r="AB62" i="2" s="1"/>
  <c r="W62" i="2"/>
  <c r="X62" i="2"/>
  <c r="AA62" i="2" s="1"/>
  <c r="Y62" i="2"/>
  <c r="Z62" i="2"/>
  <c r="AC62" i="2" s="1"/>
  <c r="U63" i="2"/>
  <c r="V63" i="2"/>
  <c r="W63" i="2"/>
  <c r="AC63" i="2" s="1"/>
  <c r="X63" i="2"/>
  <c r="Y63" i="2"/>
  <c r="AB63" i="2" s="1"/>
  <c r="Z63" i="2"/>
  <c r="AA63" i="2"/>
  <c r="U64" i="2"/>
  <c r="V64" i="2"/>
  <c r="W64" i="2"/>
  <c r="X64" i="2"/>
  <c r="AA64" i="2" s="1"/>
  <c r="Y64" i="2"/>
  <c r="Z64" i="2"/>
  <c r="AC64" i="2" s="1"/>
  <c r="AB64" i="2"/>
  <c r="U65" i="2"/>
  <c r="V65" i="2"/>
  <c r="W65" i="2"/>
  <c r="X65" i="2"/>
  <c r="Y65" i="2"/>
  <c r="AB65" i="2" s="1"/>
  <c r="Z65" i="2"/>
  <c r="AA65" i="2"/>
  <c r="AC65" i="2"/>
  <c r="U66" i="2"/>
  <c r="V66" i="2"/>
  <c r="AB66" i="2" s="1"/>
  <c r="W66" i="2"/>
  <c r="X66" i="2"/>
  <c r="AA66" i="2" s="1"/>
  <c r="Y66" i="2"/>
  <c r="Z66" i="2"/>
  <c r="AC66" i="2" s="1"/>
  <c r="U67" i="2"/>
  <c r="V67" i="2"/>
  <c r="W67" i="2"/>
  <c r="AC67" i="2" s="1"/>
  <c r="X67" i="2"/>
  <c r="Y67" i="2"/>
  <c r="AB67" i="2" s="1"/>
  <c r="Z67" i="2"/>
  <c r="AA67" i="2"/>
  <c r="U68" i="2"/>
  <c r="V68" i="2"/>
  <c r="W68" i="2"/>
  <c r="X68" i="2"/>
  <c r="AA68" i="2" s="1"/>
  <c r="Y68" i="2"/>
  <c r="Z68" i="2"/>
  <c r="AC68" i="2" s="1"/>
  <c r="AB68" i="2"/>
  <c r="U69" i="2"/>
  <c r="V69" i="2"/>
  <c r="W69" i="2"/>
  <c r="X69" i="2"/>
  <c r="Y69" i="2"/>
  <c r="AB69" i="2" s="1"/>
  <c r="Z69" i="2"/>
  <c r="AA69" i="2"/>
  <c r="AC69" i="2"/>
  <c r="U70" i="2"/>
  <c r="V70" i="2"/>
  <c r="AB70" i="2" s="1"/>
  <c r="W70" i="2"/>
  <c r="X70" i="2"/>
  <c r="AA70" i="2" s="1"/>
  <c r="Y70" i="2"/>
  <c r="Z70" i="2"/>
  <c r="AC70" i="2" s="1"/>
  <c r="U71" i="2"/>
  <c r="V71" i="2"/>
  <c r="W71" i="2"/>
  <c r="AC71" i="2" s="1"/>
  <c r="X71" i="2"/>
  <c r="Y71" i="2"/>
  <c r="AB71" i="2" s="1"/>
  <c r="Z71" i="2"/>
  <c r="AA71" i="2"/>
  <c r="U72" i="2"/>
  <c r="V72" i="2"/>
  <c r="W72" i="2"/>
  <c r="X72" i="2"/>
  <c r="AA72" i="2" s="1"/>
  <c r="Y72" i="2"/>
  <c r="Z72" i="2"/>
  <c r="AC72" i="2" s="1"/>
  <c r="AB72" i="2"/>
  <c r="U73" i="2"/>
  <c r="V73" i="2"/>
  <c r="W73" i="2"/>
  <c r="X73" i="2"/>
  <c r="Y73" i="2"/>
  <c r="AB73" i="2" s="1"/>
  <c r="Z73" i="2"/>
  <c r="AA73" i="2"/>
  <c r="AC73" i="2"/>
  <c r="U74" i="2"/>
  <c r="V74" i="2"/>
  <c r="AB74" i="2" s="1"/>
  <c r="W74" i="2"/>
  <c r="X74" i="2"/>
  <c r="AA74" i="2" s="1"/>
  <c r="Y74" i="2"/>
  <c r="Z74" i="2"/>
  <c r="AC74" i="2" s="1"/>
  <c r="U75" i="2"/>
  <c r="V75" i="2"/>
  <c r="W75" i="2"/>
  <c r="AC75" i="2" s="1"/>
  <c r="X75" i="2"/>
  <c r="Y75" i="2"/>
  <c r="AB75" i="2" s="1"/>
  <c r="Z75" i="2"/>
  <c r="AA75" i="2"/>
  <c r="U76" i="2"/>
  <c r="V76" i="2"/>
  <c r="W76" i="2"/>
  <c r="X76" i="2"/>
  <c r="AA76" i="2" s="1"/>
  <c r="Y76" i="2"/>
  <c r="Z76" i="2"/>
  <c r="AC76" i="2" s="1"/>
  <c r="AB76" i="2"/>
  <c r="U77" i="2"/>
  <c r="V77" i="2"/>
  <c r="W77" i="2"/>
  <c r="X77" i="2"/>
  <c r="Y77" i="2"/>
  <c r="AB77" i="2" s="1"/>
  <c r="Z77" i="2"/>
  <c r="AA77" i="2"/>
  <c r="AC77" i="2"/>
  <c r="U78" i="2"/>
  <c r="V78" i="2"/>
  <c r="AB78" i="2" s="1"/>
  <c r="W78" i="2"/>
  <c r="X78" i="2"/>
  <c r="AA78" i="2" s="1"/>
  <c r="Y78" i="2"/>
  <c r="Z78" i="2"/>
  <c r="AC78" i="2" s="1"/>
  <c r="U79" i="2"/>
  <c r="V79" i="2"/>
  <c r="W79" i="2"/>
  <c r="AC79" i="2" s="1"/>
  <c r="X79" i="2"/>
  <c r="Y79" i="2"/>
  <c r="AB79" i="2" s="1"/>
  <c r="Z79" i="2"/>
  <c r="AA79" i="2"/>
  <c r="U80" i="2"/>
  <c r="V80" i="2"/>
  <c r="W80" i="2"/>
  <c r="X80" i="2"/>
  <c r="AA80" i="2" s="1"/>
  <c r="Y80" i="2"/>
  <c r="Z80" i="2"/>
  <c r="AC80" i="2" s="1"/>
  <c r="AB80" i="2"/>
  <c r="U81" i="2"/>
  <c r="V81" i="2"/>
  <c r="W81" i="2"/>
  <c r="X81" i="2"/>
  <c r="Y81" i="2"/>
  <c r="AB81" i="2" s="1"/>
  <c r="Z81" i="2"/>
  <c r="AA81" i="2"/>
  <c r="AC81" i="2"/>
  <c r="U82" i="2"/>
  <c r="V82" i="2"/>
  <c r="AB82" i="2" s="1"/>
  <c r="W82" i="2"/>
  <c r="X82" i="2"/>
  <c r="AA82" i="2" s="1"/>
  <c r="Y82" i="2"/>
  <c r="Z82" i="2"/>
  <c r="AC82" i="2" s="1"/>
  <c r="U83" i="2"/>
  <c r="V83" i="2"/>
  <c r="W83" i="2"/>
  <c r="AC83" i="2" s="1"/>
  <c r="X83" i="2"/>
  <c r="Y83" i="2"/>
  <c r="AB83" i="2" s="1"/>
  <c r="Z83" i="2"/>
  <c r="AA83" i="2"/>
  <c r="U84" i="2"/>
  <c r="V84" i="2"/>
  <c r="W84" i="2"/>
  <c r="X84" i="2"/>
  <c r="AA84" i="2" s="1"/>
  <c r="Y84" i="2"/>
  <c r="Z84" i="2"/>
  <c r="AC84" i="2" s="1"/>
  <c r="AB84" i="2"/>
  <c r="U85" i="2"/>
  <c r="V85" i="2"/>
  <c r="W85" i="2"/>
  <c r="X85" i="2"/>
  <c r="Y85" i="2"/>
  <c r="AB85" i="2" s="1"/>
  <c r="Z85" i="2"/>
  <c r="AA85" i="2"/>
  <c r="AC85" i="2"/>
  <c r="U86" i="2"/>
  <c r="V86" i="2"/>
  <c r="AB86" i="2" s="1"/>
  <c r="W86" i="2"/>
  <c r="X86" i="2"/>
  <c r="AA86" i="2" s="1"/>
  <c r="Y86" i="2"/>
  <c r="Z86" i="2"/>
  <c r="AC86" i="2" s="1"/>
  <c r="U87" i="2"/>
  <c r="V87" i="2"/>
  <c r="W87" i="2"/>
  <c r="AC87" i="2" s="1"/>
  <c r="X87" i="2"/>
  <c r="Y87" i="2"/>
  <c r="AB87" i="2" s="1"/>
  <c r="Z87" i="2"/>
  <c r="AA87" i="2"/>
  <c r="U88" i="2"/>
  <c r="V88" i="2"/>
  <c r="W88" i="2"/>
  <c r="X88" i="2"/>
  <c r="AA88" i="2" s="1"/>
  <c r="Y88" i="2"/>
  <c r="Z88" i="2"/>
  <c r="AC88" i="2" s="1"/>
  <c r="AB88" i="2"/>
  <c r="U89" i="2"/>
  <c r="V89" i="2"/>
  <c r="W89" i="2"/>
  <c r="X89" i="2"/>
  <c r="Y89" i="2"/>
  <c r="AB89" i="2" s="1"/>
  <c r="Z89" i="2"/>
  <c r="AA89" i="2"/>
  <c r="AC89" i="2"/>
  <c r="U90" i="2"/>
  <c r="V90" i="2"/>
  <c r="AB90" i="2" s="1"/>
  <c r="W90" i="2"/>
  <c r="X90" i="2"/>
  <c r="AA90" i="2" s="1"/>
  <c r="Y90" i="2"/>
  <c r="Z90" i="2"/>
  <c r="AC90" i="2" s="1"/>
  <c r="U91" i="2"/>
  <c r="V91" i="2"/>
  <c r="W91" i="2"/>
  <c r="AC91" i="2" s="1"/>
  <c r="X91" i="2"/>
  <c r="Y91" i="2"/>
  <c r="AB91" i="2" s="1"/>
  <c r="Z91" i="2"/>
  <c r="AA91" i="2"/>
  <c r="U92" i="2"/>
  <c r="V92" i="2"/>
  <c r="W92" i="2"/>
  <c r="X92" i="2"/>
  <c r="AA92" i="2" s="1"/>
  <c r="Y92" i="2"/>
  <c r="Z92" i="2"/>
  <c r="AC92" i="2" s="1"/>
  <c r="AB92" i="2"/>
  <c r="U93" i="2"/>
  <c r="V93" i="2"/>
  <c r="W93" i="2"/>
  <c r="X93" i="2"/>
  <c r="Y93" i="2"/>
  <c r="AB93" i="2" s="1"/>
  <c r="Z93" i="2"/>
  <c r="AA93" i="2"/>
  <c r="AC93" i="2"/>
  <c r="U94" i="2"/>
  <c r="V94" i="2"/>
  <c r="AB94" i="2" s="1"/>
  <c r="W94" i="2"/>
  <c r="X94" i="2"/>
  <c r="AA94" i="2" s="1"/>
  <c r="Y94" i="2"/>
  <c r="Z94" i="2"/>
  <c r="AC94" i="2" s="1"/>
  <c r="U95" i="2"/>
  <c r="V95" i="2"/>
  <c r="W95" i="2"/>
  <c r="AC95" i="2" s="1"/>
  <c r="X95" i="2"/>
  <c r="Y95" i="2"/>
  <c r="AB95" i="2" s="1"/>
  <c r="Z95" i="2"/>
  <c r="AA95" i="2"/>
  <c r="U96" i="2"/>
  <c r="V96" i="2"/>
  <c r="W96" i="2"/>
  <c r="X96" i="2"/>
  <c r="AA96" i="2" s="1"/>
  <c r="Y96" i="2"/>
  <c r="Z96" i="2"/>
  <c r="AC96" i="2" s="1"/>
  <c r="AB96" i="2"/>
  <c r="U97" i="2"/>
  <c r="V97" i="2"/>
  <c r="W97" i="2"/>
  <c r="X97" i="2"/>
  <c r="Y97" i="2"/>
  <c r="AB97" i="2" s="1"/>
  <c r="Z97" i="2"/>
  <c r="AA97" i="2"/>
  <c r="AC97" i="2"/>
  <c r="U98" i="2"/>
  <c r="V98" i="2"/>
  <c r="AB98" i="2" s="1"/>
  <c r="W98" i="2"/>
  <c r="X98" i="2"/>
  <c r="AA98" i="2" s="1"/>
  <c r="Y98" i="2"/>
  <c r="Z98" i="2"/>
  <c r="AC98" i="2" s="1"/>
  <c r="U99" i="2"/>
  <c r="V99" i="2"/>
  <c r="W99" i="2"/>
  <c r="AC99" i="2" s="1"/>
  <c r="X99" i="2"/>
  <c r="Y99" i="2"/>
  <c r="AB99" i="2" s="1"/>
  <c r="Z99" i="2"/>
  <c r="AA99" i="2"/>
  <c r="U100" i="2"/>
  <c r="V100" i="2"/>
  <c r="W100" i="2"/>
  <c r="X100" i="2"/>
  <c r="AA100" i="2" s="1"/>
  <c r="Y100" i="2"/>
  <c r="Z100" i="2"/>
  <c r="AC100" i="2" s="1"/>
  <c r="AB100" i="2"/>
  <c r="U101" i="2"/>
  <c r="V101" i="2"/>
  <c r="W101" i="2"/>
  <c r="X101" i="2"/>
  <c r="Y101" i="2"/>
  <c r="AB101" i="2" s="1"/>
  <c r="Z101" i="2"/>
  <c r="AA101" i="2"/>
  <c r="AC101" i="2"/>
  <c r="U102" i="2"/>
  <c r="V102" i="2"/>
  <c r="AB102" i="2" s="1"/>
  <c r="W102" i="2"/>
  <c r="X102" i="2"/>
  <c r="AA102" i="2" s="1"/>
  <c r="Y102" i="2"/>
  <c r="Z102" i="2"/>
  <c r="AC102" i="2" s="1"/>
  <c r="U103" i="2"/>
  <c r="V103" i="2"/>
  <c r="W103" i="2"/>
  <c r="AC103" i="2" s="1"/>
  <c r="X103" i="2"/>
  <c r="Y103" i="2"/>
  <c r="AB103" i="2" s="1"/>
  <c r="Z103" i="2"/>
  <c r="AA103" i="2"/>
  <c r="U104" i="2"/>
  <c r="V104" i="2"/>
  <c r="W104" i="2"/>
  <c r="X104" i="2"/>
  <c r="AA104" i="2" s="1"/>
  <c r="Y104" i="2"/>
  <c r="Z104" i="2"/>
  <c r="AC104" i="2" s="1"/>
  <c r="AB104" i="2"/>
  <c r="U105" i="2"/>
  <c r="V105" i="2"/>
  <c r="W105" i="2"/>
  <c r="X105" i="2"/>
  <c r="Y105" i="2"/>
  <c r="AB105" i="2" s="1"/>
  <c r="Z105" i="2"/>
  <c r="AA105" i="2"/>
  <c r="AC105" i="2"/>
  <c r="U106" i="2"/>
  <c r="V106" i="2"/>
  <c r="AB106" i="2" s="1"/>
  <c r="W106" i="2"/>
  <c r="X106" i="2"/>
  <c r="AA106" i="2" s="1"/>
  <c r="Y106" i="2"/>
  <c r="Z106" i="2"/>
  <c r="AC106" i="2" s="1"/>
  <c r="U107" i="2"/>
  <c r="V107" i="2"/>
  <c r="W107" i="2"/>
  <c r="X107" i="2"/>
  <c r="Y107" i="2"/>
  <c r="AB107" i="2" s="1"/>
  <c r="Z107" i="2"/>
  <c r="AA107" i="2"/>
  <c r="AC107" i="2"/>
  <c r="U108" i="2"/>
  <c r="V108" i="2"/>
  <c r="W108" i="2"/>
  <c r="X108" i="2"/>
  <c r="AA108" i="2" s="1"/>
  <c r="Y108" i="2"/>
  <c r="Z108" i="2"/>
  <c r="AC108" i="2" s="1"/>
  <c r="AB108" i="2"/>
  <c r="U109" i="2"/>
  <c r="V109" i="2"/>
  <c r="W109" i="2"/>
  <c r="X109" i="2"/>
  <c r="Y109" i="2"/>
  <c r="AB109" i="2" s="1"/>
  <c r="Z109" i="2"/>
  <c r="AA109" i="2"/>
  <c r="AC109" i="2"/>
  <c r="U110" i="2"/>
  <c r="V110" i="2"/>
  <c r="W110" i="2"/>
  <c r="X110" i="2"/>
  <c r="AA110" i="2" s="1"/>
  <c r="Y110" i="2"/>
  <c r="Z110" i="2"/>
  <c r="AC110" i="2" s="1"/>
  <c r="AB110" i="2"/>
  <c r="U111" i="2"/>
  <c r="V111" i="2"/>
  <c r="W111" i="2"/>
  <c r="X111" i="2"/>
  <c r="Y111" i="2"/>
  <c r="AB111" i="2" s="1"/>
  <c r="Z111" i="2"/>
  <c r="AA111" i="2"/>
  <c r="AC111" i="2"/>
  <c r="U112" i="2"/>
  <c r="V112" i="2"/>
  <c r="W112" i="2"/>
  <c r="X112" i="2"/>
  <c r="AA112" i="2" s="1"/>
  <c r="Y112" i="2"/>
  <c r="Z112" i="2"/>
  <c r="AC112" i="2" s="1"/>
  <c r="AB112" i="2"/>
  <c r="U113" i="2"/>
  <c r="V113" i="2"/>
  <c r="W113" i="2"/>
  <c r="X113" i="2"/>
  <c r="Y113" i="2"/>
  <c r="AB113" i="2" s="1"/>
  <c r="Z113" i="2"/>
  <c r="AA113" i="2"/>
  <c r="AC113" i="2"/>
  <c r="U114" i="2"/>
  <c r="V114" i="2"/>
  <c r="W114" i="2"/>
  <c r="X114" i="2"/>
  <c r="AA114" i="2" s="1"/>
  <c r="Y114" i="2"/>
  <c r="Z114" i="2"/>
  <c r="AC114" i="2" s="1"/>
  <c r="AB114" i="2"/>
  <c r="U115" i="2"/>
  <c r="V115" i="2"/>
  <c r="W115" i="2"/>
  <c r="X115" i="2"/>
  <c r="Y115" i="2"/>
  <c r="AB115" i="2" s="1"/>
  <c r="Z115" i="2"/>
  <c r="AA115" i="2"/>
  <c r="AC115" i="2"/>
  <c r="U116" i="2"/>
  <c r="V116" i="2"/>
  <c r="W116" i="2"/>
  <c r="X116" i="2"/>
  <c r="AA116" i="2" s="1"/>
  <c r="Y116" i="2"/>
  <c r="Z116" i="2"/>
  <c r="AC116" i="2" s="1"/>
  <c r="AB116" i="2"/>
  <c r="U117" i="2"/>
  <c r="V117" i="2"/>
  <c r="W117" i="2"/>
  <c r="X117" i="2"/>
  <c r="Y117" i="2"/>
  <c r="AB117" i="2" s="1"/>
  <c r="Z117" i="2"/>
  <c r="AA117" i="2"/>
  <c r="AC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X119" i="2"/>
  <c r="Y119" i="2"/>
  <c r="AB119" i="2" s="1"/>
  <c r="Z119" i="2"/>
  <c r="AA119" i="2"/>
  <c r="AC119" i="2"/>
  <c r="U120" i="2"/>
  <c r="V120" i="2"/>
  <c r="W120" i="2"/>
  <c r="X120" i="2"/>
  <c r="AA120" i="2" s="1"/>
  <c r="Y120" i="2"/>
  <c r="Z120" i="2"/>
  <c r="AC120" i="2" s="1"/>
  <c r="AB120" i="2"/>
  <c r="U121" i="2"/>
  <c r="V121" i="2"/>
  <c r="W121" i="2"/>
  <c r="X121" i="2"/>
  <c r="Y121" i="2"/>
  <c r="AB121" i="2" s="1"/>
  <c r="Z121" i="2"/>
  <c r="AA121" i="2"/>
  <c r="AC121" i="2"/>
  <c r="U122" i="2"/>
  <c r="V122" i="2"/>
  <c r="W122" i="2"/>
  <c r="X122" i="2"/>
  <c r="AA122" i="2" s="1"/>
  <c r="Y122" i="2"/>
  <c r="Z122" i="2"/>
  <c r="AC122" i="2" s="1"/>
  <c r="AB122" i="2"/>
  <c r="U123" i="2"/>
  <c r="V123" i="2"/>
  <c r="W123" i="2"/>
  <c r="X123" i="2"/>
  <c r="Y123" i="2"/>
  <c r="AB123" i="2" s="1"/>
  <c r="Z123" i="2"/>
  <c r="AA123" i="2"/>
  <c r="AC123" i="2"/>
  <c r="U124" i="2"/>
  <c r="V124" i="2"/>
  <c r="W124" i="2"/>
  <c r="X124" i="2"/>
  <c r="AA124" i="2" s="1"/>
  <c r="Y124" i="2"/>
  <c r="Z124" i="2"/>
  <c r="AC124" i="2" s="1"/>
  <c r="AB124" i="2"/>
  <c r="U125" i="2"/>
  <c r="V125" i="2"/>
  <c r="W125" i="2"/>
  <c r="X125" i="2"/>
  <c r="Y125" i="2"/>
  <c r="AB125" i="2" s="1"/>
  <c r="Z125" i="2"/>
  <c r="AA125" i="2"/>
  <c r="AC125" i="2"/>
  <c r="U126" i="2"/>
  <c r="V126" i="2"/>
  <c r="W126" i="2"/>
  <c r="X126" i="2"/>
  <c r="AA126" i="2" s="1"/>
  <c r="Y126" i="2"/>
  <c r="Z126" i="2"/>
  <c r="AC126" i="2" s="1"/>
  <c r="AB126" i="2"/>
  <c r="U127" i="2"/>
  <c r="V127" i="2"/>
  <c r="W127" i="2"/>
  <c r="X127" i="2"/>
  <c r="Y127" i="2"/>
  <c r="AB127" i="2" s="1"/>
  <c r="Z127" i="2"/>
  <c r="AA127" i="2"/>
  <c r="AC127" i="2"/>
  <c r="U128" i="2"/>
  <c r="V128" i="2"/>
  <c r="W128" i="2"/>
  <c r="X128" i="2"/>
  <c r="AA128" i="2" s="1"/>
  <c r="Y128" i="2"/>
  <c r="Z128" i="2"/>
  <c r="AC128" i="2" s="1"/>
  <c r="AB128" i="2"/>
  <c r="U129" i="2"/>
  <c r="V129" i="2"/>
  <c r="W129" i="2"/>
  <c r="X129" i="2"/>
  <c r="Y129" i="2"/>
  <c r="AB129" i="2" s="1"/>
  <c r="Z129" i="2"/>
  <c r="AA129" i="2"/>
  <c r="AC129" i="2"/>
  <c r="U130" i="2"/>
  <c r="V130" i="2"/>
  <c r="W130" i="2"/>
  <c r="X130" i="2"/>
  <c r="AA130" i="2" s="1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X132" i="2"/>
  <c r="AA132" i="2" s="1"/>
  <c r="Y132" i="2"/>
  <c r="Z132" i="2"/>
  <c r="AC132" i="2" s="1"/>
  <c r="U133" i="2"/>
  <c r="V133" i="2"/>
  <c r="W133" i="2"/>
  <c r="AC133" i="2" s="1"/>
  <c r="X133" i="2"/>
  <c r="Y133" i="2"/>
  <c r="AB133" i="2" s="1"/>
  <c r="Z133" i="2"/>
  <c r="AA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X135" i="2"/>
  <c r="Y135" i="2"/>
  <c r="AB135" i="2" s="1"/>
  <c r="Z135" i="2"/>
  <c r="AA135" i="2"/>
  <c r="AC135" i="2"/>
  <c r="U136" i="2"/>
  <c r="V136" i="2"/>
  <c r="AB136" i="2" s="1"/>
  <c r="W136" i="2"/>
  <c r="X136" i="2"/>
  <c r="AA136" i="2" s="1"/>
  <c r="Y136" i="2"/>
  <c r="Z136" i="2"/>
  <c r="AC136" i="2" s="1"/>
  <c r="U137" i="2"/>
  <c r="V137" i="2"/>
  <c r="W137" i="2"/>
  <c r="AC137" i="2" s="1"/>
  <c r="X137" i="2"/>
  <c r="Y137" i="2"/>
  <c r="AB137" i="2" s="1"/>
  <c r="Z137" i="2"/>
  <c r="AA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X139" i="2"/>
  <c r="Y139" i="2"/>
  <c r="AB139" i="2" s="1"/>
  <c r="Z139" i="2"/>
  <c r="AA139" i="2"/>
  <c r="AC139" i="2"/>
  <c r="U140" i="2"/>
  <c r="V140" i="2"/>
  <c r="AB140" i="2" s="1"/>
  <c r="W140" i="2"/>
  <c r="X140" i="2"/>
  <c r="AA140" i="2" s="1"/>
  <c r="Y140" i="2"/>
  <c r="Z140" i="2"/>
  <c r="AC140" i="2" s="1"/>
  <c r="U141" i="2"/>
  <c r="V141" i="2"/>
  <c r="W141" i="2"/>
  <c r="AC141" i="2" s="1"/>
  <c r="X141" i="2"/>
  <c r="Y141" i="2"/>
  <c r="AB141" i="2" s="1"/>
  <c r="Z141" i="2"/>
  <c r="AA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X143" i="2"/>
  <c r="Y143" i="2"/>
  <c r="AB143" i="2" s="1"/>
  <c r="Z143" i="2"/>
  <c r="AA143" i="2"/>
  <c r="AC143" i="2"/>
  <c r="U144" i="2"/>
  <c r="V144" i="2"/>
  <c r="AB144" i="2" s="1"/>
  <c r="W144" i="2"/>
  <c r="X144" i="2"/>
  <c r="AA144" i="2" s="1"/>
  <c r="Y144" i="2"/>
  <c r="Z144" i="2"/>
  <c r="AC144" i="2" s="1"/>
  <c r="U145" i="2"/>
  <c r="V145" i="2"/>
  <c r="W145" i="2"/>
  <c r="AC145" i="2" s="1"/>
  <c r="X145" i="2"/>
  <c r="Y145" i="2"/>
  <c r="AB145" i="2" s="1"/>
  <c r="Z145" i="2"/>
  <c r="AA145" i="2"/>
  <c r="U146" i="2"/>
  <c r="V146" i="2"/>
  <c r="W146" i="2"/>
  <c r="X146" i="2"/>
  <c r="AA146" i="2" s="1"/>
  <c r="Y146" i="2"/>
  <c r="Z146" i="2"/>
  <c r="AC146" i="2" s="1"/>
  <c r="AB146" i="2"/>
  <c r="N5" i="2"/>
  <c r="O5" i="2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17" i="2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E5" i="2"/>
  <c r="F5" i="2"/>
  <c r="G5" i="2"/>
  <c r="E6" i="2"/>
  <c r="F6" i="2"/>
  <c r="G6" i="2"/>
  <c r="E7" i="2"/>
  <c r="F7" i="2"/>
  <c r="G7" i="2"/>
  <c r="E8" i="2"/>
  <c r="F8" i="2"/>
  <c r="G8" i="2"/>
  <c r="E9" i="2"/>
  <c r="F9" i="2"/>
  <c r="G9" i="2"/>
  <c r="E10" i="2"/>
  <c r="F10" i="2"/>
  <c r="G10" i="2"/>
  <c r="E11" i="2"/>
  <c r="F11" i="2"/>
  <c r="G11" i="2"/>
  <c r="E12" i="2"/>
  <c r="F12" i="2"/>
  <c r="G12" i="2"/>
  <c r="E13" i="2"/>
  <c r="F13" i="2"/>
  <c r="G13" i="2"/>
  <c r="E14" i="2"/>
  <c r="F14" i="2"/>
  <c r="G14" i="2"/>
  <c r="E15" i="2"/>
  <c r="F15" i="2"/>
  <c r="G15" i="2"/>
  <c r="E16" i="2"/>
  <c r="F16" i="2"/>
  <c r="G16" i="2"/>
  <c r="E17" i="2"/>
  <c r="F17" i="2"/>
  <c r="G17" i="2"/>
  <c r="E18" i="2"/>
  <c r="F18" i="2"/>
  <c r="G18" i="2"/>
  <c r="E19" i="2"/>
  <c r="F19" i="2"/>
  <c r="G19" i="2"/>
  <c r="E20" i="2"/>
  <c r="F20" i="2"/>
  <c r="G20" i="2"/>
  <c r="E21" i="2"/>
  <c r="F21" i="2"/>
  <c r="G21" i="2"/>
  <c r="E22" i="2"/>
  <c r="F22" i="2"/>
  <c r="G22" i="2"/>
  <c r="E23" i="2"/>
  <c r="F23" i="2"/>
  <c r="G23" i="2"/>
  <c r="E24" i="2"/>
  <c r="F24" i="2"/>
  <c r="G24" i="2"/>
  <c r="E25" i="2"/>
  <c r="F25" i="2"/>
  <c r="G25" i="2"/>
  <c r="E26" i="2"/>
  <c r="F26" i="2"/>
  <c r="G26" i="2"/>
  <c r="E27" i="2"/>
  <c r="F27" i="2"/>
  <c r="G27" i="2"/>
  <c r="E28" i="2"/>
  <c r="F28" i="2"/>
  <c r="G28" i="2"/>
  <c r="E29" i="2"/>
  <c r="F29" i="2"/>
  <c r="G29" i="2"/>
  <c r="E30" i="2"/>
  <c r="F30" i="2"/>
  <c r="G30" i="2"/>
  <c r="E31" i="2"/>
  <c r="F31" i="2"/>
  <c r="G31" i="2"/>
  <c r="E32" i="2"/>
  <c r="F32" i="2"/>
  <c r="G32" i="2"/>
  <c r="E33" i="2"/>
  <c r="F33" i="2"/>
  <c r="G33" i="2"/>
  <c r="E34" i="2"/>
  <c r="F34" i="2"/>
  <c r="G34" i="2"/>
  <c r="E35" i="2"/>
  <c r="F35" i="2"/>
  <c r="G35" i="2"/>
  <c r="E36" i="2"/>
  <c r="F36" i="2"/>
  <c r="G36" i="2"/>
  <c r="E37" i="2"/>
  <c r="F37" i="2"/>
  <c r="G37" i="2"/>
  <c r="E38" i="2"/>
  <c r="F38" i="2"/>
  <c r="G38" i="2"/>
  <c r="E39" i="2"/>
  <c r="F39" i="2"/>
  <c r="G39" i="2"/>
  <c r="E40" i="2"/>
  <c r="F40" i="2"/>
  <c r="G40" i="2"/>
  <c r="E41" i="2"/>
  <c r="F41" i="2"/>
  <c r="G41" i="2"/>
  <c r="E42" i="2"/>
  <c r="F42" i="2"/>
  <c r="G42" i="2"/>
  <c r="E43" i="2"/>
  <c r="F43" i="2"/>
  <c r="G43" i="2"/>
  <c r="E44" i="2"/>
  <c r="F44" i="2"/>
  <c r="G44" i="2"/>
  <c r="E45" i="2"/>
  <c r="F45" i="2"/>
  <c r="G45" i="2"/>
  <c r="E46" i="2"/>
  <c r="F46" i="2"/>
  <c r="G46" i="2"/>
  <c r="E47" i="2"/>
  <c r="F47" i="2"/>
  <c r="G47" i="2"/>
  <c r="E48" i="2"/>
  <c r="F48" i="2"/>
  <c r="G48" i="2"/>
  <c r="E49" i="2"/>
  <c r="F49" i="2"/>
  <c r="G49" i="2"/>
  <c r="E50" i="2"/>
  <c r="F50" i="2"/>
  <c r="G50" i="2"/>
  <c r="E51" i="2"/>
  <c r="F51" i="2"/>
  <c r="G51" i="2"/>
  <c r="E52" i="2"/>
  <c r="F52" i="2"/>
  <c r="G52" i="2"/>
  <c r="E53" i="2"/>
  <c r="F53" i="2"/>
  <c r="G53" i="2"/>
  <c r="E54" i="2"/>
  <c r="F54" i="2"/>
  <c r="G54" i="2"/>
  <c r="E55" i="2"/>
  <c r="F55" i="2"/>
  <c r="G55" i="2"/>
  <c r="E56" i="2"/>
  <c r="F56" i="2"/>
  <c r="G56" i="2"/>
  <c r="E57" i="2"/>
  <c r="F57" i="2"/>
  <c r="G57" i="2"/>
  <c r="E58" i="2"/>
  <c r="F58" i="2"/>
  <c r="G58" i="2"/>
  <c r="E59" i="2"/>
  <c r="F59" i="2"/>
  <c r="G59" i="2"/>
  <c r="E60" i="2"/>
  <c r="F60" i="2"/>
  <c r="G60" i="2"/>
  <c r="E61" i="2"/>
  <c r="F61" i="2"/>
  <c r="G61" i="2"/>
  <c r="E62" i="2"/>
  <c r="F62" i="2"/>
  <c r="G62" i="2"/>
  <c r="E63" i="2"/>
  <c r="F63" i="2"/>
  <c r="G63" i="2"/>
  <c r="E64" i="2"/>
  <c r="F64" i="2"/>
  <c r="G64" i="2"/>
  <c r="E65" i="2"/>
  <c r="F65" i="2"/>
  <c r="G65" i="2"/>
  <c r="E66" i="2"/>
  <c r="F66" i="2"/>
  <c r="G66" i="2"/>
  <c r="E67" i="2"/>
  <c r="F67" i="2"/>
  <c r="G67" i="2"/>
  <c r="E68" i="2"/>
  <c r="F68" i="2"/>
  <c r="G68" i="2"/>
  <c r="E69" i="2"/>
  <c r="F69" i="2"/>
  <c r="G69" i="2"/>
  <c r="E70" i="2"/>
  <c r="F70" i="2"/>
  <c r="G70" i="2"/>
  <c r="E71" i="2"/>
  <c r="F71" i="2"/>
  <c r="G71" i="2"/>
  <c r="E72" i="2"/>
  <c r="F72" i="2"/>
  <c r="G72" i="2"/>
  <c r="E73" i="2"/>
  <c r="F73" i="2"/>
  <c r="G73" i="2"/>
  <c r="E74" i="2"/>
  <c r="F74" i="2"/>
  <c r="G74" i="2"/>
  <c r="E75" i="2"/>
  <c r="F75" i="2"/>
  <c r="G75" i="2"/>
  <c r="E76" i="2"/>
  <c r="F76" i="2"/>
  <c r="G76" i="2"/>
  <c r="E77" i="2"/>
  <c r="F77" i="2"/>
  <c r="G77" i="2"/>
  <c r="E78" i="2"/>
  <c r="F78" i="2"/>
  <c r="G78" i="2"/>
  <c r="E79" i="2"/>
  <c r="F79" i="2"/>
  <c r="G79" i="2"/>
  <c r="E80" i="2"/>
  <c r="F80" i="2"/>
  <c r="G80" i="2"/>
  <c r="E81" i="2"/>
  <c r="F81" i="2"/>
  <c r="G81" i="2"/>
  <c r="E82" i="2"/>
  <c r="F82" i="2"/>
  <c r="G82" i="2"/>
  <c r="E83" i="2"/>
  <c r="F83" i="2"/>
  <c r="G83" i="2"/>
  <c r="E84" i="2"/>
  <c r="F84" i="2"/>
  <c r="G84" i="2"/>
  <c r="E85" i="2"/>
  <c r="F85" i="2"/>
  <c r="G85" i="2"/>
  <c r="E86" i="2"/>
  <c r="F86" i="2"/>
  <c r="G86" i="2"/>
  <c r="E87" i="2"/>
  <c r="F87" i="2"/>
  <c r="G87" i="2"/>
  <c r="E88" i="2"/>
  <c r="F88" i="2"/>
  <c r="G88" i="2"/>
  <c r="E89" i="2"/>
  <c r="F89" i="2"/>
  <c r="G89" i="2"/>
  <c r="E90" i="2"/>
  <c r="F90" i="2"/>
  <c r="G90" i="2"/>
  <c r="E91" i="2"/>
  <c r="F91" i="2"/>
  <c r="G91" i="2"/>
  <c r="E92" i="2"/>
  <c r="F92" i="2"/>
  <c r="G92" i="2"/>
  <c r="E93" i="2"/>
  <c r="F93" i="2"/>
  <c r="G93" i="2"/>
  <c r="E94" i="2"/>
  <c r="F94" i="2"/>
  <c r="G94" i="2"/>
  <c r="E95" i="2"/>
  <c r="F95" i="2"/>
  <c r="G95" i="2"/>
  <c r="E96" i="2"/>
  <c r="F96" i="2"/>
  <c r="G96" i="2"/>
  <c r="E97" i="2"/>
  <c r="F97" i="2"/>
  <c r="G97" i="2"/>
  <c r="E98" i="2"/>
  <c r="F98" i="2"/>
  <c r="G98" i="2"/>
  <c r="E99" i="2"/>
  <c r="F99" i="2"/>
  <c r="G99" i="2"/>
  <c r="E100" i="2"/>
  <c r="F100" i="2"/>
  <c r="G100" i="2"/>
  <c r="E101" i="2"/>
  <c r="F101" i="2"/>
  <c r="G101" i="2"/>
  <c r="E102" i="2"/>
  <c r="F102" i="2"/>
  <c r="G102" i="2"/>
  <c r="E103" i="2"/>
  <c r="F103" i="2"/>
  <c r="G103" i="2"/>
  <c r="E104" i="2"/>
  <c r="F104" i="2"/>
  <c r="G104" i="2"/>
  <c r="E105" i="2"/>
  <c r="F105" i="2"/>
  <c r="G105" i="2"/>
  <c r="E106" i="2"/>
  <c r="F106" i="2"/>
  <c r="G106" i="2"/>
  <c r="E107" i="2"/>
  <c r="F107" i="2"/>
  <c r="G107" i="2"/>
  <c r="E108" i="2"/>
  <c r="F108" i="2"/>
  <c r="G108" i="2"/>
  <c r="E109" i="2"/>
  <c r="F109" i="2"/>
  <c r="G109" i="2"/>
  <c r="E110" i="2"/>
  <c r="F110" i="2"/>
  <c r="G110" i="2"/>
  <c r="E111" i="2"/>
  <c r="F111" i="2"/>
  <c r="G111" i="2"/>
  <c r="E112" i="2"/>
  <c r="F112" i="2"/>
  <c r="G112" i="2"/>
  <c r="E113" i="2"/>
  <c r="F113" i="2"/>
  <c r="G113" i="2"/>
  <c r="E114" i="2"/>
  <c r="F114" i="2"/>
  <c r="G114" i="2"/>
  <c r="E115" i="2"/>
  <c r="F115" i="2"/>
  <c r="G115" i="2"/>
  <c r="E116" i="2"/>
  <c r="F116" i="2"/>
  <c r="G116" i="2"/>
  <c r="E117" i="2"/>
  <c r="F117" i="2"/>
  <c r="G117" i="2"/>
  <c r="E118" i="2"/>
  <c r="F118" i="2"/>
  <c r="G118" i="2"/>
  <c r="E119" i="2"/>
  <c r="F119" i="2"/>
  <c r="G119" i="2"/>
  <c r="E120" i="2"/>
  <c r="F120" i="2"/>
  <c r="G120" i="2"/>
  <c r="E121" i="2"/>
  <c r="F121" i="2"/>
  <c r="G121" i="2"/>
  <c r="E122" i="2"/>
  <c r="F122" i="2"/>
  <c r="G122" i="2"/>
  <c r="E123" i="2"/>
  <c r="F123" i="2"/>
  <c r="G123" i="2"/>
  <c r="E124" i="2"/>
  <c r="F124" i="2"/>
  <c r="G124" i="2"/>
  <c r="E125" i="2"/>
  <c r="F125" i="2"/>
  <c r="G125" i="2"/>
  <c r="E126" i="2"/>
  <c r="F126" i="2"/>
  <c r="G126" i="2"/>
  <c r="E127" i="2"/>
  <c r="F127" i="2"/>
  <c r="G127" i="2"/>
  <c r="E128" i="2"/>
  <c r="F128" i="2"/>
  <c r="G128" i="2"/>
  <c r="E129" i="2"/>
  <c r="F129" i="2"/>
  <c r="G129" i="2"/>
  <c r="E130" i="2"/>
  <c r="F130" i="2"/>
  <c r="G130" i="2"/>
  <c r="E131" i="2"/>
  <c r="F131" i="2"/>
  <c r="G131" i="2"/>
  <c r="E132" i="2"/>
  <c r="F132" i="2"/>
  <c r="G132" i="2"/>
  <c r="E133" i="2"/>
  <c r="F133" i="2"/>
  <c r="G133" i="2"/>
  <c r="E134" i="2"/>
  <c r="F134" i="2"/>
  <c r="G134" i="2"/>
  <c r="E135" i="2"/>
  <c r="F135" i="2"/>
  <c r="G135" i="2"/>
  <c r="E136" i="2"/>
  <c r="F136" i="2"/>
  <c r="G136" i="2"/>
  <c r="E137" i="2"/>
  <c r="F137" i="2"/>
  <c r="G137" i="2"/>
  <c r="E138" i="2"/>
  <c r="F138" i="2"/>
  <c r="G138" i="2"/>
  <c r="E139" i="2"/>
  <c r="F139" i="2"/>
  <c r="G139" i="2"/>
  <c r="E140" i="2"/>
  <c r="F140" i="2"/>
  <c r="G140" i="2"/>
  <c r="E141" i="2"/>
  <c r="F141" i="2"/>
  <c r="G141" i="2"/>
  <c r="E142" i="2"/>
  <c r="F142" i="2"/>
  <c r="G142" i="2"/>
  <c r="E143" i="2"/>
  <c r="F143" i="2"/>
  <c r="G143" i="2"/>
  <c r="E144" i="2"/>
  <c r="F144" i="2"/>
  <c r="G144" i="2"/>
  <c r="E145" i="2"/>
  <c r="F145" i="2"/>
  <c r="G145" i="2"/>
  <c r="E146" i="2"/>
  <c r="F146" i="2"/>
  <c r="G14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C3" i="8" l="1"/>
  <c r="C4" i="8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3" i="8" l="1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C669" i="9" s="1"/>
  <c r="G669" i="9" s="1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G795" i="9" s="1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G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G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G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G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G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G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G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95" i="9"/>
  <c r="C951" i="9"/>
  <c r="C897" i="9"/>
  <c r="C861" i="9"/>
  <c r="C829" i="9"/>
  <c r="C797" i="9"/>
  <c r="C763" i="9"/>
  <c r="C731" i="9"/>
  <c r="D731" i="9" s="1"/>
  <c r="C699" i="9"/>
  <c r="C537" i="9"/>
  <c r="G719" i="9"/>
  <c r="G751" i="9"/>
  <c r="G783" i="9"/>
  <c r="G809" i="9"/>
  <c r="G841" i="9"/>
  <c r="G863" i="9"/>
  <c r="G879" i="9"/>
  <c r="G895" i="9"/>
  <c r="G911" i="9"/>
  <c r="G937" i="9"/>
  <c r="G959" i="9"/>
  <c r="G98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G991" i="9" l="1"/>
  <c r="G825" i="9"/>
  <c r="G767" i="9"/>
  <c r="G735" i="9"/>
  <c r="G703" i="9"/>
  <c r="C715" i="9"/>
  <c r="C747" i="9"/>
  <c r="C779" i="9"/>
  <c r="C813" i="9"/>
  <c r="C845" i="9"/>
  <c r="C877" i="9"/>
  <c r="C931" i="9"/>
  <c r="C971" i="9"/>
  <c r="C910" i="9"/>
  <c r="E982" i="5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H948" i="11" s="1"/>
  <c r="M948" i="11"/>
  <c r="C942" i="11"/>
  <c r="H942" i="11" s="1"/>
  <c r="M942" i="11"/>
  <c r="C940" i="11"/>
  <c r="H940" i="11" s="1"/>
  <c r="M940" i="11"/>
  <c r="C930" i="11"/>
  <c r="H930" i="11" s="1"/>
  <c r="M930" i="11"/>
  <c r="C928" i="11"/>
  <c r="H928" i="11" s="1"/>
  <c r="M928" i="11"/>
  <c r="C922" i="11"/>
  <c r="F922" i="11" s="1"/>
  <c r="M922" i="11"/>
  <c r="C920" i="11"/>
  <c r="E920" i="11" s="1"/>
  <c r="M920" i="11"/>
  <c r="C916" i="11"/>
  <c r="F916" i="11" s="1"/>
  <c r="M916" i="11"/>
  <c r="C914" i="11"/>
  <c r="E914" i="11" s="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F871" i="11" s="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H834" i="11" s="1"/>
  <c r="L834" i="11"/>
  <c r="D828" i="11"/>
  <c r="L828" i="11"/>
  <c r="D822" i="11"/>
  <c r="E822" i="11" s="1"/>
  <c r="L822" i="11"/>
  <c r="H729" i="11"/>
  <c r="H799" i="11"/>
  <c r="H803" i="11"/>
  <c r="J803" i="11" s="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E881" i="11" s="1"/>
  <c r="N881" i="11"/>
  <c r="D875" i="11"/>
  <c r="N875" i="11"/>
  <c r="L875" i="11"/>
  <c r="C868" i="11"/>
  <c r="E868" i="11" s="1"/>
  <c r="M868" i="11"/>
  <c r="K868" i="11"/>
  <c r="I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H919" i="11" s="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M921" i="11"/>
  <c r="K921" i="11"/>
  <c r="C913" i="11"/>
  <c r="H913" i="11" s="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J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F968" i="11" s="1"/>
  <c r="M968" i="11"/>
  <c r="K968" i="11"/>
  <c r="F948" i="11"/>
  <c r="H932" i="11"/>
  <c r="F932" i="11"/>
  <c r="H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F920" i="11"/>
  <c r="H920" i="11"/>
  <c r="F914" i="11"/>
  <c r="C905" i="11"/>
  <c r="M905" i="11"/>
  <c r="K90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J944" i="11" s="1"/>
  <c r="E941" i="11"/>
  <c r="H90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N911" i="11"/>
  <c r="D888" i="11"/>
  <c r="F888" i="11" s="1"/>
  <c r="L888" i="11"/>
  <c r="D886" i="1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2" i="11"/>
  <c r="I832" i="11" s="1"/>
  <c r="E830" i="11"/>
  <c r="E828" i="11"/>
  <c r="H958" i="11"/>
  <c r="F953" i="11"/>
  <c r="I953" i="11" s="1"/>
  <c r="E940" i="11"/>
  <c r="H918" i="11"/>
  <c r="E908" i="11"/>
  <c r="L909" i="11"/>
  <c r="N967" i="11"/>
  <c r="D985" i="11"/>
  <c r="L989" i="11"/>
  <c r="F716" i="11"/>
  <c r="E699" i="11"/>
  <c r="E678" i="11"/>
  <c r="E671" i="11"/>
  <c r="F664" i="11"/>
  <c r="E616" i="11"/>
  <c r="E587" i="11"/>
  <c r="F585" i="11"/>
  <c r="H583" i="11"/>
  <c r="I583" i="11" s="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H912" i="11"/>
  <c r="H907" i="11"/>
  <c r="E882" i="11"/>
  <c r="H882" i="11"/>
  <c r="F882" i="11"/>
  <c r="E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J715" i="11" s="1"/>
  <c r="H731" i="11"/>
  <c r="J708" i="11"/>
  <c r="F726" i="11"/>
  <c r="F738" i="11"/>
  <c r="E720" i="11"/>
  <c r="F728" i="11"/>
  <c r="J728" i="11" s="1"/>
  <c r="F798" i="11"/>
  <c r="I838" i="11"/>
  <c r="F701" i="11"/>
  <c r="I701" i="11" s="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0" i="11"/>
  <c r="H938" i="11"/>
  <c r="F938" i="11"/>
  <c r="F936" i="11"/>
  <c r="H936" i="11"/>
  <c r="F934" i="11"/>
  <c r="H934" i="11"/>
  <c r="E930" i="11"/>
  <c r="E928" i="11"/>
  <c r="F926" i="11"/>
  <c r="E926" i="11"/>
  <c r="E924" i="11"/>
  <c r="F924" i="11"/>
  <c r="H924" i="11"/>
  <c r="E896" i="11"/>
  <c r="H892" i="11"/>
  <c r="F860" i="11"/>
  <c r="H860" i="11"/>
  <c r="E857" i="11"/>
  <c r="E852" i="11"/>
  <c r="H844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I613" i="11" s="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E169" i="5" s="1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E83" i="5"/>
  <c r="Q5" i="4"/>
  <c r="E550" i="5"/>
  <c r="F550" i="5"/>
  <c r="G563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D170" i="5"/>
  <c r="E170" i="5" s="1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H896" i="11" l="1"/>
  <c r="J928" i="11"/>
  <c r="J846" i="11"/>
  <c r="J838" i="11"/>
  <c r="I754" i="11"/>
  <c r="J663" i="11"/>
  <c r="K663" i="11" s="1"/>
  <c r="M663" i="11" s="1"/>
  <c r="J918" i="11"/>
  <c r="J311" i="11"/>
  <c r="I594" i="11"/>
  <c r="I638" i="11"/>
  <c r="H836" i="11"/>
  <c r="I836" i="11" s="1"/>
  <c r="E844" i="11"/>
  <c r="H852" i="11"/>
  <c r="I852" i="11" s="1"/>
  <c r="H908" i="11"/>
  <c r="F930" i="11"/>
  <c r="J930" i="11" s="1"/>
  <c r="F942" i="11"/>
  <c r="F906" i="11"/>
  <c r="I906" i="11" s="1"/>
  <c r="I740" i="11"/>
  <c r="E909" i="11"/>
  <c r="E948" i="11"/>
  <c r="F886" i="11"/>
  <c r="E911" i="11"/>
  <c r="E916" i="11"/>
  <c r="H992" i="11"/>
  <c r="F893" i="11"/>
  <c r="F895" i="11"/>
  <c r="H914" i="11"/>
  <c r="J914" i="11" s="1"/>
  <c r="E931" i="11"/>
  <c r="J538" i="11"/>
  <c r="K538" i="11" s="1"/>
  <c r="M538" i="11" s="1"/>
  <c r="E922" i="11"/>
  <c r="E953" i="11"/>
  <c r="I429" i="11"/>
  <c r="I589" i="11"/>
  <c r="H961" i="11"/>
  <c r="F890" i="11"/>
  <c r="E898" i="11"/>
  <c r="F921" i="11"/>
  <c r="E951" i="11"/>
  <c r="F900" i="11"/>
  <c r="F992" i="11"/>
  <c r="F907" i="11"/>
  <c r="J907" i="11" s="1"/>
  <c r="I702" i="11"/>
  <c r="J732" i="11"/>
  <c r="E124" i="5"/>
  <c r="I184" i="5"/>
  <c r="S139" i="4"/>
  <c r="F47" i="5"/>
  <c r="F169" i="5"/>
  <c r="E172" i="5"/>
  <c r="G169" i="5"/>
  <c r="I75" i="5"/>
  <c r="E181" i="5"/>
  <c r="S88" i="4"/>
  <c r="F83" i="5"/>
  <c r="E140" i="5"/>
  <c r="G172" i="5"/>
  <c r="I169" i="5"/>
  <c r="I83" i="5"/>
  <c r="G99" i="5"/>
  <c r="T88" i="4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I910" i="11" s="1"/>
  <c r="F904" i="11"/>
  <c r="F965" i="11"/>
  <c r="I965" i="11" s="1"/>
  <c r="E929" i="11"/>
  <c r="H963" i="11"/>
  <c r="I963" i="11" s="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J866" i="11" s="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I957" i="11" s="1"/>
  <c r="F899" i="11"/>
  <c r="I522" i="11"/>
  <c r="J767" i="11"/>
  <c r="F987" i="11"/>
  <c r="J987" i="11" s="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967" i="11" s="1"/>
  <c r="J614" i="11"/>
  <c r="F913" i="11"/>
  <c r="I913" i="11" s="1"/>
  <c r="E978" i="11"/>
  <c r="H891" i="11"/>
  <c r="I891" i="11" s="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J876" i="11" s="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J878" i="11" s="1"/>
  <c r="I628" i="11"/>
  <c r="J628" i="11"/>
  <c r="K628" i="11" s="1"/>
  <c r="M628" i="11" s="1"/>
  <c r="I692" i="11"/>
  <c r="E875" i="11"/>
  <c r="F875" i="11"/>
  <c r="H875" i="11"/>
  <c r="H857" i="11"/>
  <c r="F857" i="11"/>
  <c r="J857" i="11" s="1"/>
  <c r="I992" i="11"/>
  <c r="I397" i="11"/>
  <c r="I405" i="11"/>
  <c r="I604" i="11"/>
  <c r="J647" i="11"/>
  <c r="F917" i="11"/>
  <c r="J917" i="11" s="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J870" i="11" s="1"/>
  <c r="F889" i="11"/>
  <c r="E912" i="11"/>
  <c r="E942" i="11"/>
  <c r="F949" i="11"/>
  <c r="I949" i="11" s="1"/>
  <c r="I742" i="11"/>
  <c r="J485" i="11"/>
  <c r="K485" i="11" s="1"/>
  <c r="M485" i="11" s="1"/>
  <c r="I731" i="11"/>
  <c r="J711" i="11"/>
  <c r="E861" i="11"/>
  <c r="H972" i="11"/>
  <c r="J972" i="11" s="1"/>
  <c r="F961" i="11"/>
  <c r="E902" i="11"/>
  <c r="H925" i="11"/>
  <c r="J925" i="11" s="1"/>
  <c r="H893" i="11"/>
  <c r="F939" i="11"/>
  <c r="F931" i="11"/>
  <c r="I931" i="11" s="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J966" i="11" s="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I868" i="11" s="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J834" i="11" s="1"/>
  <c r="F842" i="11"/>
  <c r="I842" i="11" s="1"/>
  <c r="E842" i="11"/>
  <c r="E850" i="11"/>
  <c r="F850" i="11"/>
  <c r="J850" i="11" s="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I855" i="11" s="1"/>
  <c r="E855" i="11"/>
  <c r="E968" i="11"/>
  <c r="H968" i="11"/>
  <c r="J968" i="11" s="1"/>
  <c r="G130" i="9"/>
  <c r="E130" i="9"/>
  <c r="I978" i="11"/>
  <c r="E960" i="11"/>
  <c r="H960" i="11"/>
  <c r="H890" i="1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S170" i="4"/>
  <c r="S181" i="4"/>
  <c r="U181" i="4" s="1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J965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I933" i="11"/>
  <c r="I941" i="11"/>
  <c r="J941" i="11"/>
  <c r="H888" i="11"/>
  <c r="I538" i="11"/>
  <c r="J418" i="11"/>
  <c r="I418" i="11"/>
  <c r="F827" i="11"/>
  <c r="H827" i="11"/>
  <c r="E827" i="11"/>
  <c r="J895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E975" i="11"/>
  <c r="H975" i="11"/>
  <c r="F975" i="11"/>
  <c r="F865" i="11"/>
  <c r="E865" i="11"/>
  <c r="H865" i="11"/>
  <c r="I935" i="11"/>
  <c r="E821" i="11"/>
  <c r="F821" i="11"/>
  <c r="H821" i="11"/>
  <c r="F841" i="11"/>
  <c r="E841" i="11"/>
  <c r="H841" i="11"/>
  <c r="J913" i="11"/>
  <c r="J939" i="11"/>
  <c r="I939" i="11"/>
  <c r="I954" i="11"/>
  <c r="J954" i="11"/>
  <c r="J957" i="11"/>
  <c r="J858" i="11"/>
  <c r="F843" i="11"/>
  <c r="E843" i="11"/>
  <c r="H843" i="11"/>
  <c r="J891" i="11"/>
  <c r="J950" i="11"/>
  <c r="H819" i="11"/>
  <c r="E819" i="11"/>
  <c r="F833" i="11"/>
  <c r="H833" i="11"/>
  <c r="E833" i="11"/>
  <c r="F849" i="11"/>
  <c r="H849" i="11"/>
  <c r="E849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I850" i="11"/>
  <c r="E982" i="11"/>
  <c r="F982" i="11"/>
  <c r="H982" i="11"/>
  <c r="I424" i="11"/>
  <c r="J424" i="11"/>
  <c r="E837" i="11"/>
  <c r="H837" i="11"/>
  <c r="E859" i="11"/>
  <c r="H859" i="11"/>
  <c r="J893" i="11"/>
  <c r="J688" i="11"/>
  <c r="I688" i="11"/>
  <c r="I445" i="11"/>
  <c r="J445" i="11"/>
  <c r="F835" i="11"/>
  <c r="E835" i="11"/>
  <c r="H835" i="11"/>
  <c r="E888" i="11"/>
  <c r="F905" i="11"/>
  <c r="E905" i="11"/>
  <c r="H905" i="11"/>
  <c r="J931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68" i="11"/>
  <c r="I919" i="11"/>
  <c r="J919" i="11"/>
  <c r="J934" i="11"/>
  <c r="I934" i="11"/>
  <c r="J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J855" i="11"/>
  <c r="I892" i="11"/>
  <c r="J892" i="11"/>
  <c r="J896" i="11"/>
  <c r="I896" i="11"/>
  <c r="I930" i="11"/>
  <c r="J951" i="11"/>
  <c r="I958" i="11"/>
  <c r="J958" i="11"/>
  <c r="E984" i="11"/>
  <c r="H984" i="11"/>
  <c r="F984" i="11"/>
  <c r="J693" i="11"/>
  <c r="I693" i="11"/>
  <c r="I86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I876" i="11"/>
  <c r="J882" i="11"/>
  <c r="I882" i="11"/>
  <c r="J904" i="11"/>
  <c r="I904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I870" i="11"/>
  <c r="I894" i="11"/>
  <c r="I898" i="11"/>
  <c r="I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J887" i="11" l="1"/>
  <c r="J935" i="11"/>
  <c r="I950" i="11"/>
  <c r="J898" i="11"/>
  <c r="J899" i="11"/>
  <c r="I900" i="11"/>
  <c r="J921" i="11"/>
  <c r="I893" i="11"/>
  <c r="I859" i="11"/>
  <c r="I959" i="11"/>
  <c r="I864" i="11"/>
  <c r="J890" i="11"/>
  <c r="I885" i="11"/>
  <c r="J933" i="11"/>
  <c r="J992" i="11"/>
  <c r="V139" i="4"/>
  <c r="V88" i="4"/>
  <c r="V132" i="4"/>
  <c r="W132" i="4" s="1"/>
  <c r="X132" i="4" s="1"/>
  <c r="Y132" i="4" s="1"/>
  <c r="V71" i="4"/>
  <c r="U115" i="4"/>
  <c r="V60" i="4"/>
  <c r="W60" i="4" s="1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J132" i="4"/>
  <c r="AI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H132" i="4" l="1"/>
  <c r="AG132" i="4"/>
  <c r="AK132" i="4"/>
  <c r="AQ132" i="4" s="1"/>
  <c r="AW132" i="4" s="1"/>
  <c r="AI96" i="4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X117" i="4" s="1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Z120" i="4" l="1"/>
  <c r="AL120" i="4" s="1"/>
  <c r="AR120" i="4" s="1"/>
  <c r="F120" i="4" s="1"/>
  <c r="J120" i="4" s="1"/>
  <c r="AE91" i="4"/>
  <c r="Z147" i="4"/>
  <c r="AC140" i="4"/>
  <c r="AG120" i="4"/>
  <c r="AI91" i="4"/>
  <c r="Y198" i="4"/>
  <c r="AJ198" i="4" s="1"/>
  <c r="AG20" i="4"/>
  <c r="AG91" i="4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AO91" i="4" s="1"/>
  <c r="AU91" i="4" s="1"/>
  <c r="Z140" i="4"/>
  <c r="AD147" i="4"/>
  <c r="AB147" i="4"/>
  <c r="AI140" i="4"/>
  <c r="AI120" i="4"/>
  <c r="AH147" i="4"/>
  <c r="AF147" i="4"/>
  <c r="AH91" i="4"/>
  <c r="AP47" i="4"/>
  <c r="AV47" i="4" s="1"/>
  <c r="AM109" i="4"/>
  <c r="AS109" i="4" s="1"/>
  <c r="AB120" i="4"/>
  <c r="AC120" i="4"/>
  <c r="AA120" i="4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G170" i="4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M163" i="4"/>
  <c r="AS163" i="4" s="1"/>
  <c r="AM179" i="4"/>
  <c r="AS179" i="4" s="1"/>
  <c r="AQ123" i="4"/>
  <c r="AW123" i="4" s="1"/>
  <c r="AB180" i="4"/>
  <c r="AI180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40" i="4" l="1"/>
  <c r="AU140" i="4" s="1"/>
  <c r="AL147" i="4"/>
  <c r="AR147" i="4" s="1"/>
  <c r="D147" i="4" s="1"/>
  <c r="H147" i="4" s="1"/>
  <c r="AO136" i="4"/>
  <c r="AU136" i="4" s="1"/>
  <c r="AM170" i="4"/>
  <c r="AS170" i="4" s="1"/>
  <c r="AP147" i="4"/>
  <c r="AV147" i="4" s="1"/>
  <c r="AQ120" i="4"/>
  <c r="AW120" i="4" s="1"/>
  <c r="AB113" i="4"/>
  <c r="AN113" i="4" s="1"/>
  <c r="AT113" i="4" s="1"/>
  <c r="AK113" i="4"/>
  <c r="AF113" i="4"/>
  <c r="AL113" i="4" s="1"/>
  <c r="AR113" i="4" s="1"/>
  <c r="F113" i="4" s="1"/>
  <c r="J113" i="4" s="1"/>
  <c r="AM120" i="4"/>
  <c r="AS120" i="4" s="1"/>
  <c r="AQ147" i="4"/>
  <c r="AW147" i="4" s="1"/>
  <c r="F92" i="4"/>
  <c r="J92" i="4" s="1"/>
  <c r="AA174" i="4"/>
  <c r="AQ140" i="4"/>
  <c r="AW140" i="4" s="1"/>
  <c r="AP91" i="4"/>
  <c r="AV91" i="4" s="1"/>
  <c r="AQ101" i="4"/>
  <c r="AW101" i="4" s="1"/>
  <c r="AE113" i="4"/>
  <c r="AQ113" i="4" s="1"/>
  <c r="AW113" i="4" s="1"/>
  <c r="AG113" i="4"/>
  <c r="AD113" i="4"/>
  <c r="AP113" i="4" s="1"/>
  <c r="AV113" i="4" s="1"/>
  <c r="AI113" i="4"/>
  <c r="AN147" i="4"/>
  <c r="AT147" i="4" s="1"/>
  <c r="AQ105" i="4"/>
  <c r="AW105" i="4" s="1"/>
  <c r="AN104" i="4"/>
  <c r="AT104" i="4" s="1"/>
  <c r="AO182" i="4"/>
  <c r="AU182" i="4" s="1"/>
  <c r="AO147" i="4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D192" i="4" s="1"/>
  <c r="H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E176" i="4" s="1"/>
  <c r="I176" i="4" s="1"/>
  <c r="G107" i="4"/>
  <c r="D107" i="4"/>
  <c r="H107" i="4" s="1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AN166" i="4"/>
  <c r="AT166" i="4" s="1"/>
  <c r="AQ166" i="4"/>
  <c r="AW166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E192" i="4"/>
  <c r="I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147" i="4" l="1"/>
  <c r="J147" i="4" s="1"/>
  <c r="F148" i="4"/>
  <c r="J148" i="4" s="1"/>
  <c r="D114" i="4"/>
  <c r="H114" i="4" s="1"/>
  <c r="G113" i="4"/>
  <c r="E113" i="4"/>
  <c r="I113" i="4" s="1"/>
  <c r="D113" i="4"/>
  <c r="H113" i="4" s="1"/>
  <c r="AM174" i="4"/>
  <c r="AS174" i="4" s="1"/>
  <c r="AL174" i="4"/>
  <c r="AR174" i="4" s="1"/>
  <c r="D174" i="4" s="1"/>
  <c r="H174" i="4" s="1"/>
  <c r="F192" i="4"/>
  <c r="J192" i="4" s="1"/>
  <c r="E193" i="4"/>
  <c r="I193" i="4" s="1"/>
  <c r="D44" i="4"/>
  <c r="H44" i="4" s="1"/>
  <c r="G176" i="4"/>
  <c r="G182" i="4"/>
  <c r="E148" i="4"/>
  <c r="I148" i="4" s="1"/>
  <c r="E94" i="4"/>
  <c r="I94" i="4" s="1"/>
  <c r="E155" i="4"/>
  <c r="I155" i="4" s="1"/>
  <c r="D176" i="4"/>
  <c r="H176" i="4" s="1"/>
  <c r="F108" i="4"/>
  <c r="J108" i="4" s="1"/>
  <c r="D143" i="4"/>
  <c r="H143" i="4" s="1"/>
  <c r="F75" i="4"/>
  <c r="J75" i="4" s="1"/>
  <c r="F11" i="4"/>
  <c r="J11" i="4" s="1"/>
  <c r="F182" i="4"/>
  <c r="J182" i="4" s="1"/>
  <c r="F131" i="4"/>
  <c r="J131" i="4" s="1"/>
  <c r="D168" i="4"/>
  <c r="H168" i="4" s="1"/>
  <c r="AP149" i="4"/>
  <c r="AV149" i="4" s="1"/>
  <c r="E24" i="4"/>
  <c r="I24" i="4" s="1"/>
  <c r="D136" i="4"/>
  <c r="H136" i="4" s="1"/>
  <c r="AO186" i="4"/>
  <c r="AU186" i="4" s="1"/>
  <c r="AL62" i="4"/>
  <c r="AR62" i="4" s="1"/>
  <c r="G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E62" i="4"/>
  <c r="I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126" i="4" l="1"/>
  <c r="H126" i="4" s="1"/>
  <c r="E174" i="4"/>
  <c r="I174" i="4" s="1"/>
  <c r="D62" i="4"/>
  <c r="H62" i="4" s="1"/>
  <c r="E173" i="4"/>
  <c r="I173" i="4" s="1"/>
  <c r="D175" i="4"/>
  <c r="H175" i="4" s="1"/>
  <c r="F174" i="4"/>
  <c r="J174" i="4" s="1"/>
  <c r="G174" i="4"/>
  <c r="F117" i="4"/>
  <c r="J117" i="4" s="1"/>
  <c r="D137" i="4"/>
  <c r="H137" i="4" s="1"/>
  <c r="F45" i="4"/>
  <c r="J45" i="4" s="1"/>
  <c r="E126" i="4"/>
  <c r="I126" i="4" s="1"/>
  <c r="G58" i="4"/>
  <c r="F137" i="4"/>
  <c r="J137" i="4" s="1"/>
  <c r="G86" i="4"/>
  <c r="E141" i="4"/>
  <c r="I141" i="4" s="1"/>
  <c r="E45" i="4"/>
  <c r="I45" i="4" s="1"/>
  <c r="G126" i="4"/>
  <c r="G134" i="4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08" i="3"/>
  <c r="D752" i="3"/>
  <c r="D652" i="3"/>
  <c r="D858" i="3"/>
  <c r="D947" i="3"/>
  <c r="D748" i="3"/>
  <c r="D551" i="3"/>
  <c r="D860" i="3"/>
  <c r="D791" i="3"/>
  <c r="D907" i="3"/>
  <c r="D817" i="3"/>
  <c r="D863" i="3"/>
  <c r="D603" i="3"/>
  <c r="D476" i="3"/>
  <c r="D798" i="3"/>
  <c r="D635" i="3"/>
  <c r="D474" i="3"/>
  <c r="D632" i="3"/>
  <c r="D783" i="3"/>
  <c r="D937" i="3"/>
  <c r="D679" i="3"/>
  <c r="D942" i="3"/>
  <c r="D850" i="3"/>
  <c r="D952" i="3"/>
  <c r="D634" i="3"/>
  <c r="D838" i="3"/>
  <c r="D924" i="3"/>
  <c r="D626" i="3"/>
  <c r="D583" i="3"/>
  <c r="D989" i="3"/>
  <c r="D835" i="3"/>
  <c r="D498" i="3"/>
  <c r="D940" i="3"/>
  <c r="D864" i="3"/>
  <c r="D379" i="3"/>
  <c r="D875" i="3"/>
  <c r="D685" i="3"/>
  <c r="D854" i="3"/>
  <c r="D893" i="3"/>
  <c r="D678" i="3"/>
  <c r="D482" i="3"/>
  <c r="D576" i="3"/>
  <c r="D1001" i="3"/>
  <c r="D595" i="3"/>
  <c r="D572" i="3"/>
  <c r="D526" i="3"/>
  <c r="D829" i="3"/>
  <c r="D574" i="3"/>
  <c r="D746" i="3"/>
  <c r="D475" i="3"/>
  <c r="D939" i="3"/>
  <c r="D582" i="3"/>
  <c r="D721" i="3"/>
  <c r="D742" i="3"/>
  <c r="D614" i="3"/>
  <c r="D689" i="3"/>
  <c r="D903" i="3"/>
  <c r="D911" i="3"/>
  <c r="D877" i="3"/>
  <c r="D702" i="3"/>
  <c r="D745" i="3"/>
  <c r="D800" i="3"/>
  <c r="D479" i="3"/>
  <c r="D925" i="3"/>
  <c r="D915" i="3"/>
  <c r="D948" i="3"/>
  <c r="D844" i="3"/>
  <c r="D912" i="3"/>
  <c r="D724" i="3"/>
  <c r="D805" i="3"/>
  <c r="D720" i="3"/>
  <c r="D945" i="3"/>
  <c r="D825" i="3"/>
  <c r="D969" i="3"/>
  <c r="D497" i="3"/>
  <c r="D765" i="3"/>
  <c r="D485" i="3"/>
  <c r="D865" i="3"/>
  <c r="D563" i="3"/>
  <c r="D747" i="3"/>
  <c r="D991" i="3"/>
  <c r="D480" i="3"/>
  <c r="D764" i="3"/>
  <c r="D766" i="3"/>
  <c r="D782" i="3"/>
  <c r="D874" i="3"/>
  <c r="D531" i="3"/>
  <c r="D775" i="3"/>
  <c r="D517" i="3"/>
  <c r="D961" i="3"/>
  <c r="D510" i="3"/>
  <c r="D688" i="3"/>
  <c r="D959" i="3"/>
  <c r="D698" i="3"/>
  <c r="D960" i="3"/>
  <c r="D881" i="3"/>
  <c r="D484" i="3"/>
  <c r="D723" i="3"/>
  <c r="D604" i="3"/>
  <c r="D573" i="3"/>
  <c r="D483" i="3"/>
  <c r="D719" i="3"/>
  <c r="D642" i="3"/>
  <c r="D558" i="3"/>
  <c r="D740" i="3"/>
  <c r="D781" i="3"/>
  <c r="D941" i="3"/>
  <c r="D609" i="3"/>
  <c r="D676" i="3"/>
  <c r="D996" i="3"/>
  <c r="D988" i="3"/>
  <c r="D839" i="3"/>
  <c r="D577" i="3"/>
  <c r="D828" i="3"/>
  <c r="D667" i="3"/>
  <c r="D705" i="3"/>
  <c r="D490" i="3"/>
  <c r="D808" i="3"/>
  <c r="D666" i="3"/>
  <c r="D816" i="3"/>
  <c r="D540" i="3"/>
  <c r="D542" i="3"/>
  <c r="D736" i="3"/>
  <c r="D884" i="3"/>
  <c r="D855" i="3"/>
  <c r="D467" i="3"/>
  <c r="D802" i="3"/>
  <c r="D607" i="3"/>
  <c r="D585" i="3"/>
  <c r="D792" i="3"/>
  <c r="D879" i="3"/>
  <c r="D1000" i="3"/>
  <c r="D631" i="3"/>
  <c r="D853" i="3"/>
  <c r="D841" i="3"/>
  <c r="D953" i="3"/>
  <c r="D761" i="3"/>
  <c r="D694" i="3"/>
  <c r="D648" i="3"/>
  <c r="D876" i="3"/>
  <c r="D914" i="3"/>
  <c r="D669" i="3"/>
  <c r="D826" i="3"/>
  <c r="D514" i="3"/>
  <c r="D471" i="3"/>
  <c r="D550" i="3"/>
  <c r="D843" i="3"/>
  <c r="D422" i="3"/>
  <c r="D478" i="3"/>
  <c r="D779" i="3"/>
  <c r="D598" i="3"/>
  <c r="D515" i="3"/>
  <c r="D700" i="3"/>
  <c r="D801" i="3"/>
  <c r="D866" i="3"/>
  <c r="D606" i="3"/>
  <c r="D518" i="3"/>
  <c r="D508" i="3"/>
  <c r="D468" i="3"/>
  <c r="D594" i="3"/>
  <c r="D567" i="3"/>
  <c r="D464" i="3"/>
  <c r="D561" i="3"/>
  <c r="D686" i="3"/>
  <c r="D590" i="3"/>
  <c r="D913" i="3"/>
  <c r="D824" i="3"/>
  <c r="D296" i="3"/>
  <c r="D888" i="3"/>
  <c r="D973" i="3"/>
  <c r="D751" i="3"/>
  <c r="D848" i="3"/>
  <c r="D637" i="3"/>
  <c r="D554" i="3"/>
  <c r="D812" i="3"/>
  <c r="D993" i="3"/>
  <c r="D984" i="3"/>
  <c r="D899" i="3"/>
  <c r="D579" i="3"/>
  <c r="D560" i="3"/>
  <c r="D729" i="3"/>
  <c r="D968" i="3"/>
  <c r="D524" i="3"/>
  <c r="D898" i="3"/>
  <c r="D807" i="3"/>
  <c r="D887" i="3"/>
  <c r="D564" i="3"/>
  <c r="D624" i="3"/>
  <c r="D569" i="3"/>
  <c r="D507" i="3"/>
  <c r="D778" i="3"/>
  <c r="D910" i="3"/>
  <c r="D565" i="3"/>
  <c r="D242" i="3"/>
  <c r="D916" i="3"/>
  <c r="D612" i="3"/>
  <c r="D753" i="3"/>
  <c r="D664" i="3"/>
  <c r="D730" i="3"/>
  <c r="D522" i="3"/>
  <c r="D882" i="3"/>
  <c r="D931" i="3"/>
  <c r="D709" i="3"/>
  <c r="D536" i="3"/>
  <c r="D599" i="3"/>
  <c r="D997" i="3"/>
  <c r="D672" i="3"/>
  <c r="D985" i="3"/>
  <c r="D934" i="3"/>
  <c r="D566" i="3"/>
  <c r="D975" i="3"/>
  <c r="D759" i="3"/>
  <c r="D955" i="3"/>
  <c r="D549" i="3"/>
  <c r="D639" i="3"/>
  <c r="D658" i="3"/>
  <c r="D509" i="3"/>
  <c r="D424" i="3"/>
  <c r="D533" i="3"/>
  <c r="D772" i="3"/>
  <c r="D623" i="3"/>
  <c r="D633" i="3"/>
  <c r="D768" i="3"/>
  <c r="D990" i="3"/>
  <c r="D814" i="3"/>
  <c r="D553" i="3"/>
  <c r="D618" i="3"/>
  <c r="D905" i="3"/>
  <c r="D787" i="3"/>
  <c r="D943" i="3"/>
  <c r="D511" i="3"/>
  <c r="D793" i="3"/>
  <c r="D495" i="3"/>
  <c r="D654" i="3"/>
  <c r="D834" i="3"/>
  <c r="D951" i="3"/>
  <c r="D728" i="3"/>
  <c r="D717" i="3"/>
  <c r="D649" i="3"/>
  <c r="D718" i="3"/>
  <c r="D591" i="3"/>
  <c r="D974" i="3"/>
  <c r="D584" i="3"/>
  <c r="D532" i="3"/>
  <c r="D878" i="3"/>
  <c r="D687" i="3"/>
  <c r="D785" i="3"/>
  <c r="D777" i="3"/>
  <c r="D473" i="3"/>
  <c r="D690" i="3"/>
  <c r="D810" i="3"/>
  <c r="D487" i="3"/>
  <c r="D470" i="3"/>
  <c r="D758" i="3"/>
  <c r="D683" i="3"/>
  <c r="D500" i="3"/>
  <c r="D530" i="3"/>
  <c r="D845" i="3"/>
  <c r="D640" i="3"/>
  <c r="D936" i="3"/>
  <c r="D396" i="3"/>
  <c r="D919" i="3"/>
  <c r="D803" i="3"/>
  <c r="D978" i="3"/>
  <c r="D486" i="3"/>
  <c r="D737" i="3"/>
  <c r="D250" i="3"/>
  <c r="D763" i="3"/>
  <c r="D840" i="3"/>
  <c r="D568" i="3"/>
  <c r="D371" i="3"/>
  <c r="D525" i="3"/>
  <c r="D950" i="3"/>
  <c r="D362" i="3"/>
  <c r="D722" i="3"/>
  <c r="D711" i="3"/>
  <c r="D465" i="3"/>
  <c r="D615" i="3"/>
  <c r="D771" i="3"/>
  <c r="D523" i="3"/>
  <c r="D488" i="3"/>
  <c r="D665" i="3"/>
  <c r="D983" i="3"/>
  <c r="D512" i="3"/>
  <c r="D830" i="3"/>
  <c r="D450" i="3"/>
  <c r="D255" i="3"/>
  <c r="D885" i="3"/>
  <c r="D821" i="3"/>
  <c r="D556" i="3"/>
  <c r="D562" i="3"/>
  <c r="D750" i="3"/>
  <c r="D657" i="3"/>
  <c r="D944" i="3"/>
  <c r="D967" i="3"/>
  <c r="D842" i="3"/>
  <c r="D625" i="3"/>
  <c r="D645" i="3"/>
  <c r="D889" i="3"/>
  <c r="D886" i="3"/>
  <c r="D921" i="3"/>
  <c r="D986" i="3"/>
  <c r="D727" i="3"/>
  <c r="D946" i="3"/>
  <c r="D433" i="3"/>
  <c r="D847" i="3"/>
  <c r="D410" i="3"/>
  <c r="D804" i="3"/>
  <c r="D557" i="3"/>
  <c r="D789" i="3"/>
  <c r="D972" i="3"/>
  <c r="D725" i="3"/>
  <c r="D249" i="3"/>
  <c r="D662" i="3"/>
  <c r="D493" i="3"/>
  <c r="D861" i="3"/>
  <c r="D439" i="3"/>
  <c r="D653" i="3"/>
  <c r="D513" i="3"/>
  <c r="D365" i="3"/>
  <c r="D770" i="3"/>
  <c r="D581" i="3"/>
  <c r="D755" i="3"/>
  <c r="D541" i="3"/>
  <c r="D519" i="3"/>
  <c r="D506" i="3"/>
  <c r="D780" i="3"/>
  <c r="D735" i="3"/>
  <c r="D301" i="3"/>
  <c r="D535" i="3"/>
  <c r="D494" i="3"/>
  <c r="D917" i="3"/>
  <c r="D956" i="3"/>
  <c r="D269" i="3"/>
  <c r="D909" i="3"/>
  <c r="D999" i="3"/>
  <c r="D617" i="3"/>
  <c r="D421" i="3"/>
  <c r="D868" i="3"/>
  <c r="D571" i="3"/>
  <c r="D918" i="3"/>
  <c r="D647" i="3"/>
  <c r="D773" i="3"/>
  <c r="D869" i="3"/>
  <c r="D744" i="3"/>
  <c r="D823" i="3"/>
  <c r="D703" i="3"/>
  <c r="D732" i="3"/>
  <c r="D627" i="3"/>
  <c r="D243" i="3"/>
  <c r="D671" i="3"/>
  <c r="D998" i="3"/>
  <c r="D822" i="3"/>
  <c r="D819" i="3"/>
  <c r="D411" i="3"/>
  <c r="D739" i="3"/>
  <c r="D336" i="3"/>
  <c r="D588" i="3"/>
  <c r="D472" i="3"/>
  <c r="D378" i="3"/>
  <c r="D795" i="3"/>
  <c r="D929" i="3"/>
  <c r="D492" i="3"/>
  <c r="D469" i="3"/>
  <c r="D994" i="3"/>
  <c r="D873" i="3"/>
  <c r="D580" i="3"/>
  <c r="D406" i="3"/>
  <c r="D767" i="3"/>
  <c r="D902" i="3"/>
  <c r="D655" i="3"/>
  <c r="D244" i="3"/>
  <c r="D446" i="3"/>
  <c r="D383" i="3"/>
  <c r="D312" i="3"/>
  <c r="D373" i="3"/>
  <c r="D619" i="3"/>
  <c r="D628" i="3"/>
  <c r="D668" i="3"/>
  <c r="D980" i="3"/>
  <c r="D297" i="3"/>
  <c r="D697" i="3"/>
  <c r="D570" i="3"/>
  <c r="D706" i="3"/>
  <c r="D938" i="3"/>
  <c r="D856" i="3"/>
  <c r="D892" i="3"/>
  <c r="D852" i="3"/>
  <c r="D811" i="3"/>
  <c r="D682" i="3"/>
  <c r="D592" i="3"/>
  <c r="D630" i="3"/>
  <c r="D547" i="3"/>
  <c r="D904" i="3"/>
  <c r="D328" i="3"/>
  <c r="D501" i="3"/>
  <c r="D714" i="3"/>
  <c r="D435" i="3"/>
  <c r="D799" i="3"/>
  <c r="D832" i="3"/>
  <c r="D462" i="3"/>
  <c r="D394" i="3"/>
  <c r="D265" i="3"/>
  <c r="D360" i="3"/>
  <c r="D311" i="3"/>
  <c r="D308" i="3"/>
  <c r="D368" i="3"/>
  <c r="D813" i="3"/>
  <c r="D922" i="3"/>
  <c r="D481" i="3"/>
  <c r="D384" i="3"/>
  <c r="D586" i="3"/>
  <c r="D693" i="3"/>
  <c r="D661" i="3"/>
  <c r="D784" i="3"/>
  <c r="D741" i="3"/>
  <c r="D976" i="3"/>
  <c r="D731" i="3"/>
  <c r="D992" i="3"/>
  <c r="D696" i="3"/>
  <c r="D629" i="3"/>
  <c r="D636" i="3"/>
  <c r="D966" i="3"/>
  <c r="D528" i="3"/>
  <c r="D516" i="3"/>
  <c r="D420" i="3"/>
  <c r="D712" i="3"/>
  <c r="D857" i="3"/>
  <c r="D537" i="3"/>
  <c r="D387" i="3"/>
  <c r="D933" i="3"/>
  <c r="D555" i="3"/>
  <c r="D270" i="3"/>
  <c r="D330" i="3"/>
  <c r="D401" i="3"/>
  <c r="D321" i="3"/>
  <c r="D318" i="3"/>
  <c r="D388" i="3"/>
  <c r="D520" i="3"/>
  <c r="D234" i="3"/>
  <c r="D527" i="3"/>
  <c r="D361" i="3"/>
  <c r="D414" i="3"/>
  <c r="D871" i="3"/>
  <c r="D971" i="3"/>
  <c r="D429" i="3"/>
  <c r="D981" i="3"/>
  <c r="D757" i="3"/>
  <c r="D641" i="3"/>
  <c r="D499" i="3"/>
  <c r="D251" i="3"/>
  <c r="D935" i="3"/>
  <c r="D769" i="3"/>
  <c r="D862" i="3"/>
  <c r="D699" i="3"/>
  <c r="D890" i="3"/>
  <c r="D605" i="3"/>
  <c r="D611" i="3"/>
  <c r="D458" i="3"/>
  <c r="D786" i="3"/>
  <c r="D738" i="3"/>
  <c r="D923" i="3"/>
  <c r="D896" i="3"/>
  <c r="D304" i="3"/>
  <c r="D287" i="3"/>
  <c r="D463" i="3"/>
  <c r="D692" i="3"/>
  <c r="D827" i="3"/>
  <c r="D268" i="3"/>
  <c r="D548" i="3"/>
  <c r="D319" i="3"/>
  <c r="D324" i="3"/>
  <c r="D316" i="3"/>
  <c r="D660" i="3"/>
  <c r="D707" i="3"/>
  <c r="D391" i="3"/>
  <c r="D749" i="3"/>
  <c r="D836" i="3"/>
  <c r="D610" i="3"/>
  <c r="D859" i="3"/>
  <c r="D851" i="3"/>
  <c r="D575" i="3"/>
  <c r="D529" i="3"/>
  <c r="D504" i="3"/>
  <c r="D534" i="3"/>
  <c r="D477" i="3"/>
  <c r="D674" i="3"/>
  <c r="D601" i="3"/>
  <c r="D957" i="3"/>
  <c r="D544" i="3"/>
  <c r="D846" i="3"/>
  <c r="D503" i="3"/>
  <c r="D370" i="3"/>
  <c r="D241" i="3"/>
  <c r="D762" i="3"/>
  <c r="D677" i="3"/>
  <c r="D837" i="3"/>
  <c r="D977" i="3"/>
  <c r="D589" i="3"/>
  <c r="D681" i="3"/>
  <c r="D399" i="3"/>
  <c r="D415" i="3"/>
  <c r="D351" i="3"/>
  <c r="D271" i="3"/>
  <c r="D323" i="3"/>
  <c r="D505" i="3"/>
  <c r="D716" i="3"/>
  <c r="D461" i="3"/>
  <c r="D266" i="3"/>
  <c r="D428" i="3"/>
  <c r="D317" i="3"/>
  <c r="D377" i="3"/>
  <c r="D248" i="3"/>
  <c r="D340" i="3"/>
  <c r="D788" i="3"/>
  <c r="D413" i="3"/>
  <c r="D867" i="3"/>
  <c r="D222" i="3"/>
  <c r="D656" i="3"/>
  <c r="D245" i="3"/>
  <c r="D372" i="3"/>
  <c r="D260" i="3"/>
  <c r="D341" i="3"/>
  <c r="D954" i="3"/>
  <c r="D352" i="3"/>
  <c r="D833" i="3"/>
  <c r="D443" i="3"/>
  <c r="D455" i="3"/>
  <c r="D335" i="3"/>
  <c r="D203" i="3"/>
  <c r="D262" i="3"/>
  <c r="D380" i="3"/>
  <c r="D491" i="3"/>
  <c r="D650" i="3"/>
  <c r="D820" i="3"/>
  <c r="D502" i="3"/>
  <c r="D600" i="3"/>
  <c r="D691" i="3"/>
  <c r="D670" i="3"/>
  <c r="D616" i="3"/>
  <c r="D398" i="3"/>
  <c r="D891" i="3"/>
  <c r="D416" i="3"/>
  <c r="D622" i="3"/>
  <c r="D710" i="3"/>
  <c r="D294" i="3"/>
  <c r="D300" i="3"/>
  <c r="D364" i="3"/>
  <c r="D445" i="3"/>
  <c r="D313" i="3"/>
  <c r="D226" i="3"/>
  <c r="D326" i="3"/>
  <c r="D211" i="3"/>
  <c r="D274" i="3"/>
  <c r="D293" i="3"/>
  <c r="D704" i="3"/>
  <c r="D949" i="3"/>
  <c r="D284" i="3"/>
  <c r="D369" i="3"/>
  <c r="D277" i="3"/>
  <c r="D460" i="3"/>
  <c r="D883" i="3"/>
  <c r="D932" i="3"/>
  <c r="D880" i="3"/>
  <c r="D349" i="3"/>
  <c r="D386" i="3"/>
  <c r="D419" i="3"/>
  <c r="D538" i="3"/>
  <c r="D908" i="3"/>
  <c r="D457" i="3"/>
  <c r="D539" i="3"/>
  <c r="D227" i="3"/>
  <c r="D310" i="3"/>
  <c r="D221" i="3"/>
  <c r="D217" i="3"/>
  <c r="D240" i="3"/>
  <c r="D382" i="3"/>
  <c r="D613" i="3"/>
  <c r="D298" i="3"/>
  <c r="D331" i="3"/>
  <c r="D979" i="3"/>
  <c r="D970" i="3"/>
  <c r="D432" i="3"/>
  <c r="D441" i="3"/>
  <c r="D930" i="3"/>
  <c r="D363" i="3"/>
  <c r="D447" i="3"/>
  <c r="D353" i="3"/>
  <c r="D897" i="3"/>
  <c r="D849" i="3"/>
  <c r="D339" i="3"/>
  <c r="D962" i="3"/>
  <c r="D754" i="3"/>
  <c r="D291" i="3"/>
  <c r="D280" i="3"/>
  <c r="D288" i="3"/>
  <c r="D350" i="3"/>
  <c r="D302" i="3"/>
  <c r="D279" i="3"/>
  <c r="D695" i="3"/>
  <c r="D715" i="3"/>
  <c r="D359" i="3"/>
  <c r="D223" i="3"/>
  <c r="D204" i="3"/>
  <c r="D438" i="3"/>
  <c r="D320" i="3"/>
  <c r="D258" i="3"/>
  <c r="D263" i="3"/>
  <c r="D314" i="3"/>
  <c r="D620" i="3"/>
  <c r="D456" i="3"/>
  <c r="D546" i="3"/>
  <c r="D521" i="3"/>
  <c r="D964" i="3"/>
  <c r="D348" i="3"/>
  <c r="D426" i="3"/>
  <c r="D229" i="3"/>
  <c r="D210" i="3"/>
  <c r="D453" i="3"/>
  <c r="D794" i="3"/>
  <c r="D437" i="3"/>
  <c r="D214" i="3"/>
  <c r="D489" i="3"/>
  <c r="D496" i="3"/>
  <c r="D224" i="3"/>
  <c r="D286" i="3"/>
  <c r="D987" i="3"/>
  <c r="D334" i="3"/>
  <c r="D256" i="3"/>
  <c r="D646" i="3"/>
  <c r="D292" i="3"/>
  <c r="D872" i="3"/>
  <c r="D982" i="3"/>
  <c r="D355" i="3"/>
  <c r="D402" i="3"/>
  <c r="D272" i="3"/>
  <c r="D552" i="3"/>
  <c r="D680" i="3"/>
  <c r="D543" i="3"/>
  <c r="D743" i="3"/>
  <c r="D322" i="3"/>
  <c r="D309" i="3"/>
  <c r="D246" i="3"/>
  <c r="D303" i="3"/>
  <c r="D663" i="3"/>
  <c r="D404" i="3"/>
  <c r="D621" i="3"/>
  <c r="D215" i="3"/>
  <c r="D602" i="3"/>
  <c r="D358" i="3"/>
  <c r="D442" i="3"/>
  <c r="D228" i="3"/>
  <c r="D459" i="3"/>
  <c r="D333" i="3"/>
  <c r="D219" i="3"/>
  <c r="D409" i="3"/>
  <c r="D354" i="3"/>
  <c r="D427" i="3"/>
  <c r="D305" i="3"/>
  <c r="D407" i="3"/>
  <c r="D289" i="3"/>
  <c r="D818" i="3"/>
  <c r="D430" i="3"/>
  <c r="D281" i="3"/>
  <c r="D389" i="3"/>
  <c r="D436" i="3"/>
  <c r="D233" i="3"/>
  <c r="D403" i="3"/>
  <c r="D237" i="3"/>
  <c r="D796" i="3"/>
  <c r="D815" i="3"/>
  <c r="D299" i="3"/>
  <c r="D644" i="3"/>
  <c r="D726" i="3"/>
  <c r="D675" i="3"/>
  <c r="D790" i="3"/>
  <c r="D343" i="3"/>
  <c r="D307" i="3"/>
  <c r="D235" i="3"/>
  <c r="D205" i="3"/>
  <c r="D254" i="3"/>
  <c r="D346" i="3"/>
  <c r="D927" i="3"/>
  <c r="D344" i="3"/>
  <c r="D448" i="3"/>
  <c r="D230" i="3"/>
  <c r="D283" i="3"/>
  <c r="D425" i="3"/>
  <c r="D392" i="3"/>
  <c r="D295" i="3"/>
  <c r="D559" i="3"/>
  <c r="D596" i="3"/>
  <c r="D901" i="3"/>
  <c r="D958" i="3"/>
  <c r="D278" i="3"/>
  <c r="D261" i="3"/>
  <c r="D236" i="3"/>
  <c r="D264" i="3"/>
  <c r="D713" i="3"/>
  <c r="D906" i="3"/>
  <c r="D306" i="3"/>
  <c r="D253" i="3"/>
  <c r="D381" i="3"/>
  <c r="D285" i="3"/>
  <c r="D213" i="3"/>
  <c r="D375" i="3"/>
  <c r="D894" i="3"/>
  <c r="D367" i="3"/>
  <c r="D400" i="3"/>
  <c r="D418" i="3"/>
  <c r="D643" i="3"/>
  <c r="D545" i="3"/>
  <c r="D673" i="3"/>
  <c r="D434" i="3"/>
  <c r="D806" i="3"/>
  <c r="D733" i="3"/>
  <c r="D701" i="3"/>
  <c r="D928" i="3"/>
  <c r="D356" i="3"/>
  <c r="D238" i="3"/>
  <c r="D638" i="3"/>
  <c r="D282" i="3"/>
  <c r="D290" i="3"/>
  <c r="D337" i="3"/>
  <c r="D408" i="3"/>
  <c r="D366" i="3"/>
  <c r="D926" i="3"/>
  <c r="D212" i="3"/>
  <c r="D440" i="3"/>
  <c r="D393" i="3"/>
  <c r="D452" i="3"/>
  <c r="D216" i="3"/>
  <c r="D423" i="3"/>
  <c r="D327" i="3"/>
  <c r="D797" i="3"/>
  <c r="D776" i="3"/>
  <c r="D347" i="3"/>
  <c r="D332" i="3"/>
  <c r="D809" i="3"/>
  <c r="D920" i="3"/>
  <c r="D466" i="3"/>
  <c r="D247" i="3"/>
  <c r="D431" i="3"/>
  <c r="D259" i="3"/>
  <c r="D209" i="3"/>
  <c r="D651" i="3"/>
  <c r="D760" i="3"/>
  <c r="D774" i="3"/>
  <c r="D357" i="3"/>
  <c r="D252" i="3"/>
  <c r="D208" i="3"/>
  <c r="D597" i="3"/>
  <c r="D895" i="3"/>
  <c r="D374" i="3"/>
  <c r="D342" i="3"/>
  <c r="D412" i="3"/>
  <c r="D275" i="3"/>
  <c r="D395" i="3"/>
  <c r="D385" i="3"/>
  <c r="D338" i="3"/>
  <c r="D734" i="3"/>
  <c r="D376" i="3"/>
  <c r="D995" i="3"/>
  <c r="D397" i="3"/>
  <c r="D218" i="3"/>
  <c r="D831" i="3"/>
  <c r="D405" i="3"/>
  <c r="D273" i="3"/>
  <c r="D257" i="3"/>
  <c r="D206" i="3"/>
  <c r="D239" i="3"/>
  <c r="D220" i="3"/>
  <c r="D449" i="3"/>
  <c r="D345" i="3"/>
  <c r="D870" i="3"/>
  <c r="D756" i="3"/>
  <c r="D231" i="3"/>
  <c r="D225" i="3"/>
  <c r="D207" i="3"/>
  <c r="D900" i="3"/>
  <c r="D684" i="3"/>
  <c r="D232" i="3"/>
  <c r="D315" i="3"/>
  <c r="D659" i="3"/>
  <c r="D708" i="3"/>
  <c r="D578" i="3"/>
  <c r="D593" i="3"/>
  <c r="D329" i="3"/>
  <c r="D451" i="3"/>
  <c r="D965" i="3"/>
  <c r="D276" i="3"/>
  <c r="D267" i="3"/>
  <c r="D587" i="3"/>
  <c r="D417" i="3"/>
  <c r="D444" i="3"/>
  <c r="D390" i="3"/>
  <c r="D454" i="3"/>
  <c r="D963" i="3"/>
  <c r="D325" i="3"/>
  <c r="D202" i="3"/>
  <c r="D606" i="10"/>
  <c r="D605" i="10"/>
  <c r="D848" i="10"/>
  <c r="D678" i="10"/>
  <c r="D773" i="10"/>
  <c r="D613" i="10"/>
  <c r="D303" i="10"/>
  <c r="D976" i="10"/>
  <c r="D647" i="10"/>
  <c r="D470" i="10"/>
  <c r="D615" i="10"/>
  <c r="D441" i="10"/>
  <c r="D971" i="10"/>
  <c r="D464" i="10"/>
  <c r="D339" i="10"/>
  <c r="D491" i="10"/>
  <c r="D882" i="10"/>
  <c r="D481" i="10"/>
  <c r="D790" i="10"/>
  <c r="D833" i="10"/>
  <c r="D855" i="10"/>
  <c r="D426" i="10"/>
  <c r="D668" i="10"/>
  <c r="D975" i="10"/>
  <c r="D943" i="10"/>
  <c r="D807" i="10"/>
  <c r="D748" i="10"/>
  <c r="D548" i="10"/>
  <c r="D473" i="10"/>
  <c r="D942" i="10"/>
  <c r="D434" i="10"/>
  <c r="D488" i="10"/>
  <c r="D553" i="10"/>
  <c r="D968" i="10"/>
  <c r="D861" i="10"/>
  <c r="D688" i="10"/>
  <c r="D565" i="10"/>
  <c r="D808" i="10"/>
  <c r="D1001" i="10"/>
  <c r="D562" i="10"/>
  <c r="D270" i="10"/>
  <c r="D530" i="10"/>
  <c r="D283" i="10"/>
  <c r="D502" i="10"/>
  <c r="D399" i="10"/>
  <c r="D498" i="10"/>
  <c r="D960" i="10"/>
  <c r="D521" i="10"/>
  <c r="D933" i="10"/>
  <c r="D676" i="10"/>
  <c r="D541" i="10"/>
  <c r="D881" i="10"/>
  <c r="D353" i="10"/>
  <c r="D657" i="10"/>
  <c r="D655" i="10"/>
  <c r="D460" i="10"/>
  <c r="D324" i="10"/>
  <c r="D987" i="10"/>
  <c r="D417" i="10"/>
  <c r="D346" i="10"/>
  <c r="D390" i="10"/>
  <c r="D427" i="10"/>
  <c r="D735" i="10"/>
  <c r="D921" i="10"/>
  <c r="D675" i="10"/>
  <c r="D345" i="10"/>
  <c r="D752" i="10"/>
  <c r="D886" i="10"/>
  <c r="D995" i="10"/>
  <c r="D760" i="10"/>
  <c r="D658" i="10"/>
  <c r="D287" i="10"/>
  <c r="D998" i="10"/>
  <c r="D331" i="10"/>
  <c r="D453" i="10"/>
  <c r="D414" i="10"/>
  <c r="D827" i="10"/>
  <c r="D593" i="10"/>
  <c r="D930" i="10"/>
  <c r="D801" i="10"/>
  <c r="D437" i="10"/>
  <c r="D533" i="10"/>
  <c r="D780" i="10"/>
  <c r="D612" i="10"/>
  <c r="D767" i="10"/>
  <c r="D585" i="10"/>
  <c r="D980" i="10"/>
  <c r="D362" i="10"/>
  <c r="D938" i="10"/>
  <c r="D338" i="10"/>
  <c r="D570" i="10"/>
  <c r="D256" i="10"/>
  <c r="D920" i="10"/>
  <c r="D792" i="10"/>
  <c r="D393" i="10"/>
  <c r="D518" i="10"/>
  <c r="D371" i="10"/>
  <c r="D719" i="10"/>
  <c r="D590" i="10"/>
  <c r="D363" i="10"/>
  <c r="D962" i="10"/>
  <c r="D758" i="10"/>
  <c r="D528" i="10"/>
  <c r="D737" i="10"/>
  <c r="D584" i="10"/>
  <c r="D899" i="10"/>
  <c r="D312" i="10"/>
  <c r="D877" i="10"/>
  <c r="D949" i="10"/>
  <c r="D282" i="10"/>
  <c r="D820" i="10"/>
  <c r="D448" i="10"/>
  <c r="D376" i="10"/>
  <c r="D458" i="10"/>
  <c r="D442" i="10"/>
  <c r="D477" i="10"/>
  <c r="D602" i="10"/>
  <c r="D556" i="10"/>
  <c r="D834" i="10"/>
  <c r="D746" i="10"/>
  <c r="D677" i="10"/>
  <c r="D951" i="10"/>
  <c r="D487" i="10"/>
  <c r="D997" i="10"/>
  <c r="D894" i="10"/>
  <c r="D432" i="10"/>
  <c r="D687" i="10"/>
  <c r="D753" i="10"/>
  <c r="D761" i="10"/>
  <c r="D776" i="10"/>
  <c r="D308" i="10"/>
  <c r="D986" i="10"/>
  <c r="D701" i="10"/>
  <c r="D625" i="10"/>
  <c r="D552" i="10"/>
  <c r="D939" i="10"/>
  <c r="D360" i="10"/>
  <c r="D252" i="10"/>
  <c r="D233" i="10"/>
  <c r="D300" i="10"/>
  <c r="D854" i="10"/>
  <c r="D887" i="10"/>
  <c r="D690" i="10"/>
  <c r="D401" i="10"/>
  <c r="D869" i="10"/>
  <c r="D304" i="10"/>
  <c r="D910" i="10"/>
  <c r="D707" i="10"/>
  <c r="D672" i="10"/>
  <c r="D784" i="10"/>
  <c r="D413" i="10"/>
  <c r="D309" i="10"/>
  <c r="D736" i="10"/>
  <c r="D947" i="10"/>
  <c r="D580" i="10"/>
  <c r="D538" i="10"/>
  <c r="D694" i="10"/>
  <c r="D474" i="10"/>
  <c r="D708" i="10"/>
  <c r="D838" i="10"/>
  <c r="D950" i="10"/>
  <c r="D297" i="10"/>
  <c r="D336" i="10"/>
  <c r="D567" i="10"/>
  <c r="D374" i="10"/>
  <c r="D328" i="10"/>
  <c r="D327" i="10"/>
  <c r="D996" i="10"/>
  <c r="D726" i="10"/>
  <c r="D609" i="10"/>
  <c r="D916" i="10"/>
  <c r="D778" i="10"/>
  <c r="D257" i="10"/>
  <c r="D768" i="10"/>
  <c r="D935" i="10"/>
  <c r="D955" i="10"/>
  <c r="D747" i="10"/>
  <c r="D598" i="10"/>
  <c r="D857" i="10"/>
  <c r="D775" i="10"/>
  <c r="D876" i="10"/>
  <c r="D627" i="10"/>
  <c r="D885" i="10"/>
  <c r="D495" i="10"/>
  <c r="D750" i="10"/>
  <c r="D392" i="10"/>
  <c r="D298" i="10"/>
  <c r="D454" i="10"/>
  <c r="D925" i="10"/>
  <c r="D285" i="10"/>
  <c r="D397" i="10"/>
  <c r="D666" i="10"/>
  <c r="D645" i="10"/>
  <c r="D444" i="10"/>
  <c r="D892" i="10"/>
  <c r="D914" i="10"/>
  <c r="D555" i="10"/>
  <c r="D918" i="10"/>
  <c r="D311" i="10"/>
  <c r="D895" i="10"/>
  <c r="D486" i="10"/>
  <c r="D703" i="10"/>
  <c r="D614" i="10"/>
  <c r="D781" i="10"/>
  <c r="D310" i="10"/>
  <c r="D446" i="10"/>
  <c r="D592" i="10"/>
  <c r="D542" i="10"/>
  <c r="D789" i="10"/>
  <c r="D568" i="10"/>
  <c r="D536" i="10"/>
  <c r="D398" i="10"/>
  <c r="D510" i="10"/>
  <c r="D709" i="10"/>
  <c r="D388" i="10"/>
  <c r="D540" i="10"/>
  <c r="D410" i="10"/>
  <c r="D944" i="10"/>
  <c r="D993" i="10"/>
  <c r="D794" i="10"/>
  <c r="D783" i="10"/>
  <c r="D852" i="10"/>
  <c r="D806" i="10"/>
  <c r="D770" i="10"/>
  <c r="D547" i="10"/>
  <c r="D772" i="10"/>
  <c r="D812" i="10"/>
  <c r="D419" i="10"/>
  <c r="D982" i="10"/>
  <c r="D319" i="10"/>
  <c r="D267" i="10"/>
  <c r="D544" i="10"/>
  <c r="D734" i="10"/>
  <c r="D862" i="10"/>
  <c r="D880" i="10"/>
  <c r="D860" i="10"/>
  <c r="D424" i="10"/>
  <c r="D740" i="10"/>
  <c r="D407" i="10"/>
  <c r="D479" i="10"/>
  <c r="D867" i="10"/>
  <c r="D302" i="10"/>
  <c r="D917" i="10"/>
  <c r="D238" i="10"/>
  <c r="D389" i="10"/>
  <c r="D873" i="10"/>
  <c r="D411" i="10"/>
  <c r="D685" i="10"/>
  <c r="D278" i="10"/>
  <c r="D271" i="10"/>
  <c r="D595" i="10"/>
  <c r="D391" i="10"/>
  <c r="D844" i="10"/>
  <c r="D699" i="10"/>
  <c r="D438" i="10"/>
  <c r="D793" i="10"/>
  <c r="D805" i="10"/>
  <c r="D830" i="10"/>
  <c r="D732" i="10"/>
  <c r="D863" i="10"/>
  <c r="D445" i="10"/>
  <c r="D923" i="10"/>
  <c r="D928" i="10"/>
  <c r="D733" i="10"/>
  <c r="D969" i="10"/>
  <c r="D493" i="10"/>
  <c r="D566" i="10"/>
  <c r="D946" i="10"/>
  <c r="D670" i="10"/>
  <c r="D654" i="10"/>
  <c r="D439" i="10"/>
  <c r="D501" i="10"/>
  <c r="D456" i="10"/>
  <c r="D989" i="10"/>
  <c r="D978" i="10"/>
  <c r="D890" i="10"/>
  <c r="D642" i="10"/>
  <c r="D884" i="10"/>
  <c r="D207" i="10"/>
  <c r="D519" i="10"/>
  <c r="D290" i="10"/>
  <c r="D365" i="10"/>
  <c r="D722" i="10"/>
  <c r="D350" i="10"/>
  <c r="D1000" i="10"/>
  <c r="D251" i="10"/>
  <c r="D922" i="10"/>
  <c r="D476" i="10"/>
  <c r="D774" i="10"/>
  <c r="D824" i="10"/>
  <c r="D661" i="10"/>
  <c r="D260" i="10"/>
  <c r="D301" i="10"/>
  <c r="D652" i="10"/>
  <c r="D712" i="10"/>
  <c r="D361" i="10"/>
  <c r="D550" i="10"/>
  <c r="D858" i="10"/>
  <c r="D384" i="10"/>
  <c r="D429" i="10"/>
  <c r="D430" i="10"/>
  <c r="D816" i="10"/>
  <c r="D522" i="10"/>
  <c r="D849" i="10"/>
  <c r="D911" i="10"/>
  <c r="D764" i="10"/>
  <c r="D948" i="10"/>
  <c r="D936" i="10"/>
  <c r="D832" i="10"/>
  <c r="D281" i="10"/>
  <c r="D240" i="10"/>
  <c r="D782" i="10"/>
  <c r="D693" i="10"/>
  <c r="D523" i="10"/>
  <c r="D396" i="10"/>
  <c r="D465" i="10"/>
  <c r="D904" i="10"/>
  <c r="D210" i="10"/>
  <c r="D591" i="10"/>
  <c r="D992" i="10"/>
  <c r="D963" i="10"/>
  <c r="D248" i="10"/>
  <c r="D291" i="10"/>
  <c r="D617" i="10"/>
  <c r="D967" i="10"/>
  <c r="D239" i="10"/>
  <c r="D660" i="10"/>
  <c r="D364" i="10"/>
  <c r="D368" i="10"/>
  <c r="D883" i="10"/>
  <c r="D984" i="10"/>
  <c r="D897" i="10"/>
  <c r="D621" i="10"/>
  <c r="D415" i="10"/>
  <c r="D649" i="10"/>
  <c r="D809" i="10"/>
  <c r="D909" i="10"/>
  <c r="D471" i="10"/>
  <c r="D241" i="10"/>
  <c r="D575" i="10"/>
  <c r="D244" i="10"/>
  <c r="D322" i="10"/>
  <c r="D956" i="10"/>
  <c r="D341" i="10"/>
  <c r="D511" i="10"/>
  <c r="D216" i="10"/>
  <c r="D435" i="10"/>
  <c r="D433" i="10"/>
  <c r="D859" i="10"/>
  <c r="D875" i="10"/>
  <c r="D506" i="10"/>
  <c r="D218" i="10"/>
  <c r="D209" i="10"/>
  <c r="D815" i="10"/>
  <c r="D799" i="10"/>
  <c r="D940" i="10"/>
  <c r="D242" i="10"/>
  <c r="D265" i="10"/>
  <c r="D795" i="10"/>
  <c r="D525" i="10"/>
  <c r="D788" i="10"/>
  <c r="D644" i="10"/>
  <c r="D856" i="10"/>
  <c r="D228" i="10"/>
  <c r="D262" i="10"/>
  <c r="D299" i="10"/>
  <c r="D203" i="10"/>
  <c r="D763" i="10"/>
  <c r="D261" i="10"/>
  <c r="D630" i="10"/>
  <c r="D383" i="10"/>
  <c r="D235" i="10"/>
  <c r="D810" i="10"/>
  <c r="D288" i="10"/>
  <c r="D692" i="10"/>
  <c r="D455" i="10"/>
  <c r="D964" i="10"/>
  <c r="D231" i="10"/>
  <c r="D979" i="10"/>
  <c r="D259" i="10"/>
  <c r="D314" i="10"/>
  <c r="D977" i="10"/>
  <c r="D871" i="10"/>
  <c r="D289" i="10"/>
  <c r="D212" i="10"/>
  <c r="D537" i="10"/>
  <c r="D811" i="10"/>
  <c r="D431" i="10"/>
  <c r="D380" i="10"/>
  <c r="D325" i="10"/>
  <c r="D205" i="10"/>
  <c r="D249" i="10"/>
  <c r="D219" i="10"/>
  <c r="D696" i="10"/>
  <c r="D578" i="10"/>
  <c r="D451" i="10"/>
  <c r="D803" i="10"/>
  <c r="D804" i="10"/>
  <c r="D926" i="10"/>
  <c r="D225" i="10"/>
  <c r="D554" i="10"/>
  <c r="D316" i="10"/>
  <c r="D728" i="10"/>
  <c r="D766" i="10"/>
  <c r="D468" i="10"/>
  <c r="D395" i="10"/>
  <c r="D375" i="10"/>
  <c r="D436" i="10"/>
  <c r="D673" i="10"/>
  <c r="D440" i="10"/>
  <c r="D503" i="10"/>
  <c r="D745" i="10"/>
  <c r="D715" i="10"/>
  <c r="D822" i="10"/>
  <c r="D616" i="10"/>
  <c r="D651" i="10"/>
  <c r="D589" i="10"/>
  <c r="D994" i="10"/>
  <c r="D663" i="10"/>
  <c r="D628" i="10"/>
  <c r="D369" i="10"/>
  <c r="D504" i="10"/>
  <c r="D769" i="10"/>
  <c r="D307" i="10"/>
  <c r="D665" i="10"/>
  <c r="D409" i="10"/>
  <c r="D266" i="10"/>
  <c r="D599" i="10"/>
  <c r="D713" i="10"/>
  <c r="D526" i="10"/>
  <c r="D508" i="10"/>
  <c r="D973" i="10"/>
  <c r="D457" i="10"/>
  <c r="D513" i="10"/>
  <c r="D864" i="10"/>
  <c r="D483" i="10"/>
  <c r="D340" i="10"/>
  <c r="D292" i="10"/>
  <c r="D640" i="10"/>
  <c r="D355" i="10"/>
  <c r="D797" i="10"/>
  <c r="D931" i="10"/>
  <c r="D646" i="10"/>
  <c r="D695" i="10"/>
  <c r="D422" i="10"/>
  <c r="D557" i="10"/>
  <c r="D619" i="10"/>
  <c r="D379" i="10"/>
  <c r="D868" i="10"/>
  <c r="D851" i="10"/>
  <c r="D846" i="10"/>
  <c r="D335" i="10"/>
  <c r="D633" i="10"/>
  <c r="D428" i="10"/>
  <c r="D720" i="10"/>
  <c r="D623" i="10"/>
  <c r="D405" i="10"/>
  <c r="D560" i="10"/>
  <c r="D320" i="10"/>
  <c r="D618" i="10"/>
  <c r="D497" i="10"/>
  <c r="D600" i="10"/>
  <c r="D680" i="10"/>
  <c r="D546" i="10"/>
  <c r="D532" i="10"/>
  <c r="D866" i="10"/>
  <c r="D420" i="10"/>
  <c r="D983" i="10"/>
  <c r="D662" i="10"/>
  <c r="D681" i="10"/>
  <c r="D348" i="10"/>
  <c r="D329" i="10"/>
  <c r="D494" i="10"/>
  <c r="D865" i="10"/>
  <c r="D954" i="10"/>
  <c r="D551" i="10"/>
  <c r="D571" i="10"/>
  <c r="D659" i="10"/>
  <c r="D573" i="10"/>
  <c r="D524" i="10"/>
  <c r="D489" i="10"/>
  <c r="D246" i="10"/>
  <c r="D891" i="10"/>
  <c r="D823" i="10"/>
  <c r="D604" i="10"/>
  <c r="D387" i="10"/>
  <c r="D669" i="10"/>
  <c r="D813" i="10"/>
  <c r="D714" i="10"/>
  <c r="D835" i="10"/>
  <c r="D765" i="10"/>
  <c r="D683" i="10"/>
  <c r="D321" i="10"/>
  <c r="D469" i="10"/>
  <c r="D741" i="10"/>
  <c r="D323" i="10"/>
  <c r="D373" i="10"/>
  <c r="D893" i="10"/>
  <c r="D974" i="10"/>
  <c r="D564" i="10"/>
  <c r="D874" i="10"/>
  <c r="D313" i="10"/>
  <c r="D279" i="10"/>
  <c r="D404" i="10"/>
  <c r="D970" i="10"/>
  <c r="D459" i="10"/>
  <c r="D716" i="10"/>
  <c r="D691" i="10"/>
  <c r="D639" i="10"/>
  <c r="D450" i="10"/>
  <c r="D779" i="10"/>
  <c r="D650" i="10"/>
  <c r="D800" i="10"/>
  <c r="D624" i="10"/>
  <c r="D534" i="10"/>
  <c r="D937" i="10"/>
  <c r="D966" i="10"/>
  <c r="D843" i="10"/>
  <c r="D333" i="10"/>
  <c r="D505" i="10"/>
  <c r="D356" i="10"/>
  <c r="D724" i="10"/>
  <c r="D786" i="10"/>
  <c r="D814" i="10"/>
  <c r="D841" i="10"/>
  <c r="D729" i="10"/>
  <c r="D475" i="10"/>
  <c r="D839" i="10"/>
  <c r="D334" i="10"/>
  <c r="D632" i="10"/>
  <c r="D509" i="10"/>
  <c r="D777" i="10"/>
  <c r="D717" i="10"/>
  <c r="D725" i="10"/>
  <c r="D490" i="10"/>
  <c r="D576" i="10"/>
  <c r="D791" i="10"/>
  <c r="D452" i="10"/>
  <c r="D447" i="10"/>
  <c r="D275" i="10"/>
  <c r="D234" i="10"/>
  <c r="D730" i="10"/>
  <c r="D888" i="10"/>
  <c r="D749" i="10"/>
  <c r="D607" i="10"/>
  <c r="D378" i="10"/>
  <c r="D274" i="10"/>
  <c r="D276" i="10"/>
  <c r="D403" i="10"/>
  <c r="D842" i="10"/>
  <c r="D539" i="10"/>
  <c r="D507" i="10"/>
  <c r="D466" i="10"/>
  <c r="D579" i="10"/>
  <c r="D796" i="10"/>
  <c r="D698" i="10"/>
  <c r="D608" i="10"/>
  <c r="D406" i="10"/>
  <c r="D515" i="10"/>
  <c r="D472" i="10"/>
  <c r="D425" i="10"/>
  <c r="D277" i="10"/>
  <c r="D754" i="10"/>
  <c r="D821" i="10"/>
  <c r="D802" i="10"/>
  <c r="D999" i="10"/>
  <c r="D958" i="10"/>
  <c r="D467" i="10"/>
  <c r="D418" i="10"/>
  <c r="D326" i="10"/>
  <c r="D372" i="10"/>
  <c r="D482" i="10"/>
  <c r="D684" i="10"/>
  <c r="D347" i="10"/>
  <c r="D653" i="10"/>
  <c r="D829" i="10"/>
  <c r="D484" i="10"/>
  <c r="D529" i="10"/>
  <c r="D561" i="10"/>
  <c r="D610" i="10"/>
  <c r="D449" i="10"/>
  <c r="D837" i="10"/>
  <c r="D342" i="10"/>
  <c r="D853" i="10"/>
  <c r="D295" i="10"/>
  <c r="D269" i="10"/>
  <c r="D359" i="10"/>
  <c r="D581" i="10"/>
  <c r="D412" i="10"/>
  <c r="D744" i="10"/>
  <c r="D941" i="10"/>
  <c r="D268" i="10"/>
  <c r="D742" i="10"/>
  <c r="D756" i="10"/>
  <c r="D631" i="10"/>
  <c r="D499" i="10"/>
  <c r="D934" i="10"/>
  <c r="D771" i="10"/>
  <c r="D587" i="10"/>
  <c r="D306" i="10"/>
  <c r="D915" i="10"/>
  <c r="D382" i="10"/>
  <c r="D990" i="10"/>
  <c r="D991" i="10"/>
  <c r="D402" i="10"/>
  <c r="D850" i="10"/>
  <c r="D358" i="10"/>
  <c r="D354" i="10"/>
  <c r="D603" i="10"/>
  <c r="D370" i="10"/>
  <c r="D572" i="10"/>
  <c r="D903" i="10"/>
  <c r="D545" i="10"/>
  <c r="D636" i="10"/>
  <c r="D902" i="10"/>
  <c r="D872" i="10"/>
  <c r="D981" i="10"/>
  <c r="D620" i="10"/>
  <c r="D263" i="10"/>
  <c r="D558" i="10"/>
  <c r="D831" i="10"/>
  <c r="D330" i="10"/>
  <c r="D531" i="10"/>
  <c r="D674" i="10"/>
  <c r="D463" i="10"/>
  <c r="D739" i="10"/>
  <c r="D601" i="10"/>
  <c r="D817" i="10"/>
  <c r="D648" i="10"/>
  <c r="D847" i="10"/>
  <c r="D906" i="10"/>
  <c r="D889" i="10"/>
  <c r="D900" i="10"/>
  <c r="D945" i="10"/>
  <c r="D245" i="10"/>
  <c r="D296" i="10"/>
  <c r="D586" i="10"/>
  <c r="D927" i="10"/>
  <c r="D845" i="10"/>
  <c r="D686" i="10"/>
  <c r="D634" i="10"/>
  <c r="D762" i="10"/>
  <c r="D755" i="10"/>
  <c r="D496" i="10"/>
  <c r="D520" i="10"/>
  <c r="D731" i="10"/>
  <c r="D569" i="10"/>
  <c r="D597" i="10"/>
  <c r="D512" i="10"/>
  <c r="D738" i="10"/>
  <c r="D543" i="10"/>
  <c r="D932" i="10"/>
  <c r="D879" i="10"/>
  <c r="D912" i="10"/>
  <c r="D236" i="10"/>
  <c r="D583" i="10"/>
  <c r="D988" i="10"/>
  <c r="D952" i="10"/>
  <c r="D721" i="10"/>
  <c r="D332" i="10"/>
  <c r="D961" i="10"/>
  <c r="D671" i="10"/>
  <c r="D500" i="10"/>
  <c r="D230" i="10"/>
  <c r="D679" i="10"/>
  <c r="D258" i="10"/>
  <c r="D898" i="10"/>
  <c r="D594" i="10"/>
  <c r="D400" i="10"/>
  <c r="D751" i="10"/>
  <c r="D492" i="10"/>
  <c r="D559" i="10"/>
  <c r="D919" i="10"/>
  <c r="D243" i="10"/>
  <c r="D638" i="10"/>
  <c r="D357" i="10"/>
  <c r="D206" i="10"/>
  <c r="D743" i="10"/>
  <c r="D870" i="10"/>
  <c r="D959" i="10"/>
  <c r="D819" i="10"/>
  <c r="D485" i="10"/>
  <c r="D366" i="10"/>
  <c r="D247" i="10"/>
  <c r="D840" i="10"/>
  <c r="D907" i="10"/>
  <c r="D901" i="10"/>
  <c r="D836" i="10"/>
  <c r="D423" i="10"/>
  <c r="D689" i="10"/>
  <c r="D214" i="10"/>
  <c r="D208" i="10"/>
  <c r="D377" i="10"/>
  <c r="D582" i="10"/>
  <c r="D416" i="10"/>
  <c r="D211" i="10"/>
  <c r="D702" i="10"/>
  <c r="D293" i="10"/>
  <c r="D664" i="10"/>
  <c r="D480" i="10"/>
  <c r="D549" i="10"/>
  <c r="D535" i="10"/>
  <c r="D386" i="10"/>
  <c r="D965" i="10"/>
  <c r="D563" i="10"/>
  <c r="D896" i="10"/>
  <c r="D253" i="10"/>
  <c r="D913" i="10"/>
  <c r="D656" i="10"/>
  <c r="D224" i="10"/>
  <c r="D351" i="10"/>
  <c r="D215" i="10"/>
  <c r="D723" i="10"/>
  <c r="D825" i="10"/>
  <c r="D929" i="10"/>
  <c r="D462" i="10"/>
  <c r="D213" i="10"/>
  <c r="D577" i="10"/>
  <c r="D443" i="10"/>
  <c r="D878" i="10"/>
  <c r="D527" i="10"/>
  <c r="D264" i="10"/>
  <c r="D908" i="10"/>
  <c r="D286" i="10"/>
  <c r="D394" i="10"/>
  <c r="D924" i="10"/>
  <c r="D305" i="10"/>
  <c r="D637" i="10"/>
  <c r="D318" i="10"/>
  <c r="D727" i="10"/>
  <c r="D574" i="10"/>
  <c r="D517" i="10"/>
  <c r="D798" i="10"/>
  <c r="D905" i="10"/>
  <c r="D204" i="10"/>
  <c r="D985" i="10"/>
  <c r="D344" i="10"/>
  <c r="D953" i="10"/>
  <c r="D315" i="10"/>
  <c r="D641" i="10"/>
  <c r="D255" i="10"/>
  <c r="D588" i="10"/>
  <c r="D972" i="10"/>
  <c r="D272" i="10"/>
  <c r="D226" i="10"/>
  <c r="D826" i="10"/>
  <c r="D222" i="10"/>
  <c r="D757" i="10"/>
  <c r="D514" i="10"/>
  <c r="D381" i="10"/>
  <c r="D710" i="10"/>
  <c r="D284" i="10"/>
  <c r="D643" i="10"/>
  <c r="D273" i="10"/>
  <c r="D217" i="10"/>
  <c r="D697" i="10"/>
  <c r="D787" i="10"/>
  <c r="D718" i="10"/>
  <c r="D818" i="10"/>
  <c r="D759" i="10"/>
  <c r="D280" i="10"/>
  <c r="D294" i="10"/>
  <c r="D367" i="10"/>
  <c r="D349" i="10"/>
  <c r="D711" i="10"/>
  <c r="D254" i="10"/>
  <c r="D385" i="10"/>
  <c r="D706" i="10"/>
  <c r="D352" i="10"/>
  <c r="D478" i="10"/>
  <c r="D408" i="10"/>
  <c r="D229" i="10"/>
  <c r="D516" i="10"/>
  <c r="D421" i="10"/>
  <c r="D461" i="10"/>
  <c r="D626" i="10"/>
  <c r="D221" i="10"/>
  <c r="D250" i="10"/>
  <c r="D220" i="10"/>
  <c r="D700" i="10"/>
  <c r="D705" i="10"/>
  <c r="D596" i="10"/>
  <c r="D611" i="10"/>
  <c r="D343" i="10"/>
  <c r="D237" i="10"/>
  <c r="D223" i="10"/>
  <c r="D667" i="10"/>
  <c r="D317" i="10"/>
  <c r="D629" i="10"/>
  <c r="D227" i="10"/>
  <c r="D337" i="10"/>
  <c r="D957" i="10"/>
  <c r="D828" i="10"/>
  <c r="D622" i="10"/>
  <c r="D704" i="10"/>
  <c r="D682" i="10"/>
  <c r="D635" i="10"/>
  <c r="D232" i="10"/>
  <c r="D785" i="10"/>
  <c r="D202" i="10"/>
  <c r="D3" i="10"/>
  <c r="D2" i="10"/>
  <c r="D2" i="3"/>
  <c r="D3" i="3"/>
  <c r="D196" i="3"/>
  <c r="D198" i="3"/>
  <c r="D190" i="3"/>
  <c r="D197" i="3"/>
  <c r="D193" i="3"/>
  <c r="D195" i="3"/>
  <c r="D183" i="3"/>
  <c r="D186" i="3"/>
  <c r="D185" i="3"/>
  <c r="D182" i="3"/>
  <c r="D200" i="3"/>
  <c r="D191" i="3"/>
  <c r="D199" i="3"/>
  <c r="D201" i="3"/>
  <c r="D194" i="3"/>
  <c r="D192" i="3"/>
  <c r="D184" i="3"/>
  <c r="D187" i="3"/>
  <c r="D188" i="3"/>
  <c r="D189" i="3"/>
  <c r="D200" i="10"/>
  <c r="D192" i="10"/>
  <c r="D188" i="10"/>
  <c r="D180" i="10"/>
  <c r="D181" i="10"/>
  <c r="D185" i="10"/>
  <c r="D177" i="10"/>
  <c r="D175" i="10"/>
  <c r="D168" i="10"/>
  <c r="D160" i="10"/>
  <c r="D165" i="10"/>
  <c r="D157" i="10"/>
  <c r="D183" i="10"/>
  <c r="D193" i="10"/>
  <c r="D184" i="10"/>
  <c r="D194" i="10"/>
  <c r="D190" i="10"/>
  <c r="D176" i="10"/>
  <c r="D174" i="10"/>
  <c r="D166" i="10"/>
  <c r="D167" i="10"/>
  <c r="D161" i="10"/>
  <c r="D178" i="10"/>
  <c r="D196" i="10"/>
  <c r="D182" i="10"/>
  <c r="D159" i="10"/>
  <c r="D158" i="10"/>
  <c r="D187" i="10"/>
  <c r="D186" i="10"/>
  <c r="D198" i="10"/>
  <c r="D171" i="10"/>
  <c r="D170" i="10"/>
  <c r="D163" i="10"/>
  <c r="D201" i="10"/>
  <c r="D189" i="10"/>
  <c r="D197" i="10"/>
  <c r="D191" i="10"/>
  <c r="D173" i="10"/>
  <c r="D169" i="10"/>
  <c r="D199" i="10"/>
  <c r="D179" i="10"/>
  <c r="D195" i="10"/>
  <c r="D172" i="10"/>
  <c r="D164" i="10"/>
  <c r="D162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10" i="3"/>
  <c r="D102" i="3"/>
  <c r="D56" i="3"/>
  <c r="D59" i="3"/>
  <c r="D74" i="3"/>
  <c r="D94" i="3"/>
  <c r="D63" i="3"/>
  <c r="D4" i="3"/>
  <c r="D28" i="3"/>
  <c r="D12" i="3"/>
  <c r="D21" i="3"/>
  <c r="D20" i="3"/>
  <c r="D91" i="3"/>
  <c r="D114" i="3"/>
  <c r="D106" i="3"/>
  <c r="D49" i="3"/>
  <c r="D62" i="3"/>
  <c r="D89" i="3"/>
  <c r="D107" i="3"/>
  <c r="D104" i="3"/>
  <c r="D103" i="3"/>
  <c r="D25" i="3"/>
  <c r="D92" i="3"/>
  <c r="D60" i="3"/>
  <c r="D113" i="3"/>
  <c r="D45" i="3"/>
  <c r="D8" i="3"/>
  <c r="D43" i="3"/>
  <c r="D13" i="3"/>
  <c r="D82" i="3"/>
  <c r="D17" i="3"/>
  <c r="D39" i="3"/>
  <c r="D99" i="3"/>
  <c r="D7" i="3"/>
  <c r="D64" i="3"/>
  <c r="D115" i="3"/>
  <c r="D50" i="3"/>
  <c r="D52" i="3"/>
  <c r="D81" i="3"/>
  <c r="D19" i="3"/>
  <c r="D87" i="3"/>
  <c r="D68" i="3"/>
  <c r="D47" i="3"/>
  <c r="D23" i="3"/>
  <c r="D97" i="3"/>
  <c r="D15" i="3"/>
  <c r="D105" i="3"/>
  <c r="D30" i="3"/>
  <c r="D24" i="3"/>
  <c r="D55" i="3"/>
  <c r="D40" i="3"/>
  <c r="D53" i="3"/>
  <c r="D16" i="3"/>
  <c r="D101" i="3"/>
  <c r="D73" i="3"/>
  <c r="D35" i="3"/>
  <c r="D180" i="3"/>
  <c r="D171" i="3"/>
  <c r="D174" i="3"/>
  <c r="D154" i="3"/>
  <c r="D141" i="3"/>
  <c r="D164" i="3"/>
  <c r="D139" i="3"/>
  <c r="D162" i="3"/>
  <c r="D156" i="3"/>
  <c r="D117" i="3"/>
  <c r="D166" i="3"/>
  <c r="D140" i="3"/>
  <c r="D123" i="3"/>
  <c r="D132" i="3"/>
  <c r="D118" i="3"/>
  <c r="D149" i="3"/>
  <c r="D155" i="3"/>
  <c r="D181" i="3"/>
  <c r="D175" i="3"/>
  <c r="D170" i="3"/>
  <c r="D165" i="3"/>
  <c r="D131" i="3"/>
  <c r="D146" i="3"/>
  <c r="D137" i="3"/>
  <c r="D153" i="3"/>
  <c r="D136" i="3"/>
  <c r="D142" i="3"/>
  <c r="D150" i="3"/>
  <c r="D160" i="3"/>
  <c r="D157" i="3"/>
  <c r="D116" i="3"/>
  <c r="D125" i="3"/>
  <c r="D163" i="3"/>
  <c r="D57" i="3"/>
  <c r="D78" i="3"/>
  <c r="D75" i="3"/>
  <c r="D5" i="3"/>
  <c r="D58" i="3"/>
  <c r="D70" i="3"/>
  <c r="D41" i="3"/>
  <c r="D9" i="3"/>
  <c r="D14" i="3"/>
  <c r="D22" i="3"/>
  <c r="D84" i="3"/>
  <c r="D77" i="3"/>
  <c r="D88" i="3"/>
  <c r="D26" i="3"/>
  <c r="D37" i="3"/>
  <c r="D100" i="3"/>
  <c r="D90" i="3"/>
  <c r="D98" i="3"/>
  <c r="D83" i="3"/>
  <c r="D29" i="3"/>
  <c r="D96" i="3"/>
  <c r="D86" i="3"/>
  <c r="D71" i="3"/>
  <c r="D76" i="3"/>
  <c r="D18" i="3"/>
  <c r="D79" i="3"/>
  <c r="D6" i="3"/>
  <c r="D72" i="3"/>
  <c r="D32" i="3"/>
  <c r="D178" i="3"/>
  <c r="D177" i="3"/>
  <c r="D126" i="3"/>
  <c r="D152" i="3"/>
  <c r="D134" i="3"/>
  <c r="D147" i="3"/>
  <c r="D161" i="3"/>
  <c r="D169" i="3"/>
  <c r="D179" i="3"/>
  <c r="D93" i="3"/>
  <c r="D80" i="3"/>
  <c r="D109" i="3"/>
  <c r="D111" i="3"/>
  <c r="D67" i="3"/>
  <c r="D108" i="3"/>
  <c r="D112" i="3"/>
  <c r="D42" i="3"/>
  <c r="D85" i="3"/>
  <c r="D66" i="3"/>
  <c r="D65" i="3"/>
  <c r="D48" i="3"/>
  <c r="D61" i="3"/>
  <c r="D51" i="3"/>
  <c r="D11" i="3"/>
  <c r="D36" i="3"/>
  <c r="D44" i="3"/>
  <c r="D10" i="3"/>
  <c r="D46" i="3"/>
  <c r="D95" i="3"/>
  <c r="D38" i="3"/>
  <c r="D31" i="3"/>
  <c r="D34" i="3"/>
  <c r="D69" i="3"/>
  <c r="D54" i="3"/>
  <c r="D33" i="3"/>
  <c r="D27" i="3"/>
  <c r="D172" i="3"/>
  <c r="D128" i="3"/>
  <c r="D143" i="3"/>
  <c r="D133" i="3"/>
  <c r="D151" i="3"/>
  <c r="D119" i="3"/>
  <c r="D121" i="3"/>
  <c r="D120" i="3"/>
  <c r="D173" i="3"/>
  <c r="D176" i="3"/>
  <c r="D127" i="3"/>
  <c r="D135" i="3"/>
  <c r="D129" i="3"/>
  <c r="D138" i="3"/>
  <c r="D168" i="3"/>
  <c r="D159" i="3"/>
  <c r="D130" i="3"/>
  <c r="D158" i="3"/>
  <c r="D144" i="3"/>
  <c r="D124" i="3"/>
  <c r="D148" i="3"/>
  <c r="D122" i="3"/>
  <c r="D145" i="3"/>
  <c r="D167" i="3"/>
  <c r="D156" i="10"/>
  <c r="D100" i="10"/>
  <c r="D101" i="10"/>
  <c r="D110" i="10"/>
  <c r="D154" i="10"/>
  <c r="D88" i="10"/>
  <c r="D78" i="10"/>
  <c r="D4" i="10"/>
  <c r="D118" i="10"/>
  <c r="D102" i="10"/>
  <c r="D69" i="10"/>
  <c r="D126" i="10"/>
  <c r="D12" i="10"/>
  <c r="D139" i="10"/>
  <c r="D59" i="10"/>
  <c r="D44" i="10"/>
  <c r="D68" i="10"/>
  <c r="D40" i="10"/>
  <c r="D10" i="10"/>
  <c r="D124" i="10"/>
  <c r="D133" i="10"/>
  <c r="D114" i="10"/>
  <c r="D52" i="10"/>
  <c r="D129" i="10"/>
  <c r="D143" i="10"/>
  <c r="D41" i="10"/>
  <c r="D131" i="10"/>
  <c r="D120" i="10"/>
  <c r="D121" i="10"/>
  <c r="D95" i="10"/>
  <c r="D144" i="10"/>
  <c r="D42" i="10"/>
  <c r="D85" i="10"/>
  <c r="D74" i="10"/>
  <c r="D94" i="10"/>
  <c r="D127" i="10"/>
  <c r="D37" i="10"/>
  <c r="D132" i="10"/>
  <c r="D148" i="10"/>
  <c r="D81" i="10"/>
  <c r="D46" i="10"/>
  <c r="D15" i="10"/>
  <c r="D17" i="10"/>
  <c r="D75" i="10"/>
  <c r="D83" i="10"/>
  <c r="D87" i="10"/>
  <c r="D71" i="10"/>
  <c r="D141" i="10"/>
  <c r="D105" i="10"/>
  <c r="D137" i="10"/>
  <c r="D153" i="10"/>
  <c r="D27" i="10"/>
  <c r="D56" i="10"/>
  <c r="D25" i="10"/>
  <c r="D106" i="10"/>
  <c r="D21" i="10"/>
  <c r="D30" i="10"/>
  <c r="D65" i="10"/>
  <c r="D135" i="10"/>
  <c r="D98" i="10"/>
  <c r="D79" i="10"/>
  <c r="D111" i="10"/>
  <c r="D122" i="10"/>
  <c r="D117" i="10"/>
  <c r="D90" i="10"/>
  <c r="D142" i="10"/>
  <c r="D6" i="10"/>
  <c r="D80" i="10"/>
  <c r="D47" i="10"/>
  <c r="D108" i="10"/>
  <c r="D62" i="10"/>
  <c r="D57" i="10"/>
  <c r="D76" i="10"/>
  <c r="D138" i="10"/>
  <c r="D86" i="10"/>
  <c r="D89" i="10"/>
  <c r="D128" i="10"/>
  <c r="D140" i="10"/>
  <c r="D103" i="10"/>
  <c r="D49" i="10"/>
  <c r="D99" i="10"/>
  <c r="D29" i="10"/>
  <c r="D35" i="10"/>
  <c r="D125" i="10"/>
  <c r="D51" i="10"/>
  <c r="D91" i="10"/>
  <c r="D77" i="10"/>
  <c r="D67" i="10"/>
  <c r="D28" i="10"/>
  <c r="D43" i="10"/>
  <c r="D48" i="10"/>
  <c r="D22" i="10"/>
  <c r="D64" i="10"/>
  <c r="D16" i="10"/>
  <c r="D92" i="10"/>
  <c r="D31" i="10"/>
  <c r="D38" i="10"/>
  <c r="D53" i="10"/>
  <c r="D104" i="10"/>
  <c r="D107" i="10"/>
  <c r="D5" i="10"/>
  <c r="D13" i="10"/>
  <c r="D18" i="10"/>
  <c r="D54" i="10"/>
  <c r="D109" i="10"/>
  <c r="D113" i="10"/>
  <c r="D145" i="10"/>
  <c r="D84" i="10"/>
  <c r="D23" i="10"/>
  <c r="D19" i="10"/>
  <c r="D147" i="10"/>
  <c r="D50" i="10"/>
  <c r="D26" i="10"/>
  <c r="D45" i="10"/>
  <c r="D36" i="10"/>
  <c r="D119" i="10"/>
  <c r="D150" i="10"/>
  <c r="D24" i="10"/>
  <c r="D63" i="10"/>
  <c r="D149" i="10"/>
  <c r="D82" i="10"/>
  <c r="D9" i="10"/>
  <c r="D155" i="10"/>
  <c r="D60" i="10"/>
  <c r="D96" i="10"/>
  <c r="D151" i="10"/>
  <c r="D14" i="10"/>
  <c r="D34" i="10"/>
  <c r="D55" i="10"/>
  <c r="D70" i="10"/>
  <c r="D130" i="10"/>
  <c r="D20" i="10"/>
  <c r="D97" i="10"/>
  <c r="D8" i="10"/>
  <c r="D72" i="10"/>
  <c r="D73" i="10"/>
  <c r="D123" i="10"/>
  <c r="D11" i="10"/>
  <c r="D61" i="10"/>
  <c r="D136" i="10"/>
  <c r="D7" i="10"/>
  <c r="D115" i="10"/>
  <c r="D39" i="10"/>
  <c r="D58" i="10"/>
  <c r="D93" i="10"/>
  <c r="D112" i="10"/>
  <c r="D146" i="10"/>
  <c r="D134" i="10"/>
  <c r="D116" i="10"/>
  <c r="D152" i="10"/>
  <c r="D33" i="10"/>
  <c r="D66" i="10"/>
  <c r="D32" i="10"/>
  <c r="I108" i="3" l="1"/>
  <c r="K108" i="3"/>
  <c r="H108" i="3"/>
  <c r="J108" i="3"/>
  <c r="F108" i="3"/>
  <c r="H40" i="3"/>
  <c r="K40" i="3"/>
  <c r="I40" i="3"/>
  <c r="F40" i="3"/>
  <c r="J40" i="3"/>
  <c r="J136" i="3"/>
  <c r="F136" i="3"/>
  <c r="H136" i="3"/>
  <c r="I136" i="3"/>
  <c r="K136" i="3"/>
  <c r="H68" i="3"/>
  <c r="I68" i="3"/>
  <c r="F68" i="3"/>
  <c r="J68" i="3"/>
  <c r="K68" i="3"/>
  <c r="J42" i="3"/>
  <c r="H42" i="3"/>
  <c r="F42" i="3"/>
  <c r="K42" i="3"/>
  <c r="I42" i="3"/>
  <c r="J62" i="3"/>
  <c r="H62" i="3"/>
  <c r="I62" i="3"/>
  <c r="F62" i="3"/>
  <c r="K62" i="3"/>
  <c r="J160" i="3"/>
  <c r="H160" i="3"/>
  <c r="F160" i="3"/>
  <c r="I160" i="3"/>
  <c r="K160" i="3"/>
  <c r="F56" i="3"/>
  <c r="J56" i="3"/>
  <c r="I56" i="3"/>
  <c r="H56" i="3"/>
  <c r="K56" i="3"/>
  <c r="K178" i="3"/>
  <c r="F178" i="3"/>
  <c r="J178" i="3"/>
  <c r="H178" i="3"/>
  <c r="I178" i="3"/>
  <c r="J135" i="3"/>
  <c r="F135" i="3"/>
  <c r="H135" i="3"/>
  <c r="I135" i="3"/>
  <c r="K135" i="3"/>
  <c r="J149" i="3"/>
  <c r="F149" i="3"/>
  <c r="H149" i="3"/>
  <c r="I149" i="3"/>
  <c r="K149" i="3"/>
  <c r="I88" i="3"/>
  <c r="K88" i="3"/>
  <c r="F88" i="3"/>
  <c r="J88" i="3"/>
  <c r="H88" i="3"/>
  <c r="H168" i="3"/>
  <c r="F168" i="3"/>
  <c r="K168" i="3"/>
  <c r="J168" i="3"/>
  <c r="I168" i="3"/>
  <c r="J91" i="3"/>
  <c r="F91" i="3"/>
  <c r="H91" i="3"/>
  <c r="I91" i="3"/>
  <c r="K91" i="3"/>
  <c r="H171" i="3"/>
  <c r="I171" i="3"/>
  <c r="F171" i="3"/>
  <c r="K171" i="3"/>
  <c r="J171" i="3"/>
  <c r="F152" i="3"/>
  <c r="J152" i="3"/>
  <c r="H152" i="3"/>
  <c r="I152" i="3"/>
  <c r="K152" i="3"/>
  <c r="H55" i="3"/>
  <c r="F55" i="3"/>
  <c r="K55" i="3"/>
  <c r="J55" i="3"/>
  <c r="I55" i="3"/>
  <c r="J61" i="3"/>
  <c r="H61" i="3"/>
  <c r="F61" i="3"/>
  <c r="K61" i="3"/>
  <c r="I61" i="3"/>
  <c r="F82" i="3"/>
  <c r="K82" i="3"/>
  <c r="J82" i="3"/>
  <c r="I82" i="3"/>
  <c r="H82" i="3"/>
  <c r="F104" i="3"/>
  <c r="J104" i="3"/>
  <c r="K104" i="3"/>
  <c r="H104" i="3"/>
  <c r="I104" i="3"/>
  <c r="I172" i="3"/>
  <c r="J172" i="3"/>
  <c r="F172" i="3"/>
  <c r="H172" i="3"/>
  <c r="K172" i="3"/>
  <c r="F54" i="3"/>
  <c r="J54" i="3"/>
  <c r="H54" i="3"/>
  <c r="I54" i="3"/>
  <c r="K54" i="3"/>
  <c r="F67" i="3"/>
  <c r="J67" i="3"/>
  <c r="K67" i="3"/>
  <c r="I67" i="3"/>
  <c r="H67" i="3"/>
  <c r="F115" i="3"/>
  <c r="K115" i="3"/>
  <c r="I115" i="3"/>
  <c r="J115" i="3"/>
  <c r="H115" i="3"/>
  <c r="F37" i="3"/>
  <c r="J37" i="3"/>
  <c r="K37" i="3"/>
  <c r="I37" i="3"/>
  <c r="H37" i="3"/>
  <c r="I159" i="3"/>
  <c r="J159" i="3"/>
  <c r="F159" i="3"/>
  <c r="H159" i="3"/>
  <c r="K159" i="3"/>
  <c r="I111" i="3"/>
  <c r="H111" i="3"/>
  <c r="J111" i="3"/>
  <c r="K111" i="3"/>
  <c r="F111" i="3"/>
  <c r="K75" i="3"/>
  <c r="J75" i="3"/>
  <c r="F75" i="3"/>
  <c r="I75" i="3"/>
  <c r="H75" i="3"/>
  <c r="F101" i="3"/>
  <c r="J101" i="3"/>
  <c r="I101" i="3"/>
  <c r="H101" i="3"/>
  <c r="K101" i="3"/>
  <c r="F27" i="3"/>
  <c r="I27" i="3"/>
  <c r="J27" i="3"/>
  <c r="K27" i="3"/>
  <c r="H27" i="3"/>
  <c r="K167" i="3"/>
  <c r="F167" i="3"/>
  <c r="I167" i="3"/>
  <c r="H167" i="3"/>
  <c r="J167" i="3"/>
  <c r="K118" i="3"/>
  <c r="H118" i="3"/>
  <c r="I118" i="3"/>
  <c r="F118" i="3"/>
  <c r="J118" i="3"/>
  <c r="J130" i="3"/>
  <c r="I130" i="3"/>
  <c r="H130" i="3"/>
  <c r="F130" i="3"/>
  <c r="K130" i="3"/>
  <c r="F175" i="3"/>
  <c r="I175" i="3"/>
  <c r="H175" i="3"/>
  <c r="K175" i="3"/>
  <c r="J175" i="3"/>
  <c r="K127" i="3"/>
  <c r="F127" i="3"/>
  <c r="I127" i="3"/>
  <c r="J127" i="3"/>
  <c r="H127" i="3"/>
  <c r="H166" i="3"/>
  <c r="I166" i="3"/>
  <c r="J166" i="3"/>
  <c r="K166" i="3"/>
  <c r="F166" i="3"/>
  <c r="J35" i="3"/>
  <c r="K35" i="3"/>
  <c r="I35" i="3"/>
  <c r="H35" i="3"/>
  <c r="F35" i="3"/>
  <c r="J140" i="3"/>
  <c r="K140" i="3"/>
  <c r="I140" i="3"/>
  <c r="H140" i="3"/>
  <c r="F140" i="3"/>
  <c r="H51" i="3"/>
  <c r="F51" i="3"/>
  <c r="I51" i="3"/>
  <c r="J51" i="3"/>
  <c r="K51" i="3"/>
  <c r="I164" i="3"/>
  <c r="J164" i="3"/>
  <c r="F164" i="3"/>
  <c r="K164" i="3"/>
  <c r="H164" i="3"/>
  <c r="K106" i="3"/>
  <c r="H106" i="3"/>
  <c r="I106" i="3"/>
  <c r="J106" i="3"/>
  <c r="F106" i="3"/>
  <c r="J28" i="3"/>
  <c r="K28" i="3"/>
  <c r="H28" i="3"/>
  <c r="F28" i="3"/>
  <c r="I28" i="3"/>
  <c r="I169" i="3"/>
  <c r="K169" i="3"/>
  <c r="J169" i="3"/>
  <c r="F169" i="3"/>
  <c r="H169" i="3"/>
  <c r="I38" i="3"/>
  <c r="H38" i="3"/>
  <c r="J38" i="3"/>
  <c r="F38" i="3"/>
  <c r="K38" i="3"/>
  <c r="K52" i="3"/>
  <c r="I52" i="3"/>
  <c r="F52" i="3"/>
  <c r="H52" i="3"/>
  <c r="J52" i="3"/>
  <c r="F146" i="3"/>
  <c r="K146" i="3"/>
  <c r="H146" i="3"/>
  <c r="I146" i="3"/>
  <c r="J146" i="3"/>
  <c r="K34" i="3"/>
  <c r="I34" i="3"/>
  <c r="H34" i="3"/>
  <c r="J34" i="3"/>
  <c r="F34" i="3"/>
  <c r="K134" i="3"/>
  <c r="I134" i="3"/>
  <c r="J134" i="3"/>
  <c r="H134" i="3"/>
  <c r="F134" i="3"/>
  <c r="I17" i="3"/>
  <c r="H17" i="3"/>
  <c r="K17" i="3"/>
  <c r="J17" i="3"/>
  <c r="F17" i="3"/>
  <c r="J39" i="3"/>
  <c r="F39" i="3"/>
  <c r="I39" i="3"/>
  <c r="K39" i="3"/>
  <c r="H39" i="3"/>
  <c r="K176" i="3"/>
  <c r="H176" i="3"/>
  <c r="J176" i="3"/>
  <c r="F176" i="3"/>
  <c r="I176" i="3"/>
  <c r="K71" i="3"/>
  <c r="J71" i="3"/>
  <c r="I71" i="3"/>
  <c r="F71" i="3"/>
  <c r="H71" i="3"/>
  <c r="I92" i="3"/>
  <c r="F92" i="3"/>
  <c r="K92" i="3"/>
  <c r="J92" i="3"/>
  <c r="H92" i="3"/>
  <c r="K98" i="3"/>
  <c r="F98" i="3"/>
  <c r="J98" i="3"/>
  <c r="I98" i="3"/>
  <c r="H98" i="3"/>
  <c r="K105" i="3"/>
  <c r="J105" i="3"/>
  <c r="I105" i="3"/>
  <c r="H105" i="3"/>
  <c r="F105" i="3"/>
  <c r="I143" i="3"/>
  <c r="F143" i="3"/>
  <c r="K143" i="3"/>
  <c r="H143" i="3"/>
  <c r="J143" i="3"/>
  <c r="J126" i="3"/>
  <c r="H126" i="3"/>
  <c r="K126" i="3"/>
  <c r="F126" i="3"/>
  <c r="I126" i="3"/>
  <c r="K113" i="3"/>
  <c r="I113" i="3"/>
  <c r="F113" i="3"/>
  <c r="H113" i="3"/>
  <c r="J113" i="3"/>
  <c r="J95" i="3"/>
  <c r="H95" i="3"/>
  <c r="F95" i="3"/>
  <c r="I95" i="3"/>
  <c r="K95" i="3"/>
  <c r="H14" i="3"/>
  <c r="I14" i="3"/>
  <c r="K14" i="3"/>
  <c r="J14" i="3"/>
  <c r="F14" i="3"/>
  <c r="I48" i="3"/>
  <c r="K48" i="3"/>
  <c r="H48" i="3"/>
  <c r="J48" i="3"/>
  <c r="F48" i="3"/>
  <c r="H154" i="3"/>
  <c r="F154" i="3"/>
  <c r="J154" i="3"/>
  <c r="I154" i="3"/>
  <c r="K154" i="3"/>
  <c r="J77" i="3"/>
  <c r="K77" i="3"/>
  <c r="F77" i="3"/>
  <c r="I77" i="3"/>
  <c r="H77" i="3"/>
  <c r="J60" i="3"/>
  <c r="I60" i="3"/>
  <c r="K60" i="3"/>
  <c r="H60" i="3"/>
  <c r="F60" i="3"/>
  <c r="J76" i="3"/>
  <c r="H76" i="3"/>
  <c r="F76" i="3"/>
  <c r="I76" i="3"/>
  <c r="K76" i="3"/>
  <c r="H87" i="3"/>
  <c r="K87" i="3"/>
  <c r="I87" i="3"/>
  <c r="J87" i="3"/>
  <c r="F87" i="3"/>
  <c r="I94" i="3"/>
  <c r="K94" i="3"/>
  <c r="J94" i="3"/>
  <c r="F94" i="3"/>
  <c r="H94" i="3"/>
  <c r="K10" i="3"/>
  <c r="F10" i="3"/>
  <c r="H10" i="3"/>
  <c r="I10" i="3"/>
  <c r="J10" i="3"/>
  <c r="I85" i="3"/>
  <c r="H85" i="3"/>
  <c r="K85" i="3"/>
  <c r="J85" i="3"/>
  <c r="F85" i="3"/>
  <c r="F58" i="3"/>
  <c r="J58" i="3"/>
  <c r="H58" i="3"/>
  <c r="K58" i="3"/>
  <c r="I58" i="3"/>
  <c r="F50" i="3"/>
  <c r="K50" i="3"/>
  <c r="J50" i="3"/>
  <c r="H50" i="3"/>
  <c r="I50" i="3"/>
  <c r="K93" i="3"/>
  <c r="H93" i="3"/>
  <c r="F93" i="3"/>
  <c r="J93" i="3"/>
  <c r="I93" i="3"/>
  <c r="I26" i="3"/>
  <c r="K26" i="3"/>
  <c r="H26" i="3"/>
  <c r="F26" i="3"/>
  <c r="J26" i="3"/>
  <c r="H11" i="3"/>
  <c r="F11" i="3"/>
  <c r="I11" i="3"/>
  <c r="K11" i="3"/>
  <c r="J11" i="3"/>
  <c r="H80" i="3"/>
  <c r="J80" i="3"/>
  <c r="F80" i="3"/>
  <c r="I80" i="3"/>
  <c r="K80" i="3"/>
  <c r="I151" i="3"/>
  <c r="F151" i="3"/>
  <c r="J151" i="3"/>
  <c r="K151" i="3"/>
  <c r="H151" i="3"/>
  <c r="H162" i="3"/>
  <c r="I162" i="3"/>
  <c r="K162" i="3"/>
  <c r="J162" i="3"/>
  <c r="F162" i="3"/>
  <c r="J145" i="3"/>
  <c r="F145" i="3"/>
  <c r="I145" i="3"/>
  <c r="K145" i="3"/>
  <c r="H145" i="3"/>
  <c r="H57" i="3"/>
  <c r="K57" i="3"/>
  <c r="J57" i="3"/>
  <c r="I57" i="3"/>
  <c r="F57" i="3"/>
  <c r="F121" i="3"/>
  <c r="H121" i="3"/>
  <c r="I121" i="3"/>
  <c r="J121" i="3"/>
  <c r="K121" i="3"/>
  <c r="I49" i="3"/>
  <c r="F49" i="3"/>
  <c r="K49" i="3"/>
  <c r="J49" i="3"/>
  <c r="H49" i="3"/>
  <c r="H83" i="3"/>
  <c r="K83" i="3"/>
  <c r="I83" i="3"/>
  <c r="J83" i="3"/>
  <c r="F83" i="3"/>
  <c r="F181" i="3"/>
  <c r="H181" i="3"/>
  <c r="K181" i="3"/>
  <c r="I181" i="3"/>
  <c r="J181" i="3"/>
  <c r="I128" i="3"/>
  <c r="H128" i="3"/>
  <c r="K128" i="3"/>
  <c r="F128" i="3"/>
  <c r="J128" i="3"/>
  <c r="F73" i="3"/>
  <c r="I73" i="3"/>
  <c r="K73" i="3"/>
  <c r="H73" i="3"/>
  <c r="J73" i="3"/>
  <c r="I148" i="3"/>
  <c r="K148" i="3"/>
  <c r="F148" i="3"/>
  <c r="H148" i="3"/>
  <c r="J148" i="3"/>
  <c r="K64" i="3"/>
  <c r="I64" i="3"/>
  <c r="J64" i="3"/>
  <c r="H64" i="3"/>
  <c r="F64" i="3"/>
  <c r="H133" i="3"/>
  <c r="K133" i="3"/>
  <c r="J133" i="3"/>
  <c r="I133" i="3"/>
  <c r="F133" i="3"/>
  <c r="I53" i="3"/>
  <c r="F53" i="3"/>
  <c r="H53" i="3"/>
  <c r="J53" i="3"/>
  <c r="K53" i="3"/>
  <c r="K7" i="3"/>
  <c r="J7" i="3"/>
  <c r="I7" i="3"/>
  <c r="F7" i="3"/>
  <c r="H7" i="3"/>
  <c r="J129" i="3"/>
  <c r="I129" i="3"/>
  <c r="H129" i="3"/>
  <c r="K129" i="3"/>
  <c r="F129" i="3"/>
  <c r="H180" i="3"/>
  <c r="I180" i="3"/>
  <c r="F180" i="3"/>
  <c r="K180" i="3"/>
  <c r="J180" i="3"/>
  <c r="H29" i="3"/>
  <c r="F29" i="3"/>
  <c r="K29" i="3"/>
  <c r="J29" i="3"/>
  <c r="I29" i="3"/>
  <c r="K147" i="3"/>
  <c r="H147" i="3"/>
  <c r="F147" i="3"/>
  <c r="I147" i="3"/>
  <c r="J147" i="3"/>
  <c r="K33" i="3"/>
  <c r="H33" i="3"/>
  <c r="F33" i="3"/>
  <c r="I33" i="3"/>
  <c r="J33" i="3"/>
  <c r="H153" i="3"/>
  <c r="K153" i="3"/>
  <c r="J153" i="3"/>
  <c r="I153" i="3"/>
  <c r="F153" i="3"/>
  <c r="I32" i="3"/>
  <c r="J32" i="3"/>
  <c r="F32" i="3"/>
  <c r="H32" i="3"/>
  <c r="K32" i="3"/>
  <c r="K100" i="3"/>
  <c r="H100" i="3"/>
  <c r="I100" i="3"/>
  <c r="F100" i="3"/>
  <c r="J100" i="3"/>
  <c r="J8" i="3"/>
  <c r="F8" i="3"/>
  <c r="K8" i="3"/>
  <c r="I8" i="3"/>
  <c r="H8" i="3"/>
  <c r="H69" i="3"/>
  <c r="F69" i="3"/>
  <c r="I69" i="3"/>
  <c r="J69" i="3"/>
  <c r="K69" i="3"/>
  <c r="K81" i="3"/>
  <c r="H81" i="3"/>
  <c r="I81" i="3"/>
  <c r="F81" i="3"/>
  <c r="J81" i="3"/>
  <c r="I112" i="3"/>
  <c r="H112" i="3"/>
  <c r="J112" i="3"/>
  <c r="F112" i="3"/>
  <c r="K112" i="3"/>
  <c r="F23" i="3"/>
  <c r="J23" i="3"/>
  <c r="H23" i="3"/>
  <c r="K23" i="3"/>
  <c r="I23" i="3"/>
  <c r="J6" i="3"/>
  <c r="I6" i="3"/>
  <c r="K6" i="3"/>
  <c r="F6" i="3"/>
  <c r="H6" i="3"/>
  <c r="I165" i="3"/>
  <c r="F165" i="3"/>
  <c r="H165" i="3"/>
  <c r="K165" i="3"/>
  <c r="J165" i="3"/>
  <c r="K177" i="3"/>
  <c r="J177" i="3"/>
  <c r="F177" i="3"/>
  <c r="I177" i="3"/>
  <c r="H177" i="3"/>
  <c r="J79" i="3"/>
  <c r="H79" i="3"/>
  <c r="I79" i="3"/>
  <c r="F79" i="3"/>
  <c r="K79" i="3"/>
  <c r="F99" i="3"/>
  <c r="J99" i="3"/>
  <c r="I99" i="3"/>
  <c r="K99" i="3"/>
  <c r="H99" i="3"/>
  <c r="I21" i="3"/>
  <c r="K21" i="3"/>
  <c r="F21" i="3"/>
  <c r="J21" i="3"/>
  <c r="H21" i="3"/>
  <c r="F22" i="3"/>
  <c r="I22" i="3"/>
  <c r="K22" i="3"/>
  <c r="H22" i="3"/>
  <c r="J22" i="3"/>
  <c r="H131" i="3"/>
  <c r="F131" i="3"/>
  <c r="I131" i="3"/>
  <c r="K131" i="3"/>
  <c r="J131" i="3"/>
  <c r="F43" i="3"/>
  <c r="J43" i="3"/>
  <c r="I43" i="3"/>
  <c r="H43" i="3"/>
  <c r="K43" i="3"/>
  <c r="J89" i="3"/>
  <c r="F89" i="3"/>
  <c r="H89" i="3"/>
  <c r="I89" i="3"/>
  <c r="K89" i="3"/>
  <c r="I163" i="3"/>
  <c r="H163" i="3"/>
  <c r="J163" i="3"/>
  <c r="K163" i="3"/>
  <c r="F163" i="3"/>
  <c r="F137" i="3"/>
  <c r="K137" i="3"/>
  <c r="H137" i="3"/>
  <c r="I137" i="3"/>
  <c r="J137" i="3"/>
  <c r="I90" i="3"/>
  <c r="K90" i="3"/>
  <c r="J90" i="3"/>
  <c r="F90" i="3"/>
  <c r="H90" i="3"/>
  <c r="J5" i="3"/>
  <c r="F5" i="3"/>
  <c r="K5" i="3"/>
  <c r="I5" i="3"/>
  <c r="H5" i="3"/>
  <c r="K150" i="3"/>
  <c r="I150" i="3"/>
  <c r="F150" i="3"/>
  <c r="H150" i="3"/>
  <c r="J150" i="3"/>
  <c r="F124" i="3"/>
  <c r="H124" i="3"/>
  <c r="I124" i="3"/>
  <c r="K124" i="3"/>
  <c r="J124" i="3"/>
  <c r="J20" i="3"/>
  <c r="I20" i="3"/>
  <c r="K20" i="3"/>
  <c r="F20" i="3"/>
  <c r="H20" i="3"/>
  <c r="H116" i="3"/>
  <c r="J116" i="3"/>
  <c r="F116" i="3"/>
  <c r="K116" i="3"/>
  <c r="I116" i="3"/>
  <c r="F70" i="3"/>
  <c r="J70" i="3"/>
  <c r="H70" i="3"/>
  <c r="I70" i="3"/>
  <c r="K70" i="3"/>
  <c r="K72" i="3"/>
  <c r="H72" i="3"/>
  <c r="J72" i="3"/>
  <c r="F72" i="3"/>
  <c r="I72" i="3"/>
  <c r="K119" i="3"/>
  <c r="I119" i="3"/>
  <c r="F119" i="3"/>
  <c r="H119" i="3"/>
  <c r="J119" i="3"/>
  <c r="J30" i="3"/>
  <c r="I30" i="3"/>
  <c r="F30" i="3"/>
  <c r="K30" i="3"/>
  <c r="H30" i="3"/>
  <c r="I9" i="3"/>
  <c r="F9" i="3"/>
  <c r="K9" i="3"/>
  <c r="H9" i="3"/>
  <c r="J9" i="3"/>
  <c r="F170" i="3"/>
  <c r="H170" i="3"/>
  <c r="K170" i="3"/>
  <c r="J170" i="3"/>
  <c r="I170" i="3"/>
  <c r="H13" i="3"/>
  <c r="K13" i="3"/>
  <c r="F13" i="3"/>
  <c r="J13" i="3"/>
  <c r="I13" i="3"/>
  <c r="F4" i="3"/>
  <c r="H4" i="3"/>
  <c r="K4" i="3"/>
  <c r="I4" i="3"/>
  <c r="J4" i="3"/>
  <c r="H109" i="3"/>
  <c r="J109" i="3"/>
  <c r="F109" i="3"/>
  <c r="K109" i="3"/>
  <c r="I109" i="3"/>
  <c r="I25" i="3"/>
  <c r="J25" i="3"/>
  <c r="H25" i="3"/>
  <c r="K25" i="3"/>
  <c r="F25" i="3"/>
  <c r="F125" i="3"/>
  <c r="K125" i="3"/>
  <c r="J125" i="3"/>
  <c r="H125" i="3"/>
  <c r="I125" i="3"/>
  <c r="K15" i="3"/>
  <c r="F15" i="3"/>
  <c r="J15" i="3"/>
  <c r="I15" i="3"/>
  <c r="H15" i="3"/>
  <c r="I179" i="3"/>
  <c r="K179" i="3"/>
  <c r="H179" i="3"/>
  <c r="F179" i="3"/>
  <c r="J179" i="3"/>
  <c r="H47" i="3"/>
  <c r="J47" i="3"/>
  <c r="I47" i="3"/>
  <c r="F47" i="3"/>
  <c r="K47" i="3"/>
  <c r="I122" i="3"/>
  <c r="J122" i="3"/>
  <c r="K122" i="3"/>
  <c r="F122" i="3"/>
  <c r="H122" i="3"/>
  <c r="I144" i="3"/>
  <c r="F144" i="3"/>
  <c r="K144" i="3"/>
  <c r="J144" i="3"/>
  <c r="H144" i="3"/>
  <c r="H138" i="3"/>
  <c r="J138" i="3"/>
  <c r="I138" i="3"/>
  <c r="K138" i="3"/>
  <c r="F138" i="3"/>
  <c r="H41" i="3"/>
  <c r="J41" i="3"/>
  <c r="K41" i="3"/>
  <c r="I41" i="3"/>
  <c r="F41" i="3"/>
  <c r="F132" i="3"/>
  <c r="K132" i="3"/>
  <c r="H132" i="3"/>
  <c r="J132" i="3"/>
  <c r="I132" i="3"/>
  <c r="I45" i="3"/>
  <c r="K45" i="3"/>
  <c r="F45" i="3"/>
  <c r="H45" i="3"/>
  <c r="J45" i="3"/>
  <c r="H66" i="3"/>
  <c r="I66" i="3"/>
  <c r="F66" i="3"/>
  <c r="J66" i="3"/>
  <c r="K66" i="3"/>
  <c r="F103" i="3"/>
  <c r="K103" i="3"/>
  <c r="H103" i="3"/>
  <c r="I103" i="3"/>
  <c r="J103" i="3"/>
  <c r="J139" i="3"/>
  <c r="H139" i="3"/>
  <c r="I139" i="3"/>
  <c r="F139" i="3"/>
  <c r="K139" i="3"/>
  <c r="F97" i="3"/>
  <c r="K97" i="3"/>
  <c r="I97" i="3"/>
  <c r="H97" i="3"/>
  <c r="J97" i="3"/>
  <c r="J158" i="3"/>
  <c r="F158" i="3"/>
  <c r="H158" i="3"/>
  <c r="I158" i="3"/>
  <c r="K158" i="3"/>
  <c r="F161" i="3"/>
  <c r="I161" i="3"/>
  <c r="J161" i="3"/>
  <c r="K161" i="3"/>
  <c r="H161" i="3"/>
  <c r="I156" i="3"/>
  <c r="K156" i="3"/>
  <c r="J156" i="3"/>
  <c r="F156" i="3"/>
  <c r="H156" i="3"/>
  <c r="H19" i="3"/>
  <c r="I19" i="3"/>
  <c r="J19" i="3"/>
  <c r="K19" i="3"/>
  <c r="F19" i="3"/>
  <c r="F63" i="3"/>
  <c r="K63" i="3"/>
  <c r="I63" i="3"/>
  <c r="H63" i="3"/>
  <c r="J63" i="3"/>
  <c r="I78" i="3"/>
  <c r="H78" i="3"/>
  <c r="K78" i="3"/>
  <c r="F78" i="3"/>
  <c r="J78" i="3"/>
  <c r="I173" i="3"/>
  <c r="J173" i="3"/>
  <c r="H173" i="3"/>
  <c r="K173" i="3"/>
  <c r="F173" i="3"/>
  <c r="J31" i="3"/>
  <c r="K31" i="3"/>
  <c r="I31" i="3"/>
  <c r="F31" i="3"/>
  <c r="H31" i="3"/>
  <c r="J142" i="3"/>
  <c r="F142" i="3"/>
  <c r="K142" i="3"/>
  <c r="H142" i="3"/>
  <c r="I142" i="3"/>
  <c r="I46" i="3"/>
  <c r="H46" i="3"/>
  <c r="K46" i="3"/>
  <c r="J46" i="3"/>
  <c r="F46" i="3"/>
  <c r="K65" i="3"/>
  <c r="I65" i="3"/>
  <c r="F65" i="3"/>
  <c r="J65" i="3"/>
  <c r="H65" i="3"/>
  <c r="F110" i="3"/>
  <c r="J110" i="3"/>
  <c r="K110" i="3"/>
  <c r="H110" i="3"/>
  <c r="I110" i="3"/>
  <c r="F16" i="3"/>
  <c r="H16" i="3"/>
  <c r="K16" i="3"/>
  <c r="J16" i="3"/>
  <c r="I16" i="3"/>
  <c r="I86" i="3"/>
  <c r="F86" i="3"/>
  <c r="H86" i="3"/>
  <c r="J86" i="3"/>
  <c r="K86" i="3"/>
  <c r="H174" i="3"/>
  <c r="F174" i="3"/>
  <c r="J174" i="3"/>
  <c r="K174" i="3"/>
  <c r="I174" i="3"/>
  <c r="K102" i="3"/>
  <c r="F102" i="3"/>
  <c r="H102" i="3"/>
  <c r="J102" i="3"/>
  <c r="I102" i="3"/>
  <c r="F117" i="3"/>
  <c r="K117" i="3"/>
  <c r="I117" i="3"/>
  <c r="J117" i="3"/>
  <c r="H117" i="3"/>
  <c r="I59" i="3"/>
  <c r="F59" i="3"/>
  <c r="H59" i="3"/>
  <c r="K59" i="3"/>
  <c r="J59" i="3"/>
  <c r="H18" i="3"/>
  <c r="K18" i="3"/>
  <c r="F18" i="3"/>
  <c r="J18" i="3"/>
  <c r="I18" i="3"/>
  <c r="K107" i="3"/>
  <c r="F107" i="3"/>
  <c r="H107" i="3"/>
  <c r="J107" i="3"/>
  <c r="I107" i="3"/>
  <c r="F141" i="3"/>
  <c r="K141" i="3"/>
  <c r="H141" i="3"/>
  <c r="I141" i="3"/>
  <c r="J141" i="3"/>
  <c r="J36" i="3"/>
  <c r="I36" i="3"/>
  <c r="H36" i="3"/>
  <c r="F36" i="3"/>
  <c r="K36" i="3"/>
  <c r="H84" i="3"/>
  <c r="I84" i="3"/>
  <c r="J84" i="3"/>
  <c r="F84" i="3"/>
  <c r="K84" i="3"/>
  <c r="I44" i="3"/>
  <c r="J44" i="3"/>
  <c r="H44" i="3"/>
  <c r="K44" i="3"/>
  <c r="F44" i="3"/>
  <c r="F123" i="3"/>
  <c r="H123" i="3"/>
  <c r="J123" i="3"/>
  <c r="K123" i="3"/>
  <c r="I123" i="3"/>
  <c r="H74" i="3"/>
  <c r="K74" i="3"/>
  <c r="I74" i="3"/>
  <c r="F74" i="3"/>
  <c r="J74" i="3"/>
  <c r="K24" i="3"/>
  <c r="J24" i="3"/>
  <c r="H24" i="3"/>
  <c r="F24" i="3"/>
  <c r="I24" i="3"/>
  <c r="K157" i="3"/>
  <c r="I157" i="3"/>
  <c r="J157" i="3"/>
  <c r="H157" i="3"/>
  <c r="F157" i="3"/>
  <c r="H120" i="3"/>
  <c r="K120" i="3"/>
  <c r="J120" i="3"/>
  <c r="I120" i="3"/>
  <c r="F120" i="3"/>
  <c r="H96" i="3"/>
  <c r="F96" i="3"/>
  <c r="I96" i="3"/>
  <c r="K96" i="3"/>
  <c r="J96" i="3"/>
  <c r="I12" i="3"/>
  <c r="K12" i="3"/>
  <c r="J12" i="3"/>
  <c r="H12" i="3"/>
  <c r="F12" i="3"/>
  <c r="I114" i="3"/>
  <c r="H114" i="3"/>
  <c r="F114" i="3"/>
  <c r="K114" i="3"/>
  <c r="J114" i="3"/>
  <c r="I155" i="3"/>
  <c r="J155" i="3"/>
  <c r="K155" i="3"/>
  <c r="H155" i="3"/>
  <c r="F155" i="3"/>
</calcChain>
</file>

<file path=xl/sharedStrings.xml><?xml version="1.0" encoding="utf-8"?>
<sst xmlns="http://schemas.openxmlformats.org/spreadsheetml/2006/main" count="1282" uniqueCount="379">
  <si>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</si>
  <si>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</si>
  <si>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</si>
  <si>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</si>
  <si>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</si>
  <si>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</si>
  <si>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</si>
  <si>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</si>
  <si>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</si>
  <si>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</si>
  <si>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</si>
  <si>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</si>
  <si>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</si>
  <si>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</si>
  <si>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</si>
  <si>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</si>
  <si>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</si>
  <si>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</si>
  <si>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</si>
  <si>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</si>
  <si>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</si>
  <si>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</si>
  <si>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</si>
  <si>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</si>
  <si>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</si>
  <si>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</si>
  <si>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</si>
  <si>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</si>
  <si>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</si>
  <si>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</si>
  <si>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</si>
  <si>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</si>
  <si>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</si>
  <si>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</si>
  <si>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</si>
  <si>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</si>
  <si>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</si>
  <si>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</si>
  <si>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</si>
  <si>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</si>
  <si>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</si>
  <si>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</si>
  <si>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</si>
  <si>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</si>
  <si>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</si>
  <si>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</si>
  <si>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</si>
  <si>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</si>
  <si>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</si>
  <si>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</si>
  <si>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</si>
  <si>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</si>
  <si>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</si>
  <si>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</si>
  <si>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</si>
  <si>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</si>
  <si>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</si>
  <si>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</si>
  <si>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</si>
  <si>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</si>
  <si>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</si>
  <si>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</si>
  <si>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</si>
  <si>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</si>
  <si>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</si>
  <si>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</si>
  <si>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</si>
  <si>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</si>
  <si>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St Truiden</t>
  </si>
  <si>
    <t>RWD Molenbeek</t>
  </si>
  <si>
    <t>Genoa</t>
  </si>
  <si>
    <t>Salernitana</t>
  </si>
  <si>
    <t>Cittadella</t>
  </si>
  <si>
    <t>Cremonese</t>
  </si>
  <si>
    <t>Hatayspor</t>
  </si>
  <si>
    <t>Kayserispor</t>
  </si>
  <si>
    <t>Kasimpasa</t>
  </si>
  <si>
    <t>Istanbulspor</t>
  </si>
  <si>
    <t>Eupen</t>
  </si>
  <si>
    <t>Charleroi</t>
  </si>
  <si>
    <t>Anderlecht</t>
  </si>
  <si>
    <t>Arsenal</t>
  </si>
  <si>
    <t>Sheffield United</t>
  </si>
  <si>
    <t>Bournemouth</t>
  </si>
  <si>
    <t>Wolves</t>
  </si>
  <si>
    <t>Leeds</t>
  </si>
  <si>
    <t>Huddersfield</t>
  </si>
  <si>
    <t>Southampton</t>
  </si>
  <si>
    <t>Birmingham</t>
  </si>
  <si>
    <t>Blackburn</t>
  </si>
  <si>
    <t>Swansea</t>
  </si>
  <si>
    <t>Cardiff</t>
  </si>
  <si>
    <t>Bristol City</t>
  </si>
  <si>
    <t>Hull</t>
  </si>
  <si>
    <t>Preston</t>
  </si>
  <si>
    <t>Ipswich</t>
  </si>
  <si>
    <t>Plymouth</t>
  </si>
  <si>
    <t>Middlesbrough</t>
  </si>
  <si>
    <t>Stoke</t>
  </si>
  <si>
    <t>QPR</t>
  </si>
  <si>
    <t>Leicester</t>
  </si>
  <si>
    <t>Sunderland</t>
  </si>
  <si>
    <t>Norwich</t>
  </si>
  <si>
    <t>Watford</t>
  </si>
  <si>
    <t>Millwall</t>
  </si>
  <si>
    <t>Lecce</t>
  </si>
  <si>
    <t>Juventus</t>
  </si>
  <si>
    <t>Verona</t>
  </si>
  <si>
    <t>Como</t>
  </si>
  <si>
    <t>Catanzaro</t>
  </si>
  <si>
    <t>FeralpiSalo</t>
  </si>
  <si>
    <t>Reggiana</t>
  </si>
  <si>
    <t>Spezia</t>
  </si>
  <si>
    <t>Cosenza</t>
  </si>
  <si>
    <t>Sudtirol</t>
  </si>
  <si>
    <t>Sampdoria</t>
  </si>
  <si>
    <t>Ascoli</t>
  </si>
  <si>
    <t>Parma</t>
  </si>
  <si>
    <t>Sevilla</t>
  </si>
  <si>
    <t>Alanyaspor</t>
  </si>
  <si>
    <t>Sivasspor</t>
  </si>
  <si>
    <t>Ad. Demirspor</t>
  </si>
  <si>
    <t>Konyaspor</t>
  </si>
  <si>
    <t>Rizespor</t>
  </si>
  <si>
    <t>Galatasaray</t>
  </si>
  <si>
    <t>Club Brugge</t>
  </si>
  <si>
    <t>Antwerp</t>
  </si>
  <si>
    <t>Westerlo</t>
  </si>
  <si>
    <t>St. Gilloise</t>
  </si>
  <si>
    <t>Genk</t>
  </si>
  <si>
    <t>West Ham</t>
  </si>
  <si>
    <t>Liverpool</t>
  </si>
  <si>
    <t>Nottm Forest</t>
  </si>
  <si>
    <t>Sheffield Weds</t>
  </si>
  <si>
    <t>Rotherham</t>
  </si>
  <si>
    <t>Cagliari</t>
  </si>
  <si>
    <t>Frosinone</t>
  </si>
  <si>
    <t>Monza</t>
  </si>
  <si>
    <t>Udinese</t>
  </si>
  <si>
    <t>Roma</t>
  </si>
  <si>
    <t>Milan</t>
  </si>
  <si>
    <t>Brescia</t>
  </si>
  <si>
    <t>Bari</t>
  </si>
  <si>
    <t>Modena</t>
  </si>
  <si>
    <t>Ternana</t>
  </si>
  <si>
    <t>Palermo</t>
  </si>
  <si>
    <t>Lecco</t>
  </si>
  <si>
    <t>Venezia</t>
  </si>
  <si>
    <t>Pisa</t>
  </si>
  <si>
    <t>Ath Madrid</t>
  </si>
  <si>
    <t>Karagumruk</t>
  </si>
  <si>
    <t>Trabzonspor</t>
  </si>
  <si>
    <t>Ankaragucu</t>
  </si>
  <si>
    <t>Samsunspor</t>
  </si>
  <si>
    <t>Antalyaspor</t>
  </si>
  <si>
    <t>Buyuksehyr</t>
  </si>
  <si>
    <t>Pendikspor</t>
  </si>
  <si>
    <t>Fenerbahce</t>
  </si>
  <si>
    <t>Coventry</t>
  </si>
  <si>
    <t>West Brom</t>
  </si>
  <si>
    <t>Empoli</t>
  </si>
  <si>
    <t>Besiktas</t>
  </si>
  <si>
    <t>Gaziantep</t>
  </si>
  <si>
    <t>B1</t>
  </si>
  <si>
    <t>E0</t>
  </si>
  <si>
    <t>I1</t>
  </si>
  <si>
    <t>I2</t>
  </si>
  <si>
    <t>SP1</t>
  </si>
  <si>
    <t>T1</t>
  </si>
  <si>
    <t>E1</t>
  </si>
  <si>
    <t>Peterboro</t>
  </si>
  <si>
    <t>Cambridge</t>
  </si>
  <si>
    <t>Bolton</t>
  </si>
  <si>
    <t>Blackpool</t>
  </si>
  <si>
    <t>Bristol Rvs</t>
  </si>
  <si>
    <t>Wigan</t>
  </si>
  <si>
    <t>Barnsley</t>
  </si>
  <si>
    <t>Fleetwood Town</t>
  </si>
  <si>
    <t>Exeter</t>
  </si>
  <si>
    <t>Leyton Orient</t>
  </si>
  <si>
    <t>Oxford</t>
  </si>
  <si>
    <t>Northampton</t>
  </si>
  <si>
    <t>Burton</t>
  </si>
  <si>
    <t>Portsmouth</t>
  </si>
  <si>
    <t>Charlton</t>
  </si>
  <si>
    <t>Shrewsbury</t>
  </si>
  <si>
    <t>Reading</t>
  </si>
  <si>
    <t>Stevenage</t>
  </si>
  <si>
    <t>Barrow</t>
  </si>
  <si>
    <t>Accrington</t>
  </si>
  <si>
    <t>Crewe</t>
  </si>
  <si>
    <t>Notts County</t>
  </si>
  <si>
    <t>Grimsby</t>
  </si>
  <si>
    <t>Morecambe</t>
  </si>
  <si>
    <t>Newport County</t>
  </si>
  <si>
    <t>Milton Keynes Dons</t>
  </si>
  <si>
    <t>Stockport</t>
  </si>
  <si>
    <t>Forest Green</t>
  </si>
  <si>
    <t>Walsall</t>
  </si>
  <si>
    <t>Harrogate</t>
  </si>
  <si>
    <t>Wrexham</t>
  </si>
  <si>
    <t>Gillingham</t>
  </si>
  <si>
    <t>E2</t>
  </si>
  <si>
    <t>E3</t>
  </si>
  <si>
    <t>Guimaraes</t>
  </si>
  <si>
    <t>Dunfermline</t>
  </si>
  <si>
    <t>Queens Park</t>
  </si>
  <si>
    <t>Hamilton</t>
  </si>
  <si>
    <t>Stirling</t>
  </si>
  <si>
    <t>Peterhead</t>
  </si>
  <si>
    <t>Stranraer</t>
  </si>
  <si>
    <t>Stenhousemuir</t>
  </si>
  <si>
    <t>East Fife</t>
  </si>
  <si>
    <t>Rio Ave</t>
  </si>
  <si>
    <t>Moreirense</t>
  </si>
  <si>
    <t>P1</t>
  </si>
  <si>
    <t>SC1</t>
  </si>
  <si>
    <t>SC2</t>
  </si>
  <si>
    <t>SC3</t>
  </si>
  <si>
    <t>Barnet</t>
  </si>
  <si>
    <t>Boreham Wood</t>
  </si>
  <si>
    <t>Chesterfield</t>
  </si>
  <si>
    <t>Aldershot</t>
  </si>
  <si>
    <t>Eastleigh</t>
  </si>
  <si>
    <t>Dorking</t>
  </si>
  <si>
    <t>Fylde</t>
  </si>
  <si>
    <t>Dag and Red</t>
  </si>
  <si>
    <t>Rochdale</t>
  </si>
  <si>
    <t>Kidderminster</t>
  </si>
  <si>
    <t>Southend</t>
  </si>
  <si>
    <t>Oldham</t>
  </si>
  <si>
    <t>Gateshead</t>
  </si>
  <si>
    <t>Oxford City</t>
  </si>
  <si>
    <t>Solihull</t>
  </si>
  <si>
    <t>Wealdstone</t>
  </si>
  <si>
    <t>Hartlepool</t>
  </si>
  <si>
    <t>Woking</t>
  </si>
  <si>
    <t>York</t>
  </si>
  <si>
    <t>Ebbsfleet</t>
  </si>
  <si>
    <t>Bromley</t>
  </si>
  <si>
    <t>Altrincham</t>
  </si>
  <si>
    <t>EC</t>
  </si>
  <si>
    <t>Brighton</t>
  </si>
  <si>
    <t>Lincoln</t>
  </si>
  <si>
    <t>Derby</t>
  </si>
  <si>
    <t>Benfica</t>
  </si>
  <si>
    <t>Porto</t>
  </si>
  <si>
    <t>Chaves</t>
  </si>
  <si>
    <t>Crystal Palace</t>
  </si>
  <si>
    <t>Brentford</t>
  </si>
  <si>
    <t>Estoril</t>
  </si>
  <si>
    <t>Farense</t>
  </si>
  <si>
    <t>Gil Vicente</t>
  </si>
  <si>
    <t>Boavista</t>
  </si>
  <si>
    <t>Casa Pia</t>
  </si>
  <si>
    <t>Portimonense</t>
  </si>
  <si>
    <t>Gent</t>
  </si>
  <si>
    <t>Mechelen</t>
  </si>
  <si>
    <t>Holstein Kiel</t>
  </si>
  <si>
    <t>Braunschweig</t>
  </si>
  <si>
    <t>Karlsruhe</t>
  </si>
  <si>
    <t>Osnabruck</t>
  </si>
  <si>
    <t>Excelsior</t>
  </si>
  <si>
    <t>Heerenveen</t>
  </si>
  <si>
    <t>Alaves</t>
  </si>
  <si>
    <t>Cadiz</t>
  </si>
  <si>
    <t>Zaragoza</t>
  </si>
  <si>
    <t>Andorra</t>
  </si>
  <si>
    <t>Cercle Brugge</t>
  </si>
  <si>
    <t>Standard</t>
  </si>
  <si>
    <t>Kortrijk</t>
  </si>
  <si>
    <t>Bochum</t>
  </si>
  <si>
    <t>Stuttgart</t>
  </si>
  <si>
    <t>Darmstadt</t>
  </si>
  <si>
    <t>Ein Frankfurt</t>
  </si>
  <si>
    <t>FC Koln</t>
  </si>
  <si>
    <t>Dortmund</t>
  </si>
  <si>
    <t>Freiburg</t>
  </si>
  <si>
    <t>Hoffenheim</t>
  </si>
  <si>
    <t>Heidenheim</t>
  </si>
  <si>
    <t>Wolfsburg</t>
  </si>
  <si>
    <t>RB Leipzig</t>
  </si>
  <si>
    <t>Leverkusen</t>
  </si>
  <si>
    <t>Elversberg</t>
  </si>
  <si>
    <t>Hannover</t>
  </si>
  <si>
    <t>Nurnberg</t>
  </si>
  <si>
    <t>Hansa Rostock</t>
  </si>
  <si>
    <t>St Pauli</t>
  </si>
  <si>
    <t>Kaiserslautern</t>
  </si>
  <si>
    <t>Schalke 04</t>
  </si>
  <si>
    <t>Hamburg</t>
  </si>
  <si>
    <t>Lamia</t>
  </si>
  <si>
    <t>Kifisia</t>
  </si>
  <si>
    <t>Giannina</t>
  </si>
  <si>
    <t>Panserraikos</t>
  </si>
  <si>
    <t>OFI Crete</t>
  </si>
  <si>
    <t>Panetolikos</t>
  </si>
  <si>
    <t>Nijmegen</t>
  </si>
  <si>
    <t>Twente</t>
  </si>
  <si>
    <t>Heracles</t>
  </si>
  <si>
    <t>Volendam</t>
  </si>
  <si>
    <t>AZ Alkmaar</t>
  </si>
  <si>
    <t>Zwolle</t>
  </si>
  <si>
    <t>Almere City</t>
  </si>
  <si>
    <t>For Sittard</t>
  </si>
  <si>
    <t>Arouca</t>
  </si>
  <si>
    <t>Vallecano</t>
  </si>
  <si>
    <t>Las Palmas</t>
  </si>
  <si>
    <t>Villarreal</t>
  </si>
  <si>
    <t>Mallorca</t>
  </si>
  <si>
    <t>Valencia</t>
  </si>
  <si>
    <t>Ath Bilbao</t>
  </si>
  <si>
    <t>Celta</t>
  </si>
  <si>
    <t>Sociedad</t>
  </si>
  <si>
    <t>Albacete</t>
  </si>
  <si>
    <t>Alcorcon</t>
  </si>
  <si>
    <t>Amorebieta</t>
  </si>
  <si>
    <t>Eldense</t>
  </si>
  <si>
    <t>Espanol</t>
  </si>
  <si>
    <t>Villarreal B</t>
  </si>
  <si>
    <t>Tenerife</t>
  </si>
  <si>
    <t>Sp Gijon</t>
  </si>
  <si>
    <t>Ferrol</t>
  </si>
  <si>
    <t>Oviedo</t>
  </si>
  <si>
    <t>Oud-Heverlee Leuven</t>
  </si>
  <si>
    <t>Bayern Munich</t>
  </si>
  <si>
    <t>Werder Bremen</t>
  </si>
  <si>
    <t>Mgladbach</t>
  </si>
  <si>
    <t>Augsburg</t>
  </si>
  <si>
    <t>Hertha</t>
  </si>
  <si>
    <t>Fortuna Dusseldorf</t>
  </si>
  <si>
    <t>Magdeburg</t>
  </si>
  <si>
    <t>Wehen</t>
  </si>
  <si>
    <t>Paderborn</t>
  </si>
  <si>
    <t>Greuther Furth</t>
  </si>
  <si>
    <t>Volos NFC</t>
  </si>
  <si>
    <t>PAOK</t>
  </si>
  <si>
    <t>Atromitos</t>
  </si>
  <si>
    <t>AEK</t>
  </si>
  <si>
    <t>Panathinaikos</t>
  </si>
  <si>
    <t>Asteras Tripolis</t>
  </si>
  <si>
    <t>Aris</t>
  </si>
  <si>
    <t>Olympiakos</t>
  </si>
  <si>
    <t>Utrecht</t>
  </si>
  <si>
    <t>PSV Eindhoven</t>
  </si>
  <si>
    <t>Sparta Rotterdam</t>
  </si>
  <si>
    <t>Go Ahead Eagles</t>
  </si>
  <si>
    <t>Vitesse</t>
  </si>
  <si>
    <t>Feyenoord</t>
  </si>
  <si>
    <t>Ajax</t>
  </si>
  <si>
    <t>Waalwijk</t>
  </si>
  <si>
    <t>Estrela</t>
  </si>
  <si>
    <t>Osasuna</t>
  </si>
  <si>
    <t>Getafe</t>
  </si>
  <si>
    <t>Real Madrid</t>
  </si>
  <si>
    <t>Almeria</t>
  </si>
  <si>
    <t>Betis</t>
  </si>
  <si>
    <t>Barcelona</t>
  </si>
  <si>
    <t>Girona</t>
  </si>
  <si>
    <t>Santander</t>
  </si>
  <si>
    <t>Cartagena</t>
  </si>
  <si>
    <t>Mirandes</t>
  </si>
  <si>
    <t>Levante</t>
  </si>
  <si>
    <t>Huesca</t>
  </si>
  <si>
    <t>Eibar</t>
  </si>
  <si>
    <t>Elche</t>
  </si>
  <si>
    <t>Valladolid</t>
  </si>
  <si>
    <t>Granada</t>
  </si>
  <si>
    <t>Leganes</t>
  </si>
  <si>
    <t>Burgos</t>
  </si>
  <si>
    <t>19/01/2024</t>
  </si>
  <si>
    <t>20/01/2024</t>
  </si>
  <si>
    <t>21/01/2024</t>
  </si>
  <si>
    <t>22/01/2024</t>
  </si>
  <si>
    <t>D2</t>
  </si>
  <si>
    <t>N1</t>
  </si>
  <si>
    <t>SP2</t>
  </si>
  <si>
    <t>D1</t>
  </si>
  <si>
    <t>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</si>
</sst>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1.056895036351561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1.0490547245227648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1.0516104099147749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1.0420112422030368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1.0509442098096211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1.0511368361869355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1.0752145539677265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1.0465282612005402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1.0526834679681196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1.0556315371027907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1.0525123267481189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1.0693900129254215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1.0549077074635693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1.0399586640868308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1.0593065045417684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1.0510694237812139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1.0522559150967761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1.0494628052164887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1.050305669221034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1.0499964535568072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1.0587691192107669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1.0636236687327365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1.0557821208912506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1.0497253316960662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1.0538611122400778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1.0521795989414335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1.0522559150967761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1.0538611122400778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1.0424343751332963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1.0509442098096211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1.0567919280515341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1.0424343751332963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1.0404319501157899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1.0500631329117833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1.0541841730823214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1.0605174007793741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1.0538644213740753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1.07414001817752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1.0586373210952964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1.0503245504598744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1.0583691873379317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1.0525123267481189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1.0567609363032806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1.0541841730823214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1.0513726059103246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1.0558699045953301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1.059214380982872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1.0608381246291672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1.057702745646198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1.0532159430726011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1.0674111222252509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1.0727876198998851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1.0708425290899795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1.0809206296153473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1.0633092374354824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1.0743649055710818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1.0633092374354824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1.0895689534873163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1.0765255566793932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1.0725753995856002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1.0765812818364073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1.18948545304838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1.0722697174508919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1.0720588896370926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1.0502085589023142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1.0424343751332963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1.1515336117761341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1.0524934496338532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1.1309114701339875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1.0420112422030368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1.0518428764688503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1.0483906463555754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1.0543300667589199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1.0499964535568072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1.0538611122400778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1.0488545698370915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1.0511989710920113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1.0437075600663159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1.0424343751332963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1.0483511839381512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1.0522559150967761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1.069601405639077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1.0877663493834375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1.0789786104679466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1.0900737919216201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1.048153965543114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1.0487772084693074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1.0533218816775407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1.0526045231274919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1.0487772084693074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1.0526045231274919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1.0509442098096211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1.0642611792871335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1.0524787177592045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1.0509930436304777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1.042106143326367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1.0470376731981623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1.0475615653703467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1.050186013602848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1.0571615895212632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1.0724288563238225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1.0739974333492817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1.0744841031203913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1.0300426473632187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1.0749435315745663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1.0521795989414335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1.0513326278789881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1.0516104099147749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1.0461929391857427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1.0638506360918354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1.0549077074635693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1.0867843482259465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1.0882202949124216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1.086976930295475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1.0857175561235832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1.0460060256260135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1.0405885922597782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1.0551236153407171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1.0516104099147749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1.0543753487946992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1.0636286825265882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1.047073470420135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1.0756289977715436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1.0787404262309612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1.044303665417317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1.0499964535568072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1.0420112422030368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1.0548768230368635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1.0967226408812614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1.0524934496338532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1.0580097445486314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1.042106143326367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1.0488145277884962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1.0523717905370724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1.0538611122400778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1.0437075600663159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1.0680345415732078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1.0479830465041664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1.052267086616911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1.0516104099147749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1.0606212727063642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1.0544975874516276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1.0586849130942018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1.0597968244159457</v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1.042218818359842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39.111260190929379</v>
      </c>
      <c r="I2" s="6">
        <f>IF('Log_working_3-way'!$D2="","",'True_Odds_Calculator_3-way'!O3/'True_Odds_Calculator_3-way'!B3-1)</f>
        <v>4.0003529770345656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3.7696368923414436E-2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1.0307948593634857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31.444284013615345</v>
      </c>
      <c r="I3" s="6">
        <f>IF('Log_working_3-way'!$D3="","",'True_Odds_Calculator_3-way'!O4/'True_Odds_Calculator_3-way'!B4-1)</f>
        <v>4.9788864917799724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2.9839627677342717E-2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1.0339831263687864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36.879190106237424</v>
      </c>
      <c r="I4" s="6">
        <f>IF('Log_working_3-way'!$D4="","",'True_Odds_Calculator_3-way'!O5/'True_Odds_Calculator_3-way'!B5-1)</f>
        <v>3.9412087028197762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3.1239049473967384E-2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1.030760185507996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27.038957000913513</v>
      </c>
      <c r="I5" s="6">
        <f>IF('Log_working_3-way'!$D5="","",'True_Odds_Calculator_3-way'!O6/'True_Odds_Calculator_3-way'!B6-1)</f>
        <v>6.0475785296794111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3.0889834110330305E-2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1.0262042763884487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7.5650950835723396</v>
      </c>
      <c r="I6" s="6">
        <f>IF('Log_working_3-way'!$D6="","",'True_Odds_Calculator_3-way'!O7/'True_Odds_Calculator_3-way'!B7-1)</f>
        <v>7.8784264797348253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2.8035258026111176E-2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1.0261160806829237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8.2124141984731551</v>
      </c>
      <c r="I7" s="6">
        <f>IF('Log_working_3-way'!$D7="","",'True_Odds_Calculator_3-way'!O8/'True_Odds_Calculator_3-way'!B8-1)</f>
        <v>6.0695595768246893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2.7684537118499275E-2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1.0838523465566103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75.936327134159924</v>
      </c>
      <c r="I8" s="6">
        <f>IF('Log_working_3-way'!$D8="","",'True_Odds_Calculator_3-way'!O9/'True_Odds_Calculator_3-way'!B9-1)</f>
        <v>-8.3203865604514426E-2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3.6173557077777696E-2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1.0309800919557797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31.451783560656835</v>
      </c>
      <c r="I9" s="6">
        <f>IF('Log_working_3-way'!$D9="","",'True_Odds_Calculator_3-way'!O10/'True_Odds_Calculator_3-way'!B10-1)</f>
        <v>6.8834541130907914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2.9601633647876602E-2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1.026194784196458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18.051377471842095</v>
      </c>
      <c r="I10" s="6">
        <f>IF('Log_working_3-way'!$D10="","",'True_Odds_Calculator_3-way'!O11/'True_Odds_Calculator_3-way'!B11-1)</f>
        <v>10.334647529404025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2.7677243458229972E-2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1.0376444506729918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27.779265138306041</v>
      </c>
      <c r="I11" s="6">
        <f>IF('Log_working_3-way'!$D11="","",'True_Odds_Calculator_3-way'!O12/'True_Odds_Calculator_3-way'!B12-1)</f>
        <v>5.1150620219450085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3.7571705958202584E-2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1.0427490413698335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38.574244398698113</v>
      </c>
      <c r="I12" s="6">
        <f>IF('Log_working_3-way'!$D12="","",'True_Odds_Calculator_3-way'!O13/'True_Odds_Calculator_3-way'!B13-1)</f>
        <v>4.2574395781657648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3.833662195165477E-2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1.0711541473881112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58.160130317411308</v>
      </c>
      <c r="I13" s="6">
        <f>IF('Log_working_3-way'!$D13="","",'True_Odds_Calculator_3-way'!O14/'True_Odds_Calculator_3-way'!B14-1)</f>
        <v>1.442735979237189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4.8005196533531969E-2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1.0337072973571753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6.2148907272004399</v>
      </c>
      <c r="I14" s="6">
        <f>IF('Log_working_3-way'!$D14="","",'True_Odds_Calculator_3-way'!O15/'True_Odds_Calculator_3-way'!B15-1)</f>
        <v>5.3542268392693115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3.4684805176608435E-2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1.0346183496113555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5.3167871171595555</v>
      </c>
      <c r="I15" s="6">
        <f>IF('Log_working_3-way'!$D15="","",'True_Odds_Calculator_3-way'!O16/'True_Odds_Calculator_3-way'!B16-1)</f>
        <v>6.0161996153651183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3.5500336311719227E-2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1.0362061713126229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4.2966955919439309</v>
      </c>
      <c r="I16" s="6">
        <f>IF('Log_working_3-way'!$D16="","",'True_Odds_Calculator_3-way'!O17/'True_Odds_Calculator_3-way'!B17-1)</f>
        <v>4.2474242727628333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3.5474088752777355E-2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1.0334831375752478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21.551050052523895</v>
      </c>
      <c r="I17" s="6">
        <f>IF('Log_working_3-way'!$D17="","",'True_Odds_Calculator_3-way'!O18/'True_Odds_Calculator_3-way'!B18-1)</f>
        <v>5.5873374533918447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3.4886067602343473E-2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1.0307116610660743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11.525649144887945</v>
      </c>
      <c r="I18" s="6">
        <f>IF('Log_working_3-way'!$D18="","",'True_Odds_Calculator_3-way'!O19/'True_Odds_Calculator_3-way'!B19-1)</f>
        <v>6.9023042327634254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3.3023415154919356E-2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1.0307401412333324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15.26298346221958</v>
      </c>
      <c r="I19" s="6">
        <f>IF('Log_working_3-way'!$D19="","",'True_Odds_Calculator_3-way'!O20/'True_Odds_Calculator_3-way'!B20-1)</f>
        <v>5.776356928744331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3.2809269192135559E-2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1.0263072598649381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14.559351503042688</v>
      </c>
      <c r="I20" s="6">
        <f>IF('Log_working_3-way'!$D20="","",'True_Odds_Calculator_3-way'!O21/'True_Odds_Calculator_3-way'!B21-1)</f>
        <v>7.0763021779116837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2.8320492462114544E-2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1.0278115723807069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24.307987598657853</v>
      </c>
      <c r="I21" s="6">
        <f>IF('Log_working_3-way'!$D21="","",'True_Odds_Calculator_3-way'!O22/'True_Odds_Calculator_3-way'!B22-1)</f>
        <v>5.8043423447694646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2.8561452781902474E-2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1.0355117360756061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42.119977867776612</v>
      </c>
      <c r="I22" s="6">
        <f>IF('Log_working_3-way'!$D22="","",'True_Odds_Calculator_3-way'!O23/'True_Odds_Calculator_3-way'!B23-1)</f>
        <v>3.4107796474146497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3.071584546562578E-2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1.0265617010022219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12.640842516043847</v>
      </c>
      <c r="I23" s="6">
        <f>IF('Log_working_3-way'!$D23="","",'True_Odds_Calculator_3-way'!O24/'True_Odds_Calculator_3-way'!B24-1)</f>
        <v>5.2642816236327254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2.8338941804977313E-2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1.0554342691459093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56.880634045079006</v>
      </c>
      <c r="I24" s="6">
        <f>IF('Log_working_3-way'!$D24="","",'True_Odds_Calculator_3-way'!O25/'True_Odds_Calculator_3-way'!B25-1)</f>
        <v>1.8144981551440131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3.8215000697333856E-2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1.0346459244554207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27.237510482278022</v>
      </c>
      <c r="I25" s="6">
        <f>IF('Log_working_3-way'!$D25="","",'True_Odds_Calculator_3-way'!O26/'True_Odds_Calculator_3-way'!B26-1)</f>
        <v>5.5882840312222823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3.4737379384898848E-2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1.0326347045704927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2.8794004879749053</v>
      </c>
      <c r="I26" s="6">
        <f>IF('Log_working_3-way'!$D26="","",'True_Odds_Calculator_3-way'!O27/'True_Odds_Calculator_3-way'!B27-1)</f>
        <v>4.3947697245112023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3.1087151841868721E-2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1.0315425085848668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29.95962454868268</v>
      </c>
      <c r="I27" s="6">
        <f>IF('Log_working_3-way'!$D27="","",'True_Odds_Calculator_3-way'!O28/'True_Odds_Calculator_3-way'!B28-1)</f>
        <v>4.7419389980267663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3.0997903066009469E-2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1.0253849648234719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15.216594960449779</v>
      </c>
      <c r="I28" s="6">
        <f>IF('Log_working_3-way'!$D28="","",'True_Odds_Calculator_3-way'!O29/'True_Odds_Calculator_3-way'!B29-1)</f>
        <v>7.6221045254127535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2.7325721285298643E-2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1.0471068531953427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55.388034056541912</v>
      </c>
      <c r="I29" s="6">
        <f>IF('Log_working_3-way'!$D29="","",'True_Odds_Calculator_3-way'!O30/'True_Odds_Calculator_3-way'!B30-1)</f>
        <v>1.9783781238667766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3.3404754492773581E-2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1.0247752303576787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10.581238965774782</v>
      </c>
      <c r="I30" s="6">
        <f>IF('Log_working_3-way'!$D30="","",'True_Odds_Calculator_3-way'!O31/'True_Odds_Calculator_3-way'!B31-1)</f>
        <v>7.0889484757921668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2.6712811648817114E-2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1.0263205579500014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17.712249223839095</v>
      </c>
      <c r="I31" s="6">
        <f>IF('Log_working_3-way'!$D31="","",'True_Odds_Calculator_3-way'!O32/'True_Odds_Calculator_3-way'!B32-1)</f>
        <v>6.3014641670260945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2.8026507217007612E-2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1.0246190183491104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13.298639505686639</v>
      </c>
      <c r="I32" s="6">
        <f>IF('Log_working_3-way'!$D32="","",'True_Odds_Calculator_3-way'!O33/'True_Odds_Calculator_3-way'!B33-1)</f>
        <v>8.5718165286001469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2.6654389576888704E-2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1.0251267421447947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8.5703308570126371</v>
      </c>
      <c r="I33" s="6">
        <f>IF('Log_working_3-way'!$D33="","",'True_Odds_Calculator_3-way'!O34/'True_Odds_Calculator_3-way'!B34-1)</f>
        <v>6.5564779784488252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2.6813764553530017E-2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1.0272720264651509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24.584076519370928</v>
      </c>
      <c r="I34" s="6">
        <f>IF('Log_working_3-way'!$D34="","",'True_Odds_Calculator_3-way'!O35/'True_Odds_Calculator_3-way'!B35-1)</f>
        <v>6.4649097969558209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2.7924061165058411E-2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1.0300724838442015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13.11131333566491</v>
      </c>
      <c r="I35" s="6">
        <f>IF('Log_working_3-way'!$D35="","",'True_Odds_Calculator_3-way'!O36/'True_Odds_Calculator_3-way'!B36-1)</f>
        <v>6.9074040213337318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3.2357178676897913E-2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1.0307281160756283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8.9471486909283851</v>
      </c>
      <c r="I36" s="6">
        <f>IF('Log_working_3-way'!$D36="","",'True_Odds_Calculator_3-way'!O37/'True_Odds_Calculator_3-way'!B37-1)</f>
        <v>6.5551265735287041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3.2742862351800905E-2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1.0308605696149531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15.124873245684448</v>
      </c>
      <c r="I37" s="6">
        <f>IF('Log_working_3-way'!$D37="","",'True_Odds_Calculator_3-way'!O38/'True_Odds_Calculator_3-way'!B38-1)</f>
        <v>8.3933047677352626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3.3169368881352579E-2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1.0376236854405734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4.4140759135473209</v>
      </c>
      <c r="I38" s="6">
        <f>IF('Log_working_3-way'!$D38="","",'True_Odds_Calculator_3-way'!O39/'True_Odds_Calculator_3-way'!B39-1)</f>
        <v>4.6253372014992253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3.7171936241451542E-2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1.0313738468703217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6.5107912119971623</v>
      </c>
      <c r="I39" s="6">
        <f>IF('Log_working_3-way'!$D39="","",'True_Odds_Calculator_3-way'!O40/'True_Odds_Calculator_3-way'!B40-1)</f>
        <v>7.2278496391249067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3.3059684500762243E-2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1.037300524088312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2.8907085406774096</v>
      </c>
      <c r="I40" s="6">
        <f>IF('Log_working_3-way'!$D40="","",'True_Odds_Calculator_3-way'!O41/'True_Odds_Calculator_3-way'!B41-1)</f>
        <v>5.8983333875872939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3.6364710177608783E-2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1.0360000439853343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29.831767401080594</v>
      </c>
      <c r="I41" s="6">
        <f>IF('Log_working_3-way'!$D41="","",'True_Odds_Calculator_3-way'!O42/'True_Odds_Calculator_3-way'!B42-1)</f>
        <v>5.5848730368906594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3.5273378077056883E-2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1.0499077543623017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52.698791025781574</v>
      </c>
      <c r="I42" s="6">
        <f>IF('Log_working_3-way'!$D42="","",'True_Odds_Calculator_3-way'!O43/'True_Odds_Calculator_3-way'!B43-1)</f>
        <v>2.1190656916662385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3.711256316728373E-2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1.032803346617569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19.15189637498835</v>
      </c>
      <c r="I43" s="6">
        <f>IF('Log_working_3-way'!$D43="","",'True_Odds_Calculator_3-way'!O44/'True_Odds_Calculator_3-way'!B44-1)</f>
        <v>7.0733160316149579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3.4655686647135031E-2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1.031945636141222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17.937157145824262</v>
      </c>
      <c r="I44" s="6">
        <f>IF('Log_working_3-way'!$D44="","",'True_Odds_Calculator_3-way'!O45/'True_Odds_Calculator_3-way'!B45-1)</f>
        <v>5.9894947275705244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3.3875725568560222E-2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1.0362418476853954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27.819610504178055</v>
      </c>
      <c r="I45" s="6">
        <f>IF('Log_working_3-way'!$D45="","",'True_Odds_Calculator_3-way'!O46/'True_Odds_Calculator_3-way'!B46-1)</f>
        <v>5.826759394624399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3.6119180772643089E-2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1.0365208037283051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29.81691672805027</v>
      </c>
      <c r="I46" s="6">
        <f>IF('Log_working_3-way'!$D46="","",'True_Odds_Calculator_3-way'!O47/'True_Odds_Calculator_3-way'!B47-1)</f>
        <v>5.6509819040450724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3.5772276346812459E-2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1.0310066038636123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15.526498057429887</v>
      </c>
      <c r="I47" s="6">
        <f>IF('Log_working_3-way'!$D47="","",'True_Odds_Calculator_3-way'!O48/'True_Odds_Calculator_3-way'!B48-1)</f>
        <v>6.7671583291361275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3.3209596176374534E-2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1.0441559291449674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41.803398164431258</v>
      </c>
      <c r="I48" s="6">
        <f>IF('Log_working_3-way'!$D48="","",'True_Odds_Calculator_3-way'!O49/'True_Odds_Calculator_3-way'!B49-1)</f>
        <v>3.1454023635083042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3.8339158814191032E-2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1.0346701587727156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5.098116012732743</v>
      </c>
      <c r="I49" s="6">
        <f>IF('Log_working_3-way'!$D49="","",'True_Odds_Calculator_3-way'!O50/'True_Odds_Calculator_3-way'!B50-1)</f>
        <v>5.5508759825366036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3.5233157497785772E-2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1.0321946961183144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12.262567737275909</v>
      </c>
      <c r="I50" s="6">
        <f>IF('Log_working_3-way'!$D50="","",'True_Odds_Calculator_3-way'!O51/'True_Odds_Calculator_3-way'!B51-1)</f>
        <v>5.4890412363245566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3.4296027478465385E-2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1.0327497393316758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20.71610009705288</v>
      </c>
      <c r="I51" s="6">
        <f>IF('Log_working_3-way'!$D51="","",'True_Odds_Calculator_3-way'!O52/'True_Odds_Calculator_3-way'!B52-1)</f>
        <v>6.3372530141451433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3.4316027853296349E-2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1.047689260311975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27.195070367476816</v>
      </c>
      <c r="I52" s="6">
        <f>IF('Log_working_3-way'!$D52="","",'True_Odds_Calculator_3-way'!O53/'True_Odds_Calculator_3-way'!B53-1)</f>
        <v>5.8979961726882806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4.7589582817699316E-2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1.0492040324701168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4.6789750257168059</v>
      </c>
      <c r="I53" s="6">
        <f>IF('Log_working_3-way'!$D53="","",'True_Odds_Calculator_3-way'!O54/'True_Odds_Calculator_3-way'!B54-1)</f>
        <v>3.7142503793728148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4.7520010083821784E-2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1.0418319268655345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8.4693603919511862</v>
      </c>
      <c r="I54" s="6">
        <f>IF('Log_working_3-way'!$D54="","",'True_Odds_Calculator_3-way'!O55/'True_Odds_Calculator_3-way'!B55-1)</f>
        <v>6.9070848219354604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4.4299606750306531E-2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1.0420871506732574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16.189050822918908</v>
      </c>
      <c r="I55" s="6">
        <f>IF('Log_working_3-way'!$D55="","",'True_Odds_Calculator_3-way'!O56/'True_Odds_Calculator_3-way'!B56-1)</f>
        <v>5.5264701145504542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4.4537649519274636E-2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1.0424585486587046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19.329008317566913</v>
      </c>
      <c r="I56" s="6">
        <f>IF('Log_working_3-way'!$D56="","",'True_Odds_Calculator_3-way'!O57/'True_Odds_Calculator_3-way'!B57-1)</f>
        <v>6.5958950419830069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4.4634437558005668E-2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1.0417075806586058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16.642615308554465</v>
      </c>
      <c r="I57" s="6">
        <f>IF('Log_working_3-way'!$D57="","",'True_Odds_Calculator_3-way'!O58/'True_Odds_Calculator_3-way'!B58-1)</f>
        <v>5.3622591566991273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4.4059365261966965E-2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1.0433545236104056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19.886766263140757</v>
      </c>
      <c r="I58" s="6">
        <f>IF('Log_working_3-way'!$D58="","",'True_Odds_Calculator_3-way'!O59/'True_Odds_Calculator_3-way'!B59-1)</f>
        <v>6.7639820114024607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4.5445136491262472E-2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1.0465282784506968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26.615871554205427</v>
      </c>
      <c r="I59" s="6">
        <f>IF('Log_working_3-way'!$D59="","",'True_Odds_Calculator_3-way'!O60/'True_Odds_Calculator_3-way'!B60-1)</f>
        <v>5.6865337776748355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4.6683450658527637E-2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1.0542105404495279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37.672738840235603</v>
      </c>
      <c r="I60" s="6">
        <f>IF('Log_working_3-way'!$D60="","",'True_Odds_Calculator_3-way'!O61/'True_Odds_Calculator_3-way'!B61-1)</f>
        <v>4.0842680886503597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4.9048977666180882E-2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1.042111537270878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12.425900928753029</v>
      </c>
      <c r="I61" s="6">
        <f>IF('Log_working_3-way'!$D61="","",'True_Odds_Calculator_3-way'!O62/'True_Odds_Calculator_3-way'!B62-1)</f>
        <v>5.9913736399552562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4.4802105476262621E-2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1.0433034584298733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9.8423431154151189</v>
      </c>
      <c r="I62" s="6">
        <f>IF('Log_working_3-way'!$D62="","",'True_Odds_Calculator_3-way'!O63/'True_Odds_Calculator_3-way'!B63-1)</f>
        <v>5.5884930791855414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4.5596099729957817E-2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1.0847816843259093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23.760638911884119</v>
      </c>
      <c r="I63" s="6">
        <f>IF('Log_working_3-way'!$D63="","",'True_Odds_Calculator_3-way'!O64/'True_Odds_Calculator_3-way'!B64-1)</f>
        <v>10.275723003921605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8.4235281126472827E-2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1.0420214426239762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17.418232934753828</v>
      </c>
      <c r="I64" s="6">
        <f>IF('Log_working_3-way'!$D64="","",'True_Odds_Calculator_3-way'!O65/'True_Odds_Calculator_3-way'!B65-1)</f>
        <v>9.7816474582253363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4.4437231296998059E-2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1.0464288671211284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24.115709568002782</v>
      </c>
      <c r="I65" s="6">
        <f>IF('Log_working_3-way'!$D65="","",'True_Odds_Calculator_3-way'!O66/'True_Odds_Calculator_3-way'!B66-1)</f>
        <v>8.2109183318863614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4.7093165564131567E-2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1.0480297404902645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44.114004052133417</v>
      </c>
      <c r="I66" s="6">
        <f>IF('Log_working_3-way'!$D66="","",'True_Odds_Calculator_3-way'!O67/'True_Odds_Calculator_3-way'!B67-1)</f>
        <v>4.1054923144220306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3.98792546384239E-2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1.0340619086722209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4.5059545347815604</v>
      </c>
      <c r="I67" s="6">
        <f>IF('Log_working_3-way'!$D67="","",'True_Odds_Calculator_3-way'!O68/'True_Odds_Calculator_3-way'!B68-1)</f>
        <v>6.0228411888956472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3.4521052936298924E-2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1.0883556457852825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25.317012207640346</v>
      </c>
      <c r="I68" s="6">
        <f>IF('Log_working_3-way'!$D68="","",'True_Odds_Calculator_3-way'!O69/'True_Odds_Calculator_3-way'!B69-1)</f>
        <v>9.942682519488411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8.6626281969786501E-2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1.0260721838334976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9.186169632501322</v>
      </c>
      <c r="I69" s="6">
        <f>IF('Log_working_3-way'!$D69="","",'True_Odds_Calculator_3-way'!O70/'True_Odds_Calculator_3-way'!B70-1)</f>
        <v>8.678528621847752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2.8187067084225692E-2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1.0788583728378371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7.6382420696245674</v>
      </c>
      <c r="I70" s="6">
        <f>IF('Log_working_3-way'!$D70="","",'True_Odds_Calculator_3-way'!O71/'True_Odds_Calculator_3-way'!B71-1)</f>
        <v>9.6862717648073193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8.2627674682709262E-2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1.0258404355552593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7.4194192318539809</v>
      </c>
      <c r="I71" s="6">
        <f>IF('Log_working_3-way'!$D71="","",'True_Odds_Calculator_3-way'!O72/'True_Odds_Calculator_3-way'!B72-1)</f>
        <v>6.8999753508682584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2.7448425232651008E-2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1.0249706295923657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10.341171092281433</v>
      </c>
      <c r="I72" s="6">
        <f>IF('Log_working_3-way'!$D72="","",'True_Odds_Calculator_3-way'!O73/'True_Odds_Calculator_3-way'!B73-1)</f>
        <v>8.9381252957697743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2.7086112519385086E-2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1.0267485019474376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7.4581129718816968</v>
      </c>
      <c r="I73" s="6">
        <f>IF('Log_working_3-way'!$D73="","",'True_Odds_Calculator_3-way'!O74/'True_Odds_Calculator_3-way'!B74-1)</f>
        <v>9.5178194343145819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2.8790918753657468E-2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1.0255755648490368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10.105849220285567</v>
      </c>
      <c r="I74" s="6">
        <f>IF('Log_working_3-way'!$D74="","",'True_Odds_Calculator_3-way'!O75/'True_Odds_Calculator_3-way'!B75-1)</f>
        <v>8.5024422391068377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2.7696328403875592E-2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1.0271531987647506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17.695843495601942</v>
      </c>
      <c r="I75" s="6">
        <f>IF('Log_working_3-way'!$D75="","",'True_Odds_Calculator_3-way'!O76/'True_Odds_Calculator_3-way'!B76-1)</f>
        <v>8.2581611823213983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2.8928607381782712E-2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1.0315963297038333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3.9405124501708428</v>
      </c>
      <c r="I76" s="6">
        <f>IF('Log_working_3-way'!$D76="","",'True_Odds_Calculator_3-way'!O77/'True_Odds_Calculator_3-way'!B77-1)</f>
        <v>5.2142004668070978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3.1384379118841732E-2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1.0310897201466191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30.690747296909386</v>
      </c>
      <c r="I77" s="6">
        <f>IF('Log_working_3-way'!$D77="","",'True_Odds_Calculator_3-way'!O78/'True_Odds_Calculator_3-way'!B78-1)</f>
        <v>4.6624958340209233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3.0365769496204287E-2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1.0453457045643366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51.253996039077087</v>
      </c>
      <c r="I78" s="6">
        <f>IF('Log_working_3-way'!$D78="","",'True_Odds_Calculator_3-way'!O79/'True_Odds_Calculator_3-way'!B79-1)</f>
        <v>2.0169246423939931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3.467194937980822E-2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1.0250573165391772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14.960696435893095</v>
      </c>
      <c r="I79" s="6">
        <f>IF('Log_working_3-way'!$D79="","",'True_Odds_Calculator_3-way'!O80/'True_Odds_Calculator_3-way'!B80-1)</f>
        <v>6.9945659629838977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2.6961720683197576E-2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1.0255485441303569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14.952476371606149</v>
      </c>
      <c r="I80" s="6">
        <f>IF('Log_working_3-way'!$D80="","",'True_Odds_Calculator_3-way'!O81/'True_Odds_Calculator_3-way'!B81-1)</f>
        <v>7.0828229696726961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2.7490898170604572E-2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1.027445665740413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17.526678369684177</v>
      </c>
      <c r="I81" s="6">
        <f>IF('Log_working_3-way'!$D81="","",'True_Odds_Calculator_3-way'!O82/'True_Odds_Calculator_3-way'!B82-1)</f>
        <v>7.5042325232363041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2.9275115917614558E-2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1.0429278640248507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58.320013826280515</v>
      </c>
      <c r="I82" s="6">
        <f>IF('Log_working_3-way'!$D82="","",'True_Odds_Calculator_3-way'!O83/'True_Odds_Calculator_3-way'!B83-1)</f>
        <v>1.6378117637170404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2.8913385434168992E-2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1.0443722948320733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21.093854216293476</v>
      </c>
      <c r="I83" s="6">
        <f>IF('Log_working_3-way'!$D83="","",'True_Odds_Calculator_3-way'!O84/'True_Odds_Calculator_3-way'!B84-1)</f>
        <v>5.9446495507422998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4.6168997910652321E-2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1.0701973681175254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1.8488227117349676</v>
      </c>
      <c r="I84" s="6">
        <f>IF('Log_working_3-way'!$D84="","",'True_Odds_Calculator_3-way'!O85/'True_Odds_Calculator_3-way'!B85-1)</f>
        <v>3.9776298537052384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6.1692837791630595E-2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1.0665498846232384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16.665042043124284</v>
      </c>
      <c r="I85" s="6">
        <f>IF('Log_working_3-way'!$D85="","",'True_Odds_Calculator_3-way'!O86/'True_Odds_Calculator_3-way'!B86-1)</f>
        <v>7.9570562746817739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7.0113030938267817E-2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1.0869464563033493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54.754193771929401</v>
      </c>
      <c r="I86" s="6">
        <f>IF('Log_working_3-way'!$D86="","",'True_Odds_Calculator_3-way'!O87/'True_Odds_Calculator_3-way'!B87-1)</f>
        <v>2.3798420093893724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6.1294113142162487E-2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1.0322428351746349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24.99490560656908</v>
      </c>
      <c r="I87" s="6">
        <f>IF('Log_working_3-way'!$D87="","",'True_Odds_Calculator_3-way'!O88/'True_Odds_Calculator_3-way'!B88-1)</f>
        <v>7.2784808910356329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3.2754598066842444E-2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1.0321432407826674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20.937668407372964</v>
      </c>
      <c r="I88" s="6">
        <f>IF('Log_working_3-way'!$D88="","",'True_Odds_Calculator_3-way'!O89/'True_Odds_Calculator_3-way'!B89-1)</f>
        <v>6.8975606266542666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3.3643892339544568E-2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1.0320076790062533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7.0333178608864984</v>
      </c>
      <c r="I89" s="6">
        <f>IF('Log_working_3-way'!$D89="","",'True_Odds_Calculator_3-way'!O90/'True_Odds_Calculator_3-way'!B90-1)</f>
        <v>7.079820327370463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3.3822783647018406E-2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1.0306504956675628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8.3945974964007721</v>
      </c>
      <c r="I90" s="6">
        <f>IF('Log_working_3-way'!$D90="","",'True_Odds_Calculator_3-way'!O91/'True_Odds_Calculator_3-way'!B91-1)</f>
        <v>9.2043843884574947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3.3027201251500271E-2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1.0335782695780746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37.879494425332418</v>
      </c>
      <c r="I91" s="6">
        <f>IF('Log_working_3-way'!$D91="","",'True_Odds_Calculator_3-way'!O92/'True_Odds_Calculator_3-way'!B92-1)</f>
        <v>4.7458083887379203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3.0303599768815914E-2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1.0244785490941792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10.826001189940394</v>
      </c>
      <c r="I92" s="6">
        <f>IF('Log_working_3-way'!$D92="","",'True_Odds_Calculator_3-way'!O93/'True_Odds_Calculator_3-way'!B93-1)</f>
        <v>9.8232876890466709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2.6592975289358778E-2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1.0373624413898035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40.357808206673639</v>
      </c>
      <c r="I93" s="6">
        <f>IF('Log_working_3-way'!$D93="","",'True_Odds_Calculator_3-way'!O94/'True_Odds_Calculator_3-way'!B94-1)</f>
        <v>3.9110509105897604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3.2903201397717963E-2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1.0262093367357801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16.173787944180695</v>
      </c>
      <c r="I94" s="6">
        <f>IF('Log_working_3-way'!$D94="","",'True_Odds_Calculator_3-way'!O95/'True_Odds_Calculator_3-way'!B95-1)</f>
        <v>10.6472748687177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2.7968933184607359E-2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1.0247685504799908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14.837078938366655</v>
      </c>
      <c r="I95" s="6">
        <f>IF('Log_working_3-way'!$D95="","",'True_Odds_Calculator_3-way'!O96/'True_Odds_Calculator_3-way'!B96-1)</f>
        <v>10.268958570795768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2.6647979853551718E-2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1.0286278679172736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23.527238725358163</v>
      </c>
      <c r="I96" s="6">
        <f>IF('Log_working_3-way'!$D96="","",'True_Odds_Calculator_3-way'!O97/'True_Odds_Calculator_3-way'!B97-1)</f>
        <v>5.8339549336371093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2.9544656916032697E-2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1.0255637204787229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16.929906468638112</v>
      </c>
      <c r="I97" s="6">
        <f>IF('Log_working_3-way'!$D97="","",'True_Odds_Calculator_3-way'!O98/'True_Odds_Calculator_3-way'!B98-1)</f>
        <v>6.7238380660654196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2.7330386403825235E-2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1.0263439484386212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16.762187143294636</v>
      </c>
      <c r="I98" s="6">
        <f>IF('Log_working_3-way'!$D98="","",'True_Odds_Calculator_3-way'!O99/'True_Odds_Calculator_3-way'!B99-1)</f>
        <v>7.0310007862518251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2.818637301395932E-2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1.0263881371871946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19.470857229535735</v>
      </c>
      <c r="I99" s="6">
        <f>IF('Log_working_3-way'!$D99="","",'True_Odds_Calculator_3-way'!O100/'True_Odds_Calculator_3-way'!B100-1)</f>
        <v>7.1735519342697458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2.7900277732590739E-2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1.0275088929614535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5.1103161085410855</v>
      </c>
      <c r="I100" s="6">
        <f>IF('Log_working_3-way'!$D100="","",'True_Odds_Calculator_3-way'!O101/'True_Odds_Calculator_3-way'!B101-1)</f>
        <v>5.2663843103136472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2.7993882439108608E-2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1.0397894380315802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31.937920861149209</v>
      </c>
      <c r="I101" s="6">
        <f>IF('Log_working_3-way'!$D101="","",'True_Odds_Calculator_3-way'!O102/'True_Odds_Calculator_3-way'!B102-1)</f>
        <v>4.9303224815180426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3.8273088488711693E-2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1.0646980807126418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52.13622547044001</v>
      </c>
      <c r="I102" s="6">
        <f>IF('Log_working_3-way'!$D102="","",'True_Odds_Calculator_3-way'!O103/'True_Odds_Calculator_3-way'!B103-1)</f>
        <v>2.4881641966563715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4.8092714653100277E-2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1.0519198192967092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3.3321584165943587</v>
      </c>
      <c r="I103" s="6">
        <f>IF('Log_working_3-way'!$D103="","",'True_Odds_Calculator_3-way'!O104/'True_Odds_Calculator_3-way'!B104-1)</f>
        <v>4.5329127447961195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4.9421566864472855E-2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1.0475892547709913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26.291167250599297</v>
      </c>
      <c r="I104" s="6">
        <f>IF('Log_working_3-way'!$D104="","",'True_Odds_Calculator_3-way'!O105/'True_Odds_Calculator_3-way'!B105-1)</f>
        <v>5.8227918126498244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4.783928313340069E-2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1.1636501492409217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79.997166768630706</v>
      </c>
      <c r="I105" s="6">
        <f>IF('Log_working_3-way'!$D105="","",'True_Odds_Calculator_3-way'!O106/'True_Odds_Calculator_3-way'!B106-1)</f>
        <v>-0.31918869628149593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5.8480011715448033E-2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1.0511857027984473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25.060926934848979</v>
      </c>
      <c r="I106" s="6">
        <f>IF('Log_working_3-way'!$D106="","",'True_Odds_Calculator_3-way'!O107/'True_Odds_Calculator_3-way'!B107-1)</f>
        <v>5.0019234079330408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5.1824801080426308E-2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1.0270852628455645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14.303439050405705</v>
      </c>
      <c r="I107" s="6">
        <f>IF('Log_working_3-way'!$D107="","",'True_Odds_Calculator_3-way'!O108/'True_Odds_Calculator_3-way'!B108-1)</f>
        <v>5.7301218383446271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2.8986981599139261E-2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1.0310060337549789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32.60141386173391</v>
      </c>
      <c r="I108" s="6">
        <f>IF('Log_working_3-way'!$D108="","",'True_Odds_Calculator_3-way'!O109/'True_Odds_Calculator_3-way'!B109-1)</f>
        <v>4.3011226996031846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2.9780361830939128E-2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1.0266910773523026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17.871332824252477</v>
      </c>
      <c r="I109" s="6">
        <f>IF('Log_working_3-way'!$D109="","",'True_Odds_Calculator_3-way'!O110/'True_Odds_Calculator_3-way'!B110-1)</f>
        <v>5.8418191157392636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2.8361268912444171E-2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1.0307978510495155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7.1364697217863462</v>
      </c>
      <c r="I110" s="6">
        <f>IF('Log_working_3-way'!$D110="","",'True_Odds_Calculator_3-way'!O111/'True_Odds_Calculator_3-way'!B111-1)</f>
        <v>7.0429478580141005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3.2584965049568426E-2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1.0387803860250355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3.9559887683992523</v>
      </c>
      <c r="I111" s="6">
        <f>IF('Log_working_3-way'!$D111="","",'True_Odds_Calculator_3-way'!O112/'True_Odds_Calculator_3-way'!B112-1)</f>
        <v>4.0703100100320624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3.7510516616859446E-2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1.0453350307062581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55.45967270926382</v>
      </c>
      <c r="I112" s="6">
        <f>IF('Log_working_3-way'!$D112="","",'True_Odds_Calculator_3-way'!O113/'True_Odds_Calculator_3-way'!B113-1)</f>
        <v>2.0032001443279999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3.2093522585541212E-2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1.0582575004228436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1.0671419310650183</v>
      </c>
      <c r="I113" s="6">
        <f>IF('Log_working_3-way'!$D113="","",'True_Odds_Calculator_3-way'!O114/'True_Odds_Calculator_3-way'!B114-1)</f>
        <v>3.685508837420401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4.9277003873074099E-2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1.0818392476411671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0.70590993292664428</v>
      </c>
      <c r="I114" s="6">
        <f>IF('Log_working_3-way'!$D114="","",'True_Odds_Calculator_3-way'!O115/'True_Odds_Calculator_3-way'!B115-1)</f>
        <v>3.1627151083072578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6.4721665708999065E-2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1.0839994835929987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52.228192514907434</v>
      </c>
      <c r="I115" s="6">
        <f>IF('Log_working_3-way'!$D115="","",'True_Odds_Calculator_3-way'!O116/'True_Odds_Calculator_3-way'!B116-1)</f>
        <v>2.4554450807981305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6.207454251450617E-2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1.0584691348103654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4.086834224236374</v>
      </c>
      <c r="I116" s="6">
        <f>IF('Log_working_3-way'!$D116="","",'True_Odds_Calculator_3-way'!O117/'True_Odds_Calculator_3-way'!B117-1)</f>
        <v>6.713758467986719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5.8273387739744997E-2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1.0315549505621595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16.077726613033274</v>
      </c>
      <c r="I117" s="6">
        <f>IF('Log_working_3-way'!$D117="","",'True_Odds_Calculator_3-way'!O118/'True_Odds_Calculator_3-way'!B118-1)</f>
        <v>6.8967407858665846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3.3751205400192941E-2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1.0301905439960883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10.75808889049341</v>
      </c>
      <c r="I118" s="6">
        <f>IF('Log_working_3-way'!$D118="","",'True_Odds_Calculator_3-way'!O119/'True_Odds_Calculator_3-way'!B119-1)</f>
        <v>7.4275460866251741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3.2522364852350716E-2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1.0316082850307295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5.9555407960906397</v>
      </c>
      <c r="I119" s="6">
        <f>IF('Log_working_3-way'!$D119="","",'True_Odds_Calculator_3-way'!O120/'True_Odds_Calculator_3-way'!B120-1)</f>
        <v>8.2184636051982789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3.3359494620160302E-2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1.040487525924747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1.4831536165942536</v>
      </c>
      <c r="I120" s="6">
        <f>IF('Log_working_3-way'!$D120="","",'True_Odds_Calculator_3-way'!O121/'True_Odds_Calculator_3-way'!B121-1)</f>
        <v>6.0782671253524221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3.7576959747417593E-2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1.0248882635015992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13.18592158867488</v>
      </c>
      <c r="I121" s="6">
        <f>IF('Log_working_3-way'!$D121="","",'True_Odds_Calculator_3-way'!O122/'True_Odds_Calculator_3-way'!B122-1)</f>
        <v>10.342920727474969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2.6927685421777037E-2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1.041115117026477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0.46370139850743519</v>
      </c>
      <c r="I122" s="6">
        <f>IF('Log_working_3-way'!$D122="","",'True_Odds_Calculator_3-way'!O123/'True_Odds_Calculator_3-way'!B123-1)</f>
        <v>1.7211509581560307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3.1095051195553669E-2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1.0261160806829237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18.743958479703895</v>
      </c>
      <c r="I123" s="6">
        <f>IF('Log_working_3-way'!$D123="","",'True_Odds_Calculator_3-way'!O124/'True_Odds_Calculator_3-way'!B124-1)</f>
        <v>6.0695595768246893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2.7684537118499275E-2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1.0581002097978898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-0.2966019311183975</v>
      </c>
      <c r="I124" s="6">
        <f>IF('Log_working_3-way'!$D124="","",'True_Odds_Calculator_3-way'!O125/'True_Odds_Calculator_3-way'!B125-1)</f>
        <v>1.025894289794743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3.6776245633828974E-2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1.0520915338950665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58.897169147993175</v>
      </c>
      <c r="I125" s="6">
        <f>IF('Log_working_3-way'!$D125="","",'True_Odds_Calculator_3-way'!O126/'True_Odds_Calculator_3-way'!B126-1)</f>
        <v>1.0174442872882108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3.5109419729985492E-2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1.0259673205698465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14.07755531111237</v>
      </c>
      <c r="I126" s="6">
        <f>IF('Log_working_3-way'!$D126="","",'True_Odds_Calculator_3-way'!O127/'True_Odds_Calculator_3-way'!B127-1)</f>
        <v>7.6162801024989886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2.8020171720959164E-2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1.0250570682076041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8.8132010400687584</v>
      </c>
      <c r="I127" s="6">
        <f>IF('Log_working_3-way'!$D127="","",'True_Odds_Calculator_3-way'!O128/'True_Odds_Calculator_3-way'!B128-1)</f>
        <v>7.9413670633684355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2.6994685531270823E-2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1.0358029452952506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36.824322752040956</v>
      </c>
      <c r="I128" s="6">
        <f>IF('Log_working_3-way'!$D128="","",'True_Odds_Calculator_3-way'!O129/'True_Odds_Calculator_3-way'!B129-1)</f>
        <v>4.7044883026925763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3.2734948252106655E-2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1.0307237056965075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18.83146623289883</v>
      </c>
      <c r="I129" s="6">
        <f>IF('Log_working_3-way'!$D129="","",'True_Odds_Calculator_3-way'!O130/'True_Odds_Calculator_3-way'!B130-1)</f>
        <v>9.0142538050786474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3.2430028959471446E-2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1.0751435207456537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71.899551686347564</v>
      </c>
      <c r="I130" s="6">
        <f>IF('Log_working_3-way'!$D130="","",'True_Odds_Calculator_3-way'!O131/'True_Odds_Calculator_3-way'!B131-1)</f>
        <v>5.0484188802291996E-2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3.7240490243501734E-2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1.0351982306315064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4.2500156764118353</v>
      </c>
      <c r="I131" s="6">
        <f>IF('Log_working_3-way'!$D131="","",'True_Odds_Calculator_3-way'!O132/'True_Odds_Calculator_3-way'!B132-1)</f>
        <v>5.0087818801034247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3.4962979549028272E-2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1.0381628195635364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30.848955956135363</v>
      </c>
      <c r="I132" s="6">
        <f>IF('Log_working_3-way'!$D132="","",'True_Odds_Calculator_3-way'!O133/'True_Odds_Calculator_3-way'!B133-1)</f>
        <v>5.2432193832783272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3.7065777787020249E-2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1.0308034887530837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27.038537524437697</v>
      </c>
      <c r="I133" s="6">
        <f>IF('Log_working_3-way'!$D133="","",'True_Odds_Calculator_3-way'!O134/'True_Odds_Calculator_3-way'!B134-1)</f>
        <v>6.2810752050699694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3.090525695591162E-2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1.0256983178191339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13.392659676591187</v>
      </c>
      <c r="I134" s="6">
        <f>IF('Log_working_3-way'!$D134="","",'True_Odds_Calculator_3-way'!O135/'True_Odds_Calculator_3-way'!B135-1)</f>
        <v>8.8054300240621242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2.7808601098503249E-2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1.0249745574953522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8.2751174268651866</v>
      </c>
      <c r="I135" s="6">
        <f>IF('Log_working_3-way'!$D135="","",'True_Odds_Calculator_3-way'!O136/'True_Odds_Calculator_3-way'!B136-1)</f>
        <v>10.419411791642432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2.7047578357359603E-2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1.0264497084296806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16.312469037155921</v>
      </c>
      <c r="I136" s="6">
        <f>IF('Log_working_3-way'!$D136="","",'True_Odds_Calculator_3-way'!O137/'True_Odds_Calculator_3-way'!B137-1)</f>
        <v>8.3787283799622987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2.8357922646902622E-2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1.0275060506845874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22.829750235253012</v>
      </c>
      <c r="I137" s="6">
        <f>IF('Log_working_3-way'!$D137="","",'True_Odds_Calculator_3-way'!O138/'True_Odds_Calculator_3-way'!B138-1)</f>
        <v>7.5111614491725067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2.8437184327577025E-2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1.0575733382402541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63.935486572986761</v>
      </c>
      <c r="I138" s="6">
        <f>IF('Log_working_3-way'!$D138="","",'True_Odds_Calculator_3-way'!O139/'True_Odds_Calculator_3-way'!B139-1)</f>
        <v>0.92812526363819225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3.4661381685014092E-2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1.0263063340877889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11.857421521472093</v>
      </c>
      <c r="I139" s="6">
        <f>IF('Log_working_3-way'!$D139="","",'True_Odds_Calculator_3-way'!O140/'True_Odds_Calculator_3-way'!B140-1)</f>
        <v>7.6642236806533912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2.8444192623297004E-2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1.0277278235224703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6.5863695306664276</v>
      </c>
      <c r="I140" s="6">
        <f>IF('Log_working_3-way'!$D140="","",'True_Odds_Calculator_3-way'!O141/'True_Odds_Calculator_3-way'!B141-1)</f>
        <v>4.6728247131107628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2.8489715856323761E-2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1.0377292048338969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34.040362730210781</v>
      </c>
      <c r="I141" s="6">
        <f>IF('Log_working_3-way'!$D141="","",'True_Odds_Calculator_3-way'!O142/'True_Odds_Calculator_3-way'!B142-1)</f>
        <v>4.2710511583636563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3.5655296770494616E-2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1.0334260220971634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25.234046919268145</v>
      </c>
      <c r="I142" s="6">
        <f>IF('Log_working_3-way'!$D142="","",'True_Odds_Calculator_3-way'!O143/'True_Odds_Calculator_3-way'!B143-1)</f>
        <v>5.9510447543783158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3.4027887294328041E-2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1.0386773839782104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2.8112505088439788</v>
      </c>
      <c r="I143" s="6">
        <f>IF('Log_working_3-way'!$D143="","",'True_Odds_Calculator_3-way'!O144/'True_Odds_Calculator_3-way'!B144-1)</f>
        <v>5.0267542499506641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3.7042451175301139E-2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1.0338832939723797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22.222555791235724</v>
      </c>
      <c r="I144" s="6">
        <f>IF('Log_working_3-way'!$D144="","",'True_Odds_Calculator_3-way'!O145/'True_Odds_Calculator_3-way'!B145-1)</f>
        <v>9.6668787519791834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3.4736217105713507E-2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1.0418896326350324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36.612288850919278</v>
      </c>
      <c r="I145" s="6">
        <f>IF('Log_working_3-way'!$D145="","",'True_Odds_Calculator_3-way'!O146/'True_Odds_Calculator_3-way'!B146-1)</f>
        <v>3.7761399724382994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3.8556843876978553E-2</v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1.55</v>
      </c>
      <c r="B2" s="4">
        <f>IF('True_Odds_Calculator_3-way'!B3="","",'True_Odds_Calculator_3-way'!B3)</f>
        <v>4.3899999999999997</v>
      </c>
      <c r="C2" s="4">
        <f>IF('True_Odds_Calculator_3-way'!C3="","",'True_Odds_Calculator_3-way'!C3)</f>
        <v>6.07</v>
      </c>
      <c r="D2" s="9">
        <f>(K2/(AR2+K2-(AR2*K2)))</f>
        <v>0.62896630816395349</v>
      </c>
      <c r="E2" s="9">
        <f>(L2/(AR2+L2-(AR2*L2)))</f>
        <v>0.21570354314976478</v>
      </c>
      <c r="F2" s="9">
        <f>(M2/(AR2+M2-(AR2*M2)))</f>
        <v>0.15533014868628173</v>
      </c>
      <c r="G2" s="9">
        <f>AR2</f>
        <v>1.0725641479882335</v>
      </c>
      <c r="H2" s="9">
        <f>IF(A2="","",1/D2)</f>
        <v>1.5899102813935284</v>
      </c>
      <c r="I2" s="9">
        <f>IF(B2="","",1/E2)</f>
        <v>4.6359924616801109</v>
      </c>
      <c r="J2" s="9">
        <f>IF(C2="","",1/F2)</f>
        <v>6.437900230300345</v>
      </c>
      <c r="K2" s="11">
        <f>1/A2</f>
        <v>0.64516129032258063</v>
      </c>
      <c r="L2" s="11">
        <f>1/B2</f>
        <v>0.22779043280182235</v>
      </c>
      <c r="M2" s="11">
        <f>1/C2</f>
        <v>0.16474464579901152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-0.22886819133040526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0.21814229681080075</v>
      </c>
      <c r="Q2" s="11">
        <f>2*'OddsRatio_working_3-way'!K2*'OddsRatio_working_3-way'!L2*'OddsRatio_working_3-way'!M2</f>
        <v>4.8422263443019038E-2</v>
      </c>
      <c r="R2" s="11">
        <f>O2/N2</f>
        <v>0</v>
      </c>
      <c r="S2" s="11">
        <f>P2/N2</f>
        <v>-0.95313505796827791</v>
      </c>
      <c r="T2" s="11">
        <f>Q2/N2</f>
        <v>-0.21157270987087193</v>
      </c>
      <c r="U2" s="11">
        <f>'OddsRatio_working_3-way'!S2-'OddsRatio_working_3-way'!R2^2/3</f>
        <v>-0.95313505796827791</v>
      </c>
      <c r="V2" s="11">
        <f>'OddsRatio_working_3-way'!S2*'OddsRatio_working_3-way'!R2/3-2*'OddsRatio_working_3-way'!R2^3/27-'OddsRatio_working_3-way'!T2</f>
        <v>0.21157270987087193</v>
      </c>
      <c r="W2" s="11">
        <f>'OddsRatio_working_3-way'!V2^2+4*'OddsRatio_working_3-way'!U2^3/27</f>
        <v>-8.3517167954848551E-2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0.17908111256980222</v>
      </c>
      <c r="Y2" s="11">
        <f>IF('OddsRatio_working_3-way'!W2&gt;=0,IF('OddsRatio_working_3-way'!V2+SQRT('OddsRatio_working_3-way'!W2)&gt;0,0,PI()),ACOS('OddsRatio_working_3-way'!V2/(2*'OddsRatio_working_3-way'!X2)))</f>
        <v>0.93884849168402629</v>
      </c>
      <c r="Z2" s="11">
        <f>'OddsRatio_working_3-way'!X2^(1/3)*COS('OddsRatio_working_3-way'!Y2/3)</f>
        <v>0.53628207399411676</v>
      </c>
      <c r="AA2" s="11">
        <f>'OddsRatio_working_3-way'!X2^(1/3)*COS(('OddsRatio_working_3-way'!Y2+2*PI())/3)</f>
        <v>-0.41842382818252966</v>
      </c>
      <c r="AB2" s="11">
        <f>'OddsRatio_working_3-way'!X2^(1/3)*COS(('OddsRatio_working_3-way'!Y2+4*PI())/3)</f>
        <v>-0.11785824581158685</v>
      </c>
      <c r="AC2" s="11">
        <f>'OddsRatio_working_3-way'!X2^(1/3)*SIN('OddsRatio_working_3-way'!Y2/3)</f>
        <v>0.17353161989100041</v>
      </c>
      <c r="AD2" s="11">
        <f>'OddsRatio_working_3-way'!X2^(1/3)*SIN(('OddsRatio_working_3-way'!Y2+2*PI())/3)</f>
        <v>0.37766808972761112</v>
      </c>
      <c r="AE2" s="11">
        <f>'OddsRatio_working_3-way'!X2^(1/3)*SIN(('OddsRatio_working_3-way'!Y2+4*PI())/3)</f>
        <v>-0.55119970961861142</v>
      </c>
      <c r="AF2" s="11">
        <f>-'OddsRatio_working_3-way'!U2/(3*'OddsRatio_working_3-way'!X2^(1/3))*COS(('OddsRatio_working_3-way'!Y2)/3)</f>
        <v>0.53628207399411665</v>
      </c>
      <c r="AG2" s="11">
        <f>-'OddsRatio_working_3-way'!U2/(3*'OddsRatio_working_3-way'!X2^(1/3))*COS(('OddsRatio_working_3-way'!Y2+2*PI())/3)</f>
        <v>-0.4184238281825296</v>
      </c>
      <c r="AH2" s="11">
        <f>-'OddsRatio_working_3-way'!U2/(3*'OddsRatio_working_3-way'!X2^(1/3))*COS(('OddsRatio_working_3-way'!Y2+4*PI())/3)</f>
        <v>-0.11785824581158683</v>
      </c>
      <c r="AI2" s="11">
        <f>'OddsRatio_working_3-way'!U2/(3*'OddsRatio_working_3-way'!X2^(1/3))*SIN(('OddsRatio_working_3-way'!Y2)/3)</f>
        <v>-0.17353161989100038</v>
      </c>
      <c r="AJ2" s="11">
        <f>'OddsRatio_working_3-way'!U2/(3*'OddsRatio_working_3-way'!X2^(1/3))*SIN(('OddsRatio_working_3-way'!Y2+2*PI())/3)</f>
        <v>-0.37766808972761101</v>
      </c>
      <c r="AK2" s="11">
        <f>'OddsRatio_working_3-way'!U2/(3*'OddsRatio_working_3-way'!X2^(1/3))*SIN(('OddsRatio_working_3-way'!Y2+4*PI())/3)</f>
        <v>0.55119970961861131</v>
      </c>
      <c r="AL2" s="11">
        <f>'OddsRatio_working_3-way'!Z2+'OddsRatio_working_3-way'!AF2</f>
        <v>1.0725641479882335</v>
      </c>
      <c r="AM2" s="11">
        <f>'OddsRatio_working_3-way'!AA2+'OddsRatio_working_3-way'!AG2</f>
        <v>-0.83684765636505931</v>
      </c>
      <c r="AN2" s="11">
        <f>'OddsRatio_working_3-way'!AB2+'OddsRatio_working_3-way'!AH2</f>
        <v>-0.23571649162317368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1.0725641479882335</v>
      </c>
      <c r="AS2" s="11">
        <f>IF(('OddsRatio_working_3-way'!X2=0),IF(Q2&gt;0,-Q2^(1/3),(-Q2)^(1/3)),'OddsRatio_working_3-way'!AM2-'OddsRatio_working_3-way'!R2/3)</f>
        <v>-0.83684765636505931</v>
      </c>
      <c r="AT2" s="11">
        <f>IF(('OddsRatio_working_3-way'!X2=0),IF(Q2&gt;0,-Q2^(1/3),(-Q2)^(1/3)),'OddsRatio_working_3-way'!AN2-'OddsRatio_working_3-way'!R2/3)</f>
        <v>-0.23571649162317368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1.73</v>
      </c>
      <c r="B3" s="4">
        <f>IF('True_Odds_Calculator_3-way'!B4="","",'True_Odds_Calculator_3-way'!B4)</f>
        <v>4.03</v>
      </c>
      <c r="C3" s="4">
        <f>IF('True_Odds_Calculator_3-way'!C4="","",'True_Odds_Calculator_3-way'!C4)</f>
        <v>4.91</v>
      </c>
      <c r="D3" s="9">
        <f t="shared" ref="D3" si="0">(K3/(AR3+K3-(AR3*K3)))</f>
        <v>0.56562623637091569</v>
      </c>
      <c r="E3" s="9">
        <f t="shared" ref="E3" si="1">(L3/(AR3+L3-(AR3*L3)))</f>
        <v>0.23880445711349627</v>
      </c>
      <c r="F3" s="9">
        <f t="shared" ref="F3" si="2">(M3/(AR3+M3-(AR3*M3)))</f>
        <v>0.19556930651558813</v>
      </c>
      <c r="G3" s="9">
        <f t="shared" ref="G3" si="3">AR3</f>
        <v>1.0519889542859795</v>
      </c>
      <c r="H3" s="9">
        <f t="shared" ref="H3" si="4">IF(A3="","",1/D3)</f>
        <v>1.767951936628765</v>
      </c>
      <c r="I3" s="9">
        <f t="shared" ref="I3" si="5">IF(B3="","",1/E3)</f>
        <v>4.187526531486518</v>
      </c>
      <c r="J3" s="9">
        <f t="shared" ref="J3" si="6">IF(C3="","",1/F3)</f>
        <v>5.1132768112581797</v>
      </c>
      <c r="K3" s="11">
        <f t="shared" ref="K3" si="7">1/A3</f>
        <v>0.5780346820809249</v>
      </c>
      <c r="L3" s="11">
        <f t="shared" ref="L3" si="8">1/B3</f>
        <v>0.24813895781637715</v>
      </c>
      <c r="M3" s="11">
        <f t="shared" ref="M3" si="9">1/C3</f>
        <v>0.20366598778004072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-0.25264435829964982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0.22405916984938287</v>
      </c>
      <c r="Q3" s="11">
        <f>2*'OddsRatio_working_3-way'!K3*'OddsRatio_working_3-way'!L3*'OddsRatio_working_3-way'!M3</f>
        <v>5.8424816127609615E-2</v>
      </c>
      <c r="R3" s="11">
        <f t="shared" ref="R3" si="10">O3/N3</f>
        <v>0</v>
      </c>
      <c r="S3" s="11">
        <f t="shared" ref="S3" si="11">P3/N3</f>
        <v>-0.8868560190987389</v>
      </c>
      <c r="T3" s="11">
        <f t="shared" ref="T3" si="12">Q3/N3</f>
        <v>-0.2312531992434782</v>
      </c>
      <c r="U3" s="11">
        <f>'OddsRatio_working_3-way'!S3-'OddsRatio_working_3-way'!R3^2/3</f>
        <v>-0.8868560190987389</v>
      </c>
      <c r="V3" s="11">
        <f>'OddsRatio_working_3-way'!S3*'OddsRatio_working_3-way'!R3/3-2*'OddsRatio_working_3-way'!R3^3/27-'OddsRatio_working_3-way'!T3</f>
        <v>0.2312531992434782</v>
      </c>
      <c r="W3" s="11">
        <f>'OddsRatio_working_3-way'!V3^2+4*'OddsRatio_working_3-way'!U3^3/27</f>
        <v>-4.9858893992509895E-2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0.16073031462114865</v>
      </c>
      <c r="Y3" s="11">
        <f>IF('OddsRatio_working_3-way'!W3&gt;=0,IF('OddsRatio_working_3-way'!V3+SQRT('OddsRatio_working_3-way'!W3)&gt;0,0,PI()),ACOS('OddsRatio_working_3-way'!V3/(2*'OddsRatio_working_3-way'!X3)))</f>
        <v>0.76788318480687678</v>
      </c>
      <c r="Z3" s="11">
        <f>'OddsRatio_working_3-way'!X3^(1/3)*COS('OddsRatio_working_3-way'!Y3/3)</f>
        <v>0.52599447714298975</v>
      </c>
      <c r="AA3" s="11">
        <f>'OddsRatio_working_3-way'!X3^(1/3)*COS(('OddsRatio_working_3-way'!Y3+2*PI())/3)</f>
        <v>-0.38220865700945045</v>
      </c>
      <c r="AB3" s="11">
        <f>'OddsRatio_working_3-way'!X3^(1/3)*COS(('OddsRatio_working_3-way'!Y3+4*PI())/3)</f>
        <v>-0.14378582013353947</v>
      </c>
      <c r="AC3" s="11">
        <f>'OddsRatio_working_3-way'!X3^(1/3)*SIN('OddsRatio_working_3-way'!Y3/3)</f>
        <v>0.1376534890512616</v>
      </c>
      <c r="AD3" s="11">
        <f>'OddsRatio_working_3-way'!X3^(1/3)*SIN(('OddsRatio_working_3-way'!Y3+2*PI())/3)</f>
        <v>0.38669783493051163</v>
      </c>
      <c r="AE3" s="11">
        <f>'OddsRatio_working_3-way'!X3^(1/3)*SIN(('OddsRatio_working_3-way'!Y3+4*PI())/3)</f>
        <v>-0.52435132398177309</v>
      </c>
      <c r="AF3" s="11">
        <f>-'OddsRatio_working_3-way'!U3/(3*'OddsRatio_working_3-way'!X3^(1/3))*COS(('OddsRatio_working_3-way'!Y3)/3)</f>
        <v>0.52599447714298975</v>
      </c>
      <c r="AG3" s="11">
        <f>-'OddsRatio_working_3-way'!U3/(3*'OddsRatio_working_3-way'!X3^(1/3))*COS(('OddsRatio_working_3-way'!Y3+2*PI())/3)</f>
        <v>-0.38220865700945045</v>
      </c>
      <c r="AH3" s="11">
        <f>-'OddsRatio_working_3-way'!U3/(3*'OddsRatio_working_3-way'!X3^(1/3))*COS(('OddsRatio_working_3-way'!Y3+4*PI())/3)</f>
        <v>-0.14378582013353947</v>
      </c>
      <c r="AI3" s="11">
        <f>'OddsRatio_working_3-way'!U3/(3*'OddsRatio_working_3-way'!X3^(1/3))*SIN(('OddsRatio_working_3-way'!Y3)/3)</f>
        <v>-0.1376534890512616</v>
      </c>
      <c r="AJ3" s="11">
        <f>'OddsRatio_working_3-way'!U3/(3*'OddsRatio_working_3-way'!X3^(1/3))*SIN(('OddsRatio_working_3-way'!Y3+2*PI())/3)</f>
        <v>-0.38669783493051163</v>
      </c>
      <c r="AK3" s="11">
        <f>'OddsRatio_working_3-way'!U3/(3*'OddsRatio_working_3-way'!X3^(1/3))*SIN(('OddsRatio_working_3-way'!Y3+4*PI())/3)</f>
        <v>0.52435132398177309</v>
      </c>
      <c r="AL3" s="11">
        <f>'OddsRatio_working_3-way'!Z3+'OddsRatio_working_3-way'!AF3</f>
        <v>1.0519889542859795</v>
      </c>
      <c r="AM3" s="11">
        <f>'OddsRatio_working_3-way'!AA3+'OddsRatio_working_3-way'!AG3</f>
        <v>-0.7644173140189009</v>
      </c>
      <c r="AN3" s="11">
        <f>'OddsRatio_working_3-way'!AB3+'OddsRatio_working_3-way'!AH3</f>
        <v>-0.28757164026707893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1.0519889542859795</v>
      </c>
      <c r="AS3" s="11">
        <f>IF(('OddsRatio_working_3-way'!X3=0),IF(Q3&gt;0,-Q3^(1/3),(-Q3)^(1/3)),'OddsRatio_working_3-way'!AM3-'OddsRatio_working_3-way'!R3/3)</f>
        <v>-0.7644173140189009</v>
      </c>
      <c r="AT3" s="11">
        <f>IF(('OddsRatio_working_3-way'!X3=0),IF(Q3&gt;0,-Q3^(1/3),(-Q3)^(1/3)),'OddsRatio_working_3-way'!AN3-'OddsRatio_working_3-way'!R3/3)</f>
        <v>-0.28757164026707893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1.6</v>
      </c>
      <c r="B4" s="4">
        <f>IF('True_Odds_Calculator_3-way'!B5="","",'True_Odds_Calculator_3-way'!B5)</f>
        <v>4.43</v>
      </c>
      <c r="C4" s="4">
        <f>IF('True_Odds_Calculator_3-way'!C5="","",'True_Odds_Calculator_3-way'!C5)</f>
        <v>5.54</v>
      </c>
      <c r="D4" s="9">
        <f t="shared" ref="D4:D67" si="13">(K4/(AR4+K4-(AR4*K4)))</f>
        <v>0.61167705143808226</v>
      </c>
      <c r="E4" s="9">
        <f t="shared" ref="E4:E67" si="14">(L4/(AR4+L4-(AR4*L4)))</f>
        <v>0.21601894039919431</v>
      </c>
      <c r="F4" s="9">
        <f t="shared" ref="F4:F67" si="15">(M4/(AR4+M4-(AR4*M4)))</f>
        <v>0.17230400816272362</v>
      </c>
      <c r="G4" s="9">
        <f t="shared" ref="G4:G67" si="16">AR4</f>
        <v>1.0580827133341901</v>
      </c>
      <c r="H4" s="9">
        <f t="shared" ref="H4:H67" si="17">IF(A4="","",1/D4)</f>
        <v>1.6348496280005138</v>
      </c>
      <c r="I4" s="9">
        <f t="shared" ref="I4:I67" si="18">IF(B4="","",1/E4)</f>
        <v>4.6292237067362718</v>
      </c>
      <c r="J4" s="9">
        <f t="shared" ref="J4:J67" si="19">IF(C4="","",1/F4)</f>
        <v>5.8036955185372223</v>
      </c>
      <c r="K4" s="11">
        <f t="shared" ref="K4:K67" si="20">1/A4</f>
        <v>0.625</v>
      </c>
      <c r="L4" s="11">
        <f t="shared" ref="L4:L67" si="21">1/B4</f>
        <v>0.22573363431151244</v>
      </c>
      <c r="M4" s="11">
        <f t="shared" ref="M4:M67" si="22">1/C4</f>
        <v>0.18050541516245489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-0.23794016021383579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0.21824653046589138</v>
      </c>
      <c r="Q4" s="11">
        <f>2*'OddsRatio_working_3-way'!K4*'OddsRatio_working_3-way'!L4*'OddsRatio_working_3-way'!M4</f>
        <v>5.093267922191165E-2</v>
      </c>
      <c r="R4" s="11">
        <f t="shared" ref="R4:R67" si="23">O4/N4</f>
        <v>0</v>
      </c>
      <c r="S4" s="11">
        <f t="shared" ref="S4:S67" si="24">P4/N4</f>
        <v>-0.91723284656845727</v>
      </c>
      <c r="T4" s="11">
        <f t="shared" ref="T4:T67" si="25">Q4/N4</f>
        <v>-0.21405667364491421</v>
      </c>
      <c r="U4" s="11">
        <f>'OddsRatio_working_3-way'!S4-'OddsRatio_working_3-way'!R4^2/3</f>
        <v>-0.91723284656845727</v>
      </c>
      <c r="V4" s="11">
        <f>'OddsRatio_working_3-way'!S4*'OddsRatio_working_3-way'!R4/3-2*'OddsRatio_working_3-way'!R4^3/27-'OddsRatio_working_3-way'!T4</f>
        <v>0.21405667364491421</v>
      </c>
      <c r="W4" s="11">
        <f>'OddsRatio_working_3-way'!V4^2+4*'OddsRatio_working_3-way'!U4^3/27</f>
        <v>-6.8503111804273875E-2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0.16905869641651031</v>
      </c>
      <c r="Y4" s="11">
        <f>IF('OddsRatio_working_3-way'!W4&gt;=0,IF('OddsRatio_working_3-way'!V4+SQRT('OddsRatio_working_3-way'!W4)&gt;0,0,PI()),ACOS('OddsRatio_working_3-way'!V4/(2*'OddsRatio_working_3-way'!X4)))</f>
        <v>0.8852656508515695</v>
      </c>
      <c r="Z4" s="11">
        <f>'OddsRatio_working_3-way'!X4^(1/3)*COS('OddsRatio_working_3-way'!Y4/3)</f>
        <v>0.52904135666709506</v>
      </c>
      <c r="AA4" s="11">
        <f>'OddsRatio_working_3-way'!X4^(1/3)*COS(('OddsRatio_working_3-way'!Y4+2*PI())/3)</f>
        <v>-0.40378533229855723</v>
      </c>
      <c r="AB4" s="11">
        <f>'OddsRatio_working_3-way'!X4^(1/3)*COS(('OddsRatio_working_3-way'!Y4+4*PI())/3)</f>
        <v>-0.12525602436853797</v>
      </c>
      <c r="AC4" s="11">
        <f>'OddsRatio_working_3-way'!X4^(1/3)*SIN('OddsRatio_working_3-way'!Y4/3)</f>
        <v>0.16080897091059701</v>
      </c>
      <c r="AD4" s="11">
        <f>'OddsRatio_working_3-way'!X4^(1/3)*SIN(('OddsRatio_working_3-way'!Y4+2*PI())/3)</f>
        <v>0.37775876907098982</v>
      </c>
      <c r="AE4" s="11">
        <f>'OddsRatio_working_3-way'!X4^(1/3)*SIN(('OddsRatio_working_3-way'!Y4+4*PI())/3)</f>
        <v>-0.53856773998158669</v>
      </c>
      <c r="AF4" s="11">
        <f>-'OddsRatio_working_3-way'!U4/(3*'OddsRatio_working_3-way'!X4^(1/3))*COS(('OddsRatio_working_3-way'!Y4)/3)</f>
        <v>0.52904135666709518</v>
      </c>
      <c r="AG4" s="11">
        <f>-'OddsRatio_working_3-way'!U4/(3*'OddsRatio_working_3-way'!X4^(1/3))*COS(('OddsRatio_working_3-way'!Y4+2*PI())/3)</f>
        <v>-0.40378533229855734</v>
      </c>
      <c r="AH4" s="11">
        <f>-'OddsRatio_working_3-way'!U4/(3*'OddsRatio_working_3-way'!X4^(1/3))*COS(('OddsRatio_working_3-way'!Y4+4*PI())/3)</f>
        <v>-0.12525602436853797</v>
      </c>
      <c r="AI4" s="11">
        <f>'OddsRatio_working_3-way'!U4/(3*'OddsRatio_working_3-way'!X4^(1/3))*SIN(('OddsRatio_working_3-way'!Y4)/3)</f>
        <v>-0.16080897091059704</v>
      </c>
      <c r="AJ4" s="11">
        <f>'OddsRatio_working_3-way'!U4/(3*'OddsRatio_working_3-way'!X4^(1/3))*SIN(('OddsRatio_working_3-way'!Y4+2*PI())/3)</f>
        <v>-0.37775876907098993</v>
      </c>
      <c r="AK4" s="11">
        <f>'OddsRatio_working_3-way'!U4/(3*'OddsRatio_working_3-way'!X4^(1/3))*SIN(('OddsRatio_working_3-way'!Y4+4*PI())/3)</f>
        <v>0.5385677399815868</v>
      </c>
      <c r="AL4" s="11">
        <f>'OddsRatio_working_3-way'!Z4+'OddsRatio_working_3-way'!AF4</f>
        <v>1.0580827133341901</v>
      </c>
      <c r="AM4" s="11">
        <f>'OddsRatio_working_3-way'!AA4+'OddsRatio_working_3-way'!AG4</f>
        <v>-0.80757066459711457</v>
      </c>
      <c r="AN4" s="11">
        <f>'OddsRatio_working_3-way'!AB4+'OddsRatio_working_3-way'!AH4</f>
        <v>-0.25051204873707594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1.0580827133341901</v>
      </c>
      <c r="AS4" s="11">
        <f>IF(('OddsRatio_working_3-way'!X4=0),IF(Q4&gt;0,-Q4^(1/3),(-Q4)^(1/3)),'OddsRatio_working_3-way'!AM4-'OddsRatio_working_3-way'!R4/3)</f>
        <v>-0.80757066459711457</v>
      </c>
      <c r="AT4" s="11">
        <f>IF(('OddsRatio_working_3-way'!X4=0),IF(Q4&gt;0,-Q4^(1/3),(-Q4)^(1/3)),'OddsRatio_working_3-way'!AN4-'OddsRatio_working_3-way'!R4/3)</f>
        <v>-0.25051204873707594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1.86</v>
      </c>
      <c r="B5" s="4">
        <f>IF('True_Odds_Calculator_3-way'!B6="","",'True_Odds_Calculator_3-way'!B6)</f>
        <v>3.71</v>
      </c>
      <c r="C5" s="4">
        <f>IF('True_Odds_Calculator_3-way'!C6="","",'True_Odds_Calculator_3-way'!C6)</f>
        <v>4.47</v>
      </c>
      <c r="D5" s="9">
        <f t="shared" si="13"/>
        <v>0.52512463454002722</v>
      </c>
      <c r="E5" s="9">
        <f t="shared" si="14"/>
        <v>0.25976539515423297</v>
      </c>
      <c r="F5" s="9">
        <f t="shared" si="15"/>
        <v>0.21510997030573967</v>
      </c>
      <c r="G5" s="9">
        <f t="shared" si="16"/>
        <v>1.0515230503236017</v>
      </c>
      <c r="H5" s="9">
        <f t="shared" si="17"/>
        <v>1.9043098232782978</v>
      </c>
      <c r="I5" s="9">
        <f t="shared" si="18"/>
        <v>3.849627466376961</v>
      </c>
      <c r="J5" s="9">
        <f t="shared" si="19"/>
        <v>4.6487849846228979</v>
      </c>
      <c r="K5" s="11">
        <f t="shared" si="20"/>
        <v>0.5376344086021505</v>
      </c>
      <c r="L5" s="11">
        <f t="shared" si="21"/>
        <v>0.26954177897574122</v>
      </c>
      <c r="M5" s="11">
        <f t="shared" si="22"/>
        <v>0.2237136465324385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-0.26218198060914977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0.22823291765764811</v>
      </c>
      <c r="Q5" s="11">
        <f>2*'OddsRatio_working_3-way'!K5*'OddsRatio_working_3-way'!L5*'OddsRatio_working_3-way'!M5</f>
        <v>6.4838897061831852E-2</v>
      </c>
      <c r="R5" s="11">
        <f t="shared" si="23"/>
        <v>0</v>
      </c>
      <c r="S5" s="11">
        <f t="shared" si="24"/>
        <v>-0.87051336299838422</v>
      </c>
      <c r="T5" s="11">
        <f t="shared" si="25"/>
        <v>-0.24730493266999551</v>
      </c>
      <c r="U5" s="11">
        <f>'OddsRatio_working_3-way'!S5-'OddsRatio_working_3-way'!R5^2/3</f>
        <v>-0.87051336299838422</v>
      </c>
      <c r="V5" s="11">
        <f>'OddsRatio_working_3-way'!S5*'OddsRatio_working_3-way'!R5/3-2*'OddsRatio_working_3-way'!R5^3/27-'OddsRatio_working_3-way'!T5</f>
        <v>0.24730493266999551</v>
      </c>
      <c r="W5" s="11">
        <f>'OddsRatio_working_3-way'!V5^2+4*'OddsRatio_working_3-way'!U5^3/27</f>
        <v>-3.6569067512528454E-2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0.15630802701352181</v>
      </c>
      <c r="Y5" s="11">
        <f>IF('OddsRatio_working_3-way'!W5&gt;=0,IF('OddsRatio_working_3-way'!V5+SQRT('OddsRatio_working_3-way'!W5)&gt;0,0,PI()),ACOS('OddsRatio_working_3-way'!V5/(2*'OddsRatio_working_3-way'!X5)))</f>
        <v>0.65822053828352123</v>
      </c>
      <c r="Z5" s="11">
        <f>'OddsRatio_working_3-way'!X5^(1/3)*COS('OddsRatio_working_3-way'!Y5/3)</f>
        <v>0.52576152516180086</v>
      </c>
      <c r="AA5" s="11">
        <f>'OddsRatio_working_3-way'!X5^(1/3)*COS(('OddsRatio_working_3-way'!Y5+2*PI())/3)</f>
        <v>-0.36441624772894537</v>
      </c>
      <c r="AB5" s="11">
        <f>'OddsRatio_working_3-way'!X5^(1/3)*COS(('OddsRatio_working_3-way'!Y5+4*PI())/3)</f>
        <v>-0.16134527743285543</v>
      </c>
      <c r="AC5" s="11">
        <f>'OddsRatio_working_3-way'!X5^(1/3)*SIN('OddsRatio_working_3-way'!Y5/3)</f>
        <v>0.11724307936504606</v>
      </c>
      <c r="AD5" s="11">
        <f>'OddsRatio_working_3-way'!X5^(1/3)*SIN(('OddsRatio_working_3-way'!Y5+2*PI())/3)</f>
        <v>0.39670129744004795</v>
      </c>
      <c r="AE5" s="11">
        <f>'OddsRatio_working_3-way'!X5^(1/3)*SIN(('OddsRatio_working_3-way'!Y5+4*PI())/3)</f>
        <v>-0.51394437680509397</v>
      </c>
      <c r="AF5" s="11">
        <f>-'OddsRatio_working_3-way'!U5/(3*'OddsRatio_working_3-way'!X5^(1/3))*COS(('OddsRatio_working_3-way'!Y5)/3)</f>
        <v>0.52576152516180075</v>
      </c>
      <c r="AG5" s="11">
        <f>-'OddsRatio_working_3-way'!U5/(3*'OddsRatio_working_3-way'!X5^(1/3))*COS(('OddsRatio_working_3-way'!Y5+2*PI())/3)</f>
        <v>-0.36441624772894532</v>
      </c>
      <c r="AH5" s="11">
        <f>-'OddsRatio_working_3-way'!U5/(3*'OddsRatio_working_3-way'!X5^(1/3))*COS(('OddsRatio_working_3-way'!Y5+4*PI())/3)</f>
        <v>-0.1613452774328554</v>
      </c>
      <c r="AI5" s="11">
        <f>'OddsRatio_working_3-way'!U5/(3*'OddsRatio_working_3-way'!X5^(1/3))*SIN(('OddsRatio_working_3-way'!Y5)/3)</f>
        <v>-0.11724307936504604</v>
      </c>
      <c r="AJ5" s="11">
        <f>'OddsRatio_working_3-way'!U5/(3*'OddsRatio_working_3-way'!X5^(1/3))*SIN(('OddsRatio_working_3-way'!Y5+2*PI())/3)</f>
        <v>-0.39670129744004784</v>
      </c>
      <c r="AK5" s="11">
        <f>'OddsRatio_working_3-way'!U5/(3*'OddsRatio_working_3-way'!X5^(1/3))*SIN(('OddsRatio_working_3-way'!Y5+4*PI())/3)</f>
        <v>0.51394437680509386</v>
      </c>
      <c r="AL5" s="11">
        <f>'OddsRatio_working_3-way'!Z5+'OddsRatio_working_3-way'!AF5</f>
        <v>1.0515230503236017</v>
      </c>
      <c r="AM5" s="11">
        <f>'OddsRatio_working_3-way'!AA5+'OddsRatio_working_3-way'!AG5</f>
        <v>-0.72883249545789064</v>
      </c>
      <c r="AN5" s="11">
        <f>'OddsRatio_working_3-way'!AB5+'OddsRatio_working_3-way'!AH5</f>
        <v>-0.32269055486571085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1.0515230503236017</v>
      </c>
      <c r="AS5" s="11">
        <f>IF(('OddsRatio_working_3-way'!X5=0),IF(Q5&gt;0,-Q5^(1/3),(-Q5)^(1/3)),'OddsRatio_working_3-way'!AM5-'OddsRatio_working_3-way'!R5/3)</f>
        <v>-0.72883249545789064</v>
      </c>
      <c r="AT5" s="11">
        <f>IF(('OddsRatio_working_3-way'!X5=0),IF(Q5&gt;0,-Q5^(1/3),(-Q5)^(1/3)),'OddsRatio_working_3-way'!AN5-'OddsRatio_working_3-way'!R5/3)</f>
        <v>-0.32269055486571085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3.37</v>
      </c>
      <c r="B6" s="4">
        <f>IF('True_Odds_Calculator_3-way'!B7="","",'True_Odds_Calculator_3-way'!B7)</f>
        <v>3.31</v>
      </c>
      <c r="C6" s="4">
        <f>IF('True_Odds_Calculator_3-way'!C7="","",'True_Odds_Calculator_3-way'!C7)</f>
        <v>2.33</v>
      </c>
      <c r="D6" s="9">
        <f t="shared" si="13"/>
        <v>0.28795046820429954</v>
      </c>
      <c r="E6" s="9">
        <f t="shared" si="14"/>
        <v>0.29323651692794372</v>
      </c>
      <c r="F6" s="9">
        <f t="shared" si="15"/>
        <v>0.41881301486775657</v>
      </c>
      <c r="G6" s="9">
        <f t="shared" si="16"/>
        <v>1.0433837537883908</v>
      </c>
      <c r="H6" s="9">
        <f t="shared" si="17"/>
        <v>3.4728194964784866</v>
      </c>
      <c r="I6" s="9">
        <f t="shared" si="18"/>
        <v>3.4102164712511827</v>
      </c>
      <c r="J6" s="9">
        <f t="shared" si="19"/>
        <v>2.3877003925385596</v>
      </c>
      <c r="K6" s="11">
        <f t="shared" si="20"/>
        <v>0.29673590504451036</v>
      </c>
      <c r="L6" s="11">
        <f t="shared" si="21"/>
        <v>0.30211480362537763</v>
      </c>
      <c r="M6" s="11">
        <f t="shared" si="22"/>
        <v>0.42918454935622319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-0.28015485379611149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0.23123877304014467</v>
      </c>
      <c r="Q6" s="11">
        <f>2*'OddsRatio_working_3-way'!K6*'OddsRatio_working_3-way'!L6*'OddsRatio_working_3-way'!M6</f>
        <v>7.6951338782078063E-2</v>
      </c>
      <c r="R6" s="11">
        <f t="shared" si="23"/>
        <v>0</v>
      </c>
      <c r="S6" s="11">
        <f t="shared" si="24"/>
        <v>-0.82539627604822252</v>
      </c>
      <c r="T6" s="11">
        <f t="shared" si="25"/>
        <v>-0.27467430151355149</v>
      </c>
      <c r="U6" s="11">
        <f>'OddsRatio_working_3-way'!S6-'OddsRatio_working_3-way'!R6^2/3</f>
        <v>-0.82539627604822252</v>
      </c>
      <c r="V6" s="11">
        <f>'OddsRatio_working_3-way'!S6*'OddsRatio_working_3-way'!R6/3-2*'OddsRatio_working_3-way'!R6^3/27-'OddsRatio_working_3-way'!T6</f>
        <v>0.27467430151355149</v>
      </c>
      <c r="W6" s="11">
        <f>'OddsRatio_working_3-way'!V6^2+4*'OddsRatio_working_3-way'!U6^3/27</f>
        <v>-7.8614591812413842E-3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0.14431513355604705</v>
      </c>
      <c r="Y6" s="11">
        <f>IF('OddsRatio_working_3-way'!W6&gt;=0,IF('OddsRatio_working_3-way'!V6+SQRT('OddsRatio_working_3-way'!W6)&gt;0,0,PI()),ACOS('OddsRatio_working_3-way'!V6/(2*'OddsRatio_working_3-way'!X6)))</f>
        <v>0.31224080752689143</v>
      </c>
      <c r="Z6" s="11">
        <f>'OddsRatio_working_3-way'!X6^(1/3)*COS('OddsRatio_working_3-way'!Y6/3)</f>
        <v>0.52169187689419538</v>
      </c>
      <c r="AA6" s="11">
        <f>'OddsRatio_working_3-way'!X6^(1/3)*COS(('OddsRatio_working_3-way'!Y6+2*PI())/3)</f>
        <v>-0.30803977489863504</v>
      </c>
      <c r="AB6" s="11">
        <f>'OddsRatio_working_3-way'!X6^(1/3)*COS(('OddsRatio_working_3-way'!Y6+4*PI())/3)</f>
        <v>-0.21365210199556045</v>
      </c>
      <c r="AC6" s="11">
        <f>'OddsRatio_working_3-way'!X6^(1/3)*SIN('OddsRatio_working_3-way'!Y6/3)</f>
        <v>5.4494748358772438E-2</v>
      </c>
      <c r="AD6" s="11">
        <f>'OddsRatio_working_3-way'!X6^(1/3)*SIN(('OddsRatio_working_3-way'!Y6+2*PI())/3)</f>
        <v>0.42455104415897094</v>
      </c>
      <c r="AE6" s="11">
        <f>'OddsRatio_working_3-way'!X6^(1/3)*SIN(('OddsRatio_working_3-way'!Y6+4*PI())/3)</f>
        <v>-0.47904579251774337</v>
      </c>
      <c r="AF6" s="11">
        <f>-'OddsRatio_working_3-way'!U6/(3*'OddsRatio_working_3-way'!X6^(1/3))*COS(('OddsRatio_working_3-way'!Y6)/3)</f>
        <v>0.52169187689419527</v>
      </c>
      <c r="AG6" s="11">
        <f>-'OddsRatio_working_3-way'!U6/(3*'OddsRatio_working_3-way'!X6^(1/3))*COS(('OddsRatio_working_3-way'!Y6+2*PI())/3)</f>
        <v>-0.30803977489863493</v>
      </c>
      <c r="AH6" s="11">
        <f>-'OddsRatio_working_3-way'!U6/(3*'OddsRatio_working_3-way'!X6^(1/3))*COS(('OddsRatio_working_3-way'!Y6+4*PI())/3)</f>
        <v>-0.2136521019955604</v>
      </c>
      <c r="AI6" s="11">
        <f>'OddsRatio_working_3-way'!U6/(3*'OddsRatio_working_3-way'!X6^(1/3))*SIN(('OddsRatio_working_3-way'!Y6)/3)</f>
        <v>-5.4494748358772424E-2</v>
      </c>
      <c r="AJ6" s="11">
        <f>'OddsRatio_working_3-way'!U6/(3*'OddsRatio_working_3-way'!X6^(1/3))*SIN(('OddsRatio_working_3-way'!Y6+2*PI())/3)</f>
        <v>-0.42455104415897083</v>
      </c>
      <c r="AK6" s="11">
        <f>'OddsRatio_working_3-way'!U6/(3*'OddsRatio_working_3-way'!X6^(1/3))*SIN(('OddsRatio_working_3-way'!Y6+4*PI())/3)</f>
        <v>0.47904579251774326</v>
      </c>
      <c r="AL6" s="11">
        <f>'OddsRatio_working_3-way'!Z6+'OddsRatio_working_3-way'!AF6</f>
        <v>1.0433837537883908</v>
      </c>
      <c r="AM6" s="11">
        <f>'OddsRatio_working_3-way'!AA6+'OddsRatio_working_3-way'!AG6</f>
        <v>-0.61607954979726998</v>
      </c>
      <c r="AN6" s="11">
        <f>'OddsRatio_working_3-way'!AB6+'OddsRatio_working_3-way'!AH6</f>
        <v>-0.42730420399112085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1.0433837537883908</v>
      </c>
      <c r="AS6" s="11">
        <f>IF(('OddsRatio_working_3-way'!X6=0),IF(Q6&gt;0,-Q6^(1/3),(-Q6)^(1/3)),'OddsRatio_working_3-way'!AM6-'OddsRatio_working_3-way'!R6/3)</f>
        <v>-0.61607954979726998</v>
      </c>
      <c r="AT6" s="11">
        <f>IF(('OddsRatio_working_3-way'!X6=0),IF(Q6&gt;0,-Q6^(1/3),(-Q6)^(1/3)),'OddsRatio_working_3-way'!AN6-'OddsRatio_working_3-way'!R6/3)</f>
        <v>-0.42730420399112085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3.25</v>
      </c>
      <c r="B7" s="4">
        <f>IF('True_Odds_Calculator_3-way'!B8="","",'True_Odds_Calculator_3-way'!B8)</f>
        <v>3.71</v>
      </c>
      <c r="C7" s="4">
        <f>IF('True_Odds_Calculator_3-way'!C8="","",'True_Odds_Calculator_3-way'!C8)</f>
        <v>2.2200000000000002</v>
      </c>
      <c r="D7" s="9">
        <f t="shared" si="13"/>
        <v>0.29873843224404328</v>
      </c>
      <c r="E7" s="9">
        <f t="shared" si="14"/>
        <v>0.26127910060510423</v>
      </c>
      <c r="F7" s="9">
        <f t="shared" si="15"/>
        <v>0.43998246715085254</v>
      </c>
      <c r="G7" s="9">
        <f t="shared" si="16"/>
        <v>1.0432933103060793</v>
      </c>
      <c r="H7" s="9">
        <f t="shared" si="17"/>
        <v>3.3474099481886785</v>
      </c>
      <c r="I7" s="9">
        <f t="shared" si="18"/>
        <v>3.8273248709294756</v>
      </c>
      <c r="J7" s="9">
        <f t="shared" si="19"/>
        <v>2.2728178385734168</v>
      </c>
      <c r="K7" s="11">
        <f t="shared" si="20"/>
        <v>0.30769230769230771</v>
      </c>
      <c r="L7" s="11">
        <f t="shared" si="21"/>
        <v>0.26954177897574122</v>
      </c>
      <c r="M7" s="11">
        <f t="shared" si="22"/>
        <v>0.4504504504504504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-0.27790822130444781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0.23087570257381573</v>
      </c>
      <c r="Q7" s="11">
        <f>2*'OddsRatio_working_3-way'!K7*'OddsRatio_working_3-way'!L7*'OddsRatio_working_3-way'!M7</f>
        <v>7.4717055849131311E-2</v>
      </c>
      <c r="R7" s="11">
        <f t="shared" si="23"/>
        <v>0</v>
      </c>
      <c r="S7" s="11">
        <f t="shared" si="24"/>
        <v>-0.83076240598471518</v>
      </c>
      <c r="T7" s="11">
        <f t="shared" si="25"/>
        <v>-0.26885514756786899</v>
      </c>
      <c r="U7" s="11">
        <f>'OddsRatio_working_3-way'!S7-'OddsRatio_working_3-way'!R7^2/3</f>
        <v>-0.83076240598471518</v>
      </c>
      <c r="V7" s="11">
        <f>'OddsRatio_working_3-way'!S7*'OddsRatio_working_3-way'!R7/3-2*'OddsRatio_working_3-way'!R7^3/27-'OddsRatio_working_3-way'!T7</f>
        <v>0.26885514756786899</v>
      </c>
      <c r="W7" s="11">
        <f>'OddsRatio_working_3-way'!V7^2+4*'OddsRatio_working_3-way'!U7^3/27</f>
        <v>-1.2659741068682229E-2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0.14572476749202831</v>
      </c>
      <c r="Y7" s="11">
        <f>IF('OddsRatio_working_3-way'!W7&gt;=0,IF('OddsRatio_working_3-way'!V7+SQRT('OddsRatio_working_3-way'!W7)&gt;0,0,PI()),ACOS('OddsRatio_working_3-way'!V7/(2*'OddsRatio_working_3-way'!X7)))</f>
        <v>0.39635107891693844</v>
      </c>
      <c r="Z7" s="11">
        <f>'OddsRatio_working_3-way'!X7^(1/3)*COS('OddsRatio_working_3-way'!Y7/3)</f>
        <v>0.52164665515303965</v>
      </c>
      <c r="AA7" s="11">
        <f>'OddsRatio_working_3-way'!X7^(1/3)*COS(('OddsRatio_working_3-way'!Y7+2*PI())/3)</f>
        <v>-0.32085812475210046</v>
      </c>
      <c r="AB7" s="11">
        <f>'OddsRatio_working_3-way'!X7^(1/3)*COS(('OddsRatio_working_3-way'!Y7+4*PI())/3)</f>
        <v>-0.20078853040093914</v>
      </c>
      <c r="AC7" s="11">
        <f>'OddsRatio_working_3-way'!X7^(1/3)*SIN('OddsRatio_working_3-way'!Y7/3)</f>
        <v>6.9322212620132218E-2</v>
      </c>
      <c r="AD7" s="11">
        <f>'OddsRatio_working_3-way'!X7^(1/3)*SIN(('OddsRatio_working_3-way'!Y7+2*PI())/3)</f>
        <v>0.41709814885164698</v>
      </c>
      <c r="AE7" s="11">
        <f>'OddsRatio_working_3-way'!X7^(1/3)*SIN(('OddsRatio_working_3-way'!Y7+4*PI())/3)</f>
        <v>-0.48642036147177914</v>
      </c>
      <c r="AF7" s="11">
        <f>-'OddsRatio_working_3-way'!U7/(3*'OddsRatio_working_3-way'!X7^(1/3))*COS(('OddsRatio_working_3-way'!Y7)/3)</f>
        <v>0.52164665515303954</v>
      </c>
      <c r="AG7" s="11">
        <f>-'OddsRatio_working_3-way'!U7/(3*'OddsRatio_working_3-way'!X7^(1/3))*COS(('OddsRatio_working_3-way'!Y7+2*PI())/3)</f>
        <v>-0.3208581247521004</v>
      </c>
      <c r="AH7" s="11">
        <f>-'OddsRatio_working_3-way'!U7/(3*'OddsRatio_working_3-way'!X7^(1/3))*COS(('OddsRatio_working_3-way'!Y7+4*PI())/3)</f>
        <v>-0.20078853040093908</v>
      </c>
      <c r="AI7" s="11">
        <f>'OddsRatio_working_3-way'!U7/(3*'OddsRatio_working_3-way'!X7^(1/3))*SIN(('OddsRatio_working_3-way'!Y7)/3)</f>
        <v>-6.9322212620132204E-2</v>
      </c>
      <c r="AJ7" s="11">
        <f>'OddsRatio_working_3-way'!U7/(3*'OddsRatio_working_3-way'!X7^(1/3))*SIN(('OddsRatio_working_3-way'!Y7+2*PI())/3)</f>
        <v>-0.41709814885164687</v>
      </c>
      <c r="AK7" s="11">
        <f>'OddsRatio_working_3-way'!U7/(3*'OddsRatio_working_3-way'!X7^(1/3))*SIN(('OddsRatio_working_3-way'!Y7+4*PI())/3)</f>
        <v>0.48642036147177908</v>
      </c>
      <c r="AL7" s="11">
        <f>'OddsRatio_working_3-way'!Z7+'OddsRatio_working_3-way'!AF7</f>
        <v>1.0432933103060793</v>
      </c>
      <c r="AM7" s="11">
        <f>'OddsRatio_working_3-way'!AA7+'OddsRatio_working_3-way'!AG7</f>
        <v>-0.64171624950420081</v>
      </c>
      <c r="AN7" s="11">
        <f>'OddsRatio_working_3-way'!AB7+'OddsRatio_working_3-way'!AH7</f>
        <v>-0.40157706080187822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1.0432933103060793</v>
      </c>
      <c r="AS7" s="11">
        <f>IF(('OddsRatio_working_3-way'!X7=0),IF(Q7&gt;0,-Q7^(1/3),(-Q7)^(1/3)),'OddsRatio_working_3-way'!AM7-'OddsRatio_working_3-way'!R7/3)</f>
        <v>-0.64171624950420081</v>
      </c>
      <c r="AT7" s="11">
        <f>IF(('OddsRatio_working_3-way'!X7=0),IF(Q7&gt;0,-Q7^(1/3),(-Q7)^(1/3)),'OddsRatio_working_3-way'!AN7-'OddsRatio_working_3-way'!R7/3)</f>
        <v>-0.40157706080187822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1.1200000000000001</v>
      </c>
      <c r="B8" s="4">
        <f>IF('True_Odds_Calculator_3-way'!B9="","",'True_Odds_Calculator_3-way'!B9)</f>
        <v>10.26</v>
      </c>
      <c r="C8" s="4">
        <f>IF('True_Odds_Calculator_3-way'!C9="","",'True_Odds_Calculator_3-way'!C9)</f>
        <v>21.81</v>
      </c>
      <c r="D8" s="9">
        <f t="shared" si="13"/>
        <v>0.87647962635854659</v>
      </c>
      <c r="E8" s="9">
        <f t="shared" si="14"/>
        <v>8.4211015304279449E-2</v>
      </c>
      <c r="F8" s="9">
        <f t="shared" si="15"/>
        <v>3.9309358337173743E-2</v>
      </c>
      <c r="G8" s="9">
        <f t="shared" si="16"/>
        <v>1.174398601013269</v>
      </c>
      <c r="H8" s="9">
        <f t="shared" si="17"/>
        <v>1.1409278321215925</v>
      </c>
      <c r="I8" s="9">
        <f t="shared" si="18"/>
        <v>11.874931045382869</v>
      </c>
      <c r="J8" s="9">
        <f t="shared" si="19"/>
        <v>25.439234887086123</v>
      </c>
      <c r="K8" s="11">
        <f t="shared" si="20"/>
        <v>0.89285714285714279</v>
      </c>
      <c r="L8" s="11">
        <f t="shared" si="21"/>
        <v>9.7465886939571159E-2</v>
      </c>
      <c r="M8" s="11">
        <f t="shared" si="22"/>
        <v>4.5850527281063737E-2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-9.2266333723656557E-2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0.12045977953697734</v>
      </c>
      <c r="Q8" s="11">
        <f>2*'OddsRatio_working_3-way'!K8*'OddsRatio_working_3-way'!L8*'OddsRatio_working_3-way'!M8</f>
        <v>7.9801112644569301E-3</v>
      </c>
      <c r="R8" s="11">
        <f t="shared" si="23"/>
        <v>0</v>
      </c>
      <c r="S8" s="11">
        <f t="shared" si="24"/>
        <v>-1.305565905520446</v>
      </c>
      <c r="T8" s="11">
        <f t="shared" si="25"/>
        <v>-8.6489957305097467E-2</v>
      </c>
      <c r="U8" s="11">
        <f>'OddsRatio_working_3-way'!S8-'OddsRatio_working_3-way'!R8^2/3</f>
        <v>-1.305565905520446</v>
      </c>
      <c r="V8" s="11">
        <f>'OddsRatio_working_3-way'!S8*'OddsRatio_working_3-way'!R8/3-2*'OddsRatio_working_3-way'!R8^3/27-'OddsRatio_working_3-way'!T8</f>
        <v>8.6489957305097467E-2</v>
      </c>
      <c r="W8" s="11">
        <f>'OddsRatio_working_3-way'!V8^2+4*'OddsRatio_working_3-way'!U8^3/27</f>
        <v>-0.3221995069450907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0.28708884498519283</v>
      </c>
      <c r="Y8" s="11">
        <f>IF('OddsRatio_working_3-way'!W8&gt;=0,IF('OddsRatio_working_3-way'!V8+SQRT('OddsRatio_working_3-way'!W8)&gt;0,0,PI()),ACOS('OddsRatio_working_3-way'!V8/(2*'OddsRatio_working_3-way'!X8)))</f>
        <v>1.4195880445922702</v>
      </c>
      <c r="Z8" s="11">
        <f>'OddsRatio_working_3-way'!X8^(1/3)*COS('OddsRatio_working_3-way'!Y8/3)</f>
        <v>0.58719930050663438</v>
      </c>
      <c r="AA8" s="11">
        <f>'OddsRatio_working_3-way'!X8^(1/3)*COS(('OddsRatio_working_3-way'!Y8+2*PI())/3)</f>
        <v>-0.55396326617055891</v>
      </c>
      <c r="AB8" s="11">
        <f>'OddsRatio_working_3-way'!X8^(1/3)*COS(('OddsRatio_working_3-way'!Y8+4*PI())/3)</f>
        <v>-3.3236034336075602E-2</v>
      </c>
      <c r="AC8" s="11">
        <f>'OddsRatio_working_3-way'!X8^(1/3)*SIN('OddsRatio_working_3-way'!Y8/3)</f>
        <v>0.30064200747400777</v>
      </c>
      <c r="AD8" s="11">
        <f>'OddsRatio_working_3-way'!X8^(1/3)*SIN(('OddsRatio_working_3-way'!Y8+2*PI())/3)</f>
        <v>0.35820850758619416</v>
      </c>
      <c r="AE8" s="11">
        <f>'OddsRatio_working_3-way'!X8^(1/3)*SIN(('OddsRatio_working_3-way'!Y8+4*PI())/3)</f>
        <v>-0.65885051506020176</v>
      </c>
      <c r="AF8" s="11">
        <f>-'OddsRatio_working_3-way'!U8/(3*'OddsRatio_working_3-way'!X8^(1/3))*COS(('OddsRatio_working_3-way'!Y8)/3)</f>
        <v>0.58719930050663449</v>
      </c>
      <c r="AG8" s="11">
        <f>-'OddsRatio_working_3-way'!U8/(3*'OddsRatio_working_3-way'!X8^(1/3))*COS(('OddsRatio_working_3-way'!Y8+2*PI())/3)</f>
        <v>-0.55396326617055902</v>
      </c>
      <c r="AH8" s="11">
        <f>-'OddsRatio_working_3-way'!U8/(3*'OddsRatio_working_3-way'!X8^(1/3))*COS(('OddsRatio_working_3-way'!Y8+4*PI())/3)</f>
        <v>-3.3236034336075609E-2</v>
      </c>
      <c r="AI8" s="11">
        <f>'OddsRatio_working_3-way'!U8/(3*'OddsRatio_working_3-way'!X8^(1/3))*SIN(('OddsRatio_working_3-way'!Y8)/3)</f>
        <v>-0.30064200747400782</v>
      </c>
      <c r="AJ8" s="11">
        <f>'OddsRatio_working_3-way'!U8/(3*'OddsRatio_working_3-way'!X8^(1/3))*SIN(('OddsRatio_working_3-way'!Y8+2*PI())/3)</f>
        <v>-0.35820850758619421</v>
      </c>
      <c r="AK8" s="11">
        <f>'OddsRatio_working_3-way'!U8/(3*'OddsRatio_working_3-way'!X8^(1/3))*SIN(('OddsRatio_working_3-way'!Y8+4*PI())/3)</f>
        <v>0.65885051506020187</v>
      </c>
      <c r="AL8" s="11">
        <f>'OddsRatio_working_3-way'!Z8+'OddsRatio_working_3-way'!AF8</f>
        <v>1.174398601013269</v>
      </c>
      <c r="AM8" s="11">
        <f>'OddsRatio_working_3-way'!AA8+'OddsRatio_working_3-way'!AG8</f>
        <v>-1.1079265323411178</v>
      </c>
      <c r="AN8" s="11">
        <f>'OddsRatio_working_3-way'!AB8+'OddsRatio_working_3-way'!AH8</f>
        <v>-6.6472068672151219E-2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1.174398601013269</v>
      </c>
      <c r="AS8" s="11">
        <f>IF(('OddsRatio_working_3-way'!X8=0),IF(Q8&gt;0,-Q8^(1/3),(-Q8)^(1/3)),'OddsRatio_working_3-way'!AM8-'OddsRatio_working_3-way'!R8/3)</f>
        <v>-1.1079265323411178</v>
      </c>
      <c r="AT8" s="11">
        <f>IF(('OddsRatio_working_3-way'!X8=0),IF(Q8&gt;0,-Q8^(1/3),(-Q8)^(1/3)),'OddsRatio_working_3-way'!AN8-'OddsRatio_working_3-way'!R8/3)</f>
        <v>-6.6472068672151219E-2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1.73</v>
      </c>
      <c r="B9" s="4">
        <f>IF('True_Odds_Calculator_3-way'!B10="","",'True_Odds_Calculator_3-way'!B10)</f>
        <v>3.51</v>
      </c>
      <c r="C9" s="4">
        <f>IF('True_Odds_Calculator_3-way'!C10="","",'True_Odds_Calculator_3-way'!C10)</f>
        <v>6</v>
      </c>
      <c r="D9" s="9">
        <f t="shared" si="13"/>
        <v>0.56560070567860199</v>
      </c>
      <c r="E9" s="9">
        <f t="shared" si="14"/>
        <v>0.2746674233633285</v>
      </c>
      <c r="F9" s="9">
        <f t="shared" si="15"/>
        <v>0.15973187095806904</v>
      </c>
      <c r="G9" s="9">
        <f t="shared" si="16"/>
        <v>1.0520982744420597</v>
      </c>
      <c r="H9" s="9">
        <f t="shared" si="17"/>
        <v>1.7680317403427037</v>
      </c>
      <c r="I9" s="9">
        <f t="shared" si="18"/>
        <v>3.6407666688495697</v>
      </c>
      <c r="J9" s="9">
        <f t="shared" si="19"/>
        <v>6.2604913722102991</v>
      </c>
      <c r="K9" s="11">
        <f t="shared" si="20"/>
        <v>0.5780346820809249</v>
      </c>
      <c r="L9" s="11">
        <f t="shared" si="21"/>
        <v>0.28490028490028491</v>
      </c>
      <c r="M9" s="11">
        <f t="shared" si="22"/>
        <v>0.16666666666666666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-0.25145606552157584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0.2261636173004189</v>
      </c>
      <c r="Q9" s="11">
        <f>2*'OddsRatio_working_3-way'!K9*'OddsRatio_working_3-way'!L9*'OddsRatio_working_3-way'!M9</f>
        <v>5.4894081869033703E-2</v>
      </c>
      <c r="R9" s="11">
        <f t="shared" si="23"/>
        <v>0</v>
      </c>
      <c r="S9" s="11">
        <f t="shared" si="24"/>
        <v>-0.89941603449216956</v>
      </c>
      <c r="T9" s="11">
        <f t="shared" si="25"/>
        <v>-0.21830486274081781</v>
      </c>
      <c r="U9" s="11">
        <f>'OddsRatio_working_3-way'!S9-'OddsRatio_working_3-way'!R9^2/3</f>
        <v>-0.89941603449216956</v>
      </c>
      <c r="V9" s="11">
        <f>'OddsRatio_working_3-way'!S9*'OddsRatio_working_3-way'!R9/3-2*'OddsRatio_working_3-way'!R9^3/27-'OddsRatio_working_3-way'!T9</f>
        <v>0.21830486274081781</v>
      </c>
      <c r="W9" s="11">
        <f>'OddsRatio_working_3-way'!V9^2+4*'OddsRatio_working_3-way'!U9^3/27</f>
        <v>-6.013289569767704E-2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0.16415686765557841</v>
      </c>
      <c r="Y9" s="11">
        <f>IF('OddsRatio_working_3-way'!W9&gt;=0,IF('OddsRatio_working_3-way'!V9+SQRT('OddsRatio_working_3-way'!W9)&gt;0,0,PI()),ACOS('OddsRatio_working_3-way'!V9/(2*'OddsRatio_working_3-way'!X9)))</f>
        <v>0.84339945136582128</v>
      </c>
      <c r="Z9" s="11">
        <f>'OddsRatio_working_3-way'!X9^(1/3)*COS('OddsRatio_working_3-way'!Y9/3)</f>
        <v>0.52604913722102986</v>
      </c>
      <c r="AA9" s="11">
        <f>'OddsRatio_working_3-way'!X9^(1/3)*COS(('OddsRatio_working_3-way'!Y9+2*PI())/3)</f>
        <v>-0.39458534371008624</v>
      </c>
      <c r="AB9" s="11">
        <f>'OddsRatio_working_3-way'!X9^(1/3)*COS(('OddsRatio_working_3-way'!Y9+4*PI())/3)</f>
        <v>-0.13146379351094375</v>
      </c>
      <c r="AC9" s="11">
        <f>'OddsRatio_working_3-way'!X9^(1/3)*SIN('OddsRatio_working_3-way'!Y9/3)</f>
        <v>0.15191329783706681</v>
      </c>
      <c r="AD9" s="11">
        <f>'OddsRatio_working_3-way'!X9^(1/3)*SIN(('OddsRatio_working_3-way'!Y9+2*PI())/3)</f>
        <v>0.37961526755376462</v>
      </c>
      <c r="AE9" s="11">
        <f>'OddsRatio_working_3-way'!X9^(1/3)*SIN(('OddsRatio_working_3-way'!Y9+4*PI())/3)</f>
        <v>-0.53152856539083126</v>
      </c>
      <c r="AF9" s="11">
        <f>-'OddsRatio_working_3-way'!U9/(3*'OddsRatio_working_3-way'!X9^(1/3))*COS(('OddsRatio_working_3-way'!Y9)/3)</f>
        <v>0.52604913722102986</v>
      </c>
      <c r="AG9" s="11">
        <f>-'OddsRatio_working_3-way'!U9/(3*'OddsRatio_working_3-way'!X9^(1/3))*COS(('OddsRatio_working_3-way'!Y9+2*PI())/3)</f>
        <v>-0.39458534371008624</v>
      </c>
      <c r="AH9" s="11">
        <f>-'OddsRatio_working_3-way'!U9/(3*'OddsRatio_working_3-way'!X9^(1/3))*COS(('OddsRatio_working_3-way'!Y9+4*PI())/3)</f>
        <v>-0.13146379351094375</v>
      </c>
      <c r="AI9" s="11">
        <f>'OddsRatio_working_3-way'!U9/(3*'OddsRatio_working_3-way'!X9^(1/3))*SIN(('OddsRatio_working_3-way'!Y9)/3)</f>
        <v>-0.15191329783706681</v>
      </c>
      <c r="AJ9" s="11">
        <f>'OddsRatio_working_3-way'!U9/(3*'OddsRatio_working_3-way'!X9^(1/3))*SIN(('OddsRatio_working_3-way'!Y9+2*PI())/3)</f>
        <v>-0.37961526755376462</v>
      </c>
      <c r="AK9" s="11">
        <f>'OddsRatio_working_3-way'!U9/(3*'OddsRatio_working_3-way'!X9^(1/3))*SIN(('OddsRatio_working_3-way'!Y9+4*PI())/3)</f>
        <v>0.53152856539083126</v>
      </c>
      <c r="AL9" s="11">
        <f>'OddsRatio_working_3-way'!Z9+'OddsRatio_working_3-way'!AF9</f>
        <v>1.0520982744420597</v>
      </c>
      <c r="AM9" s="11">
        <f>'OddsRatio_working_3-way'!AA9+'OddsRatio_working_3-way'!AG9</f>
        <v>-0.78917068742017249</v>
      </c>
      <c r="AN9" s="11">
        <f>'OddsRatio_working_3-way'!AB9+'OddsRatio_working_3-way'!AH9</f>
        <v>-0.26292758702188751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1.0520982744420597</v>
      </c>
      <c r="AS9" s="11">
        <f>IF(('OddsRatio_working_3-way'!X9=0),IF(Q9&gt;0,-Q9^(1/3),(-Q9)^(1/3)),'OddsRatio_working_3-way'!AM9-'OddsRatio_working_3-way'!R9/3)</f>
        <v>-0.78917068742017249</v>
      </c>
      <c r="AT9" s="11">
        <f>IF(('OddsRatio_working_3-way'!X9=0),IF(Q9&gt;0,-Q9^(1/3),(-Q9)^(1/3)),'OddsRatio_working_3-way'!AN9-'OddsRatio_working_3-way'!R9/3)</f>
        <v>-0.26292758702188751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2.2599999999999998</v>
      </c>
      <c r="B10" s="4">
        <f>IF('True_Odds_Calculator_3-way'!B11="","",'True_Odds_Calculator_3-way'!B11)</f>
        <v>2.93</v>
      </c>
      <c r="C10" s="4">
        <f>IF('True_Odds_Calculator_3-way'!C11="","",'True_Odds_Calculator_3-way'!C11)</f>
        <v>4.0999999999999996</v>
      </c>
      <c r="D10" s="9">
        <f t="shared" si="13"/>
        <v>0.43202866714698734</v>
      </c>
      <c r="E10" s="9">
        <f t="shared" si="14"/>
        <v>0.33181504716254995</v>
      </c>
      <c r="F10" s="9">
        <f t="shared" si="15"/>
        <v>0.23615628569046263</v>
      </c>
      <c r="G10" s="9">
        <f t="shared" si="16"/>
        <v>1.0433819173770906</v>
      </c>
      <c r="H10" s="9">
        <f t="shared" si="17"/>
        <v>2.3146612158951343</v>
      </c>
      <c r="I10" s="9">
        <f t="shared" si="18"/>
        <v>3.013727100537785</v>
      </c>
      <c r="J10" s="9">
        <f t="shared" si="19"/>
        <v>4.2344839438689812</v>
      </c>
      <c r="K10" s="11">
        <f t="shared" si="20"/>
        <v>0.44247787610619471</v>
      </c>
      <c r="L10" s="11">
        <f t="shared" si="21"/>
        <v>0.34129692832764502</v>
      </c>
      <c r="M10" s="11">
        <f t="shared" si="22"/>
        <v>0.24390243902439027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-0.27767042930630448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0.23168116546307874</v>
      </c>
      <c r="Q10" s="11">
        <f>2*'OddsRatio_working_3-way'!K10*'OddsRatio_working_3-way'!L10*'OddsRatio_working_3-way'!M10</f>
        <v>7.3666507301455866E-2</v>
      </c>
      <c r="R10" s="11">
        <f t="shared" si="23"/>
        <v>0</v>
      </c>
      <c r="S10" s="11">
        <f t="shared" si="24"/>
        <v>-0.8343746435005005</v>
      </c>
      <c r="T10" s="11">
        <f t="shared" si="25"/>
        <v>-0.26530195341828311</v>
      </c>
      <c r="U10" s="11">
        <f>'OddsRatio_working_3-way'!S10-'OddsRatio_working_3-way'!R10^2/3</f>
        <v>-0.8343746435005005</v>
      </c>
      <c r="V10" s="11">
        <f>'OddsRatio_working_3-way'!S10*'OddsRatio_working_3-way'!R10/3-2*'OddsRatio_working_3-way'!R10^3/27-'OddsRatio_working_3-way'!T10</f>
        <v>0.26530195341828311</v>
      </c>
      <c r="W10" s="11">
        <f>'OddsRatio_working_3-way'!V10^2+4*'OddsRatio_working_3-way'!U10^3/27</f>
        <v>-1.567054933934435E-2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0.14667623855527964</v>
      </c>
      <c r="Y10" s="11">
        <f>IF('OddsRatio_working_3-way'!W10&gt;=0,IF('OddsRatio_working_3-way'!V10+SQRT('OddsRatio_working_3-way'!W10)&gt;0,0,PI()),ACOS('OddsRatio_working_3-way'!V10/(2*'OddsRatio_working_3-way'!X10)))</f>
        <v>0.44087304262236149</v>
      </c>
      <c r="Z10" s="11">
        <f>'OddsRatio_working_3-way'!X10^(1/3)*COS('OddsRatio_working_3-way'!Y10/3)</f>
        <v>0.52169095868854531</v>
      </c>
      <c r="AA10" s="11">
        <f>'OddsRatio_working_3-way'!X10^(1/3)*COS(('OddsRatio_working_3-way'!Y10+2*PI())/3)</f>
        <v>-0.32772274448045291</v>
      </c>
      <c r="AB10" s="11">
        <f>'OddsRatio_working_3-way'!X10^(1/3)*COS(('OddsRatio_working_3-way'!Y10+4*PI())/3)</f>
        <v>-0.19396821420809274</v>
      </c>
      <c r="AC10" s="11">
        <f>'OddsRatio_working_3-way'!X10^(1/3)*SIN('OddsRatio_working_3-way'!Y10/3)</f>
        <v>7.7223214058079345E-2</v>
      </c>
      <c r="AD10" s="11">
        <f>'OddsRatio_working_3-way'!X10^(1/3)*SIN(('OddsRatio_working_3-way'!Y10+2*PI())/3)</f>
        <v>0.41318601611989875</v>
      </c>
      <c r="AE10" s="11">
        <f>'OddsRatio_working_3-way'!X10^(1/3)*SIN(('OddsRatio_working_3-way'!Y10+4*PI())/3)</f>
        <v>-0.49040923017797788</v>
      </c>
      <c r="AF10" s="11">
        <f>-'OddsRatio_working_3-way'!U10/(3*'OddsRatio_working_3-way'!X10^(1/3))*COS(('OddsRatio_working_3-way'!Y10)/3)</f>
        <v>0.52169095868854531</v>
      </c>
      <c r="AG10" s="11">
        <f>-'OddsRatio_working_3-way'!U10/(3*'OddsRatio_working_3-way'!X10^(1/3))*COS(('OddsRatio_working_3-way'!Y10+2*PI())/3)</f>
        <v>-0.32772274448045291</v>
      </c>
      <c r="AH10" s="11">
        <f>-'OddsRatio_working_3-way'!U10/(3*'OddsRatio_working_3-way'!X10^(1/3))*COS(('OddsRatio_working_3-way'!Y10+4*PI())/3)</f>
        <v>-0.19396821420809274</v>
      </c>
      <c r="AI10" s="11">
        <f>'OddsRatio_working_3-way'!U10/(3*'OddsRatio_working_3-way'!X10^(1/3))*SIN(('OddsRatio_working_3-way'!Y10)/3)</f>
        <v>-7.7223214058079345E-2</v>
      </c>
      <c r="AJ10" s="11">
        <f>'OddsRatio_working_3-way'!U10/(3*'OddsRatio_working_3-way'!X10^(1/3))*SIN(('OddsRatio_working_3-way'!Y10+2*PI())/3)</f>
        <v>-0.41318601611989875</v>
      </c>
      <c r="AK10" s="11">
        <f>'OddsRatio_working_3-way'!U10/(3*'OddsRatio_working_3-way'!X10^(1/3))*SIN(('OddsRatio_working_3-way'!Y10+4*PI())/3)</f>
        <v>0.49040923017797788</v>
      </c>
      <c r="AL10" s="11">
        <f>'OddsRatio_working_3-way'!Z10+'OddsRatio_working_3-way'!AF10</f>
        <v>1.0433819173770906</v>
      </c>
      <c r="AM10" s="11">
        <f>'OddsRatio_working_3-way'!AA10+'OddsRatio_working_3-way'!AG10</f>
        <v>-0.65544548896090582</v>
      </c>
      <c r="AN10" s="11">
        <f>'OddsRatio_working_3-way'!AB10+'OddsRatio_working_3-way'!AH10</f>
        <v>-0.38793642841618547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1.0433819173770906</v>
      </c>
      <c r="AS10" s="11">
        <f>IF(('OddsRatio_working_3-way'!X10=0),IF(Q10&gt;0,-Q10^(1/3),(-Q10)^(1/3)),'OddsRatio_working_3-way'!AM10-'OddsRatio_working_3-way'!R10/3)</f>
        <v>-0.65544548896090582</v>
      </c>
      <c r="AT10" s="11">
        <f>IF(('OddsRatio_working_3-way'!X10=0),IF(Q10&gt;0,-Q10^(1/3),(-Q10)^(1/3)),'OddsRatio_working_3-way'!AN10-'OddsRatio_working_3-way'!R10/3)</f>
        <v>-0.38793642841618547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1.83</v>
      </c>
      <c r="B11" s="4">
        <f>IF('True_Odds_Calculator_3-way'!B12="","",'True_Odds_Calculator_3-way'!B12)</f>
        <v>3.97</v>
      </c>
      <c r="C11" s="4">
        <f>IF('True_Odds_Calculator_3-way'!C12="","",'True_Odds_Calculator_3-way'!C12)</f>
        <v>4.18</v>
      </c>
      <c r="D11" s="9">
        <f t="shared" si="13"/>
        <v>0.53122176899167728</v>
      </c>
      <c r="E11" s="9">
        <f t="shared" si="14"/>
        <v>0.24051798842047323</v>
      </c>
      <c r="F11" s="9">
        <f t="shared" si="15"/>
        <v>0.22826024258784941</v>
      </c>
      <c r="G11" s="9">
        <f t="shared" si="16"/>
        <v>1.0631963567300011</v>
      </c>
      <c r="H11" s="9">
        <f t="shared" si="17"/>
        <v>1.8824529760859012</v>
      </c>
      <c r="I11" s="9">
        <f t="shared" si="18"/>
        <v>4.1576931794881027</v>
      </c>
      <c r="J11" s="9">
        <f t="shared" si="19"/>
        <v>4.3809644144014035</v>
      </c>
      <c r="K11" s="11">
        <f t="shared" si="20"/>
        <v>0.54644808743169393</v>
      </c>
      <c r="L11" s="11">
        <f t="shared" si="21"/>
        <v>0.25188916876574308</v>
      </c>
      <c r="M11" s="11">
        <f t="shared" si="22"/>
        <v>0.23923444976076558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-0.25813315135300774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0.22984631448020584</v>
      </c>
      <c r="Q11" s="11">
        <f>2*'OddsRatio_working_3-way'!K11*'OddsRatio_working_3-way'!L11*'OddsRatio_working_3-way'!M11</f>
        <v>6.5858542831004549E-2</v>
      </c>
      <c r="R11" s="11">
        <f t="shared" si="23"/>
        <v>0</v>
      </c>
      <c r="S11" s="11">
        <f t="shared" si="24"/>
        <v>-0.89041765180281518</v>
      </c>
      <c r="T11" s="11">
        <f t="shared" si="25"/>
        <v>-0.25513399765123651</v>
      </c>
      <c r="U11" s="11">
        <f>'OddsRatio_working_3-way'!S11-'OddsRatio_working_3-way'!R11^2/3</f>
        <v>-0.89041765180281518</v>
      </c>
      <c r="V11" s="11">
        <f>'OddsRatio_working_3-way'!S11*'OddsRatio_working_3-way'!R11/3-2*'OddsRatio_working_3-way'!R11^3/27-'OddsRatio_working_3-way'!T11</f>
        <v>0.25513399765123651</v>
      </c>
      <c r="W11" s="11">
        <f>'OddsRatio_working_3-way'!V11^2+4*'OddsRatio_working_3-way'!U11^3/27</f>
        <v>-3.9493596099990369E-2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0.16169953065600681</v>
      </c>
      <c r="Y11" s="11">
        <f>IF('OddsRatio_working_3-way'!W11&gt;=0,IF('OddsRatio_working_3-way'!V11+SQRT('OddsRatio_working_3-way'!W11)&gt;0,0,PI()),ACOS('OddsRatio_working_3-way'!V11/(2*'OddsRatio_working_3-way'!X11)))</f>
        <v>0.66175686841017123</v>
      </c>
      <c r="Z11" s="11">
        <f>'OddsRatio_working_3-way'!X11^(1/3)*COS('OddsRatio_working_3-way'!Y11/3)</f>
        <v>0.53159817836500067</v>
      </c>
      <c r="AA11" s="11">
        <f>'OddsRatio_working_3-way'!X11^(1/3)*COS(('OddsRatio_working_3-way'!Y11+2*PI())/3)</f>
        <v>-0.3690315720547222</v>
      </c>
      <c r="AB11" s="11">
        <f>'OddsRatio_working_3-way'!X11^(1/3)*COS(('OddsRatio_working_3-way'!Y11+4*PI())/3)</f>
        <v>-0.16256660631027839</v>
      </c>
      <c r="AC11" s="11">
        <f>'OddsRatio_working_3-way'!X11^(1/3)*SIN('OddsRatio_working_3-way'!Y11/3)</f>
        <v>0.11920260355078152</v>
      </c>
      <c r="AD11" s="11">
        <f>'OddsRatio_working_3-way'!X11^(1/3)*SIN(('OddsRatio_working_3-way'!Y11+2*PI())/3)</f>
        <v>0.40077622529423107</v>
      </c>
      <c r="AE11" s="11">
        <f>'OddsRatio_working_3-way'!X11^(1/3)*SIN(('OddsRatio_working_3-way'!Y11+4*PI())/3)</f>
        <v>-0.51997882884501245</v>
      </c>
      <c r="AF11" s="11">
        <f>-'OddsRatio_working_3-way'!U11/(3*'OddsRatio_working_3-way'!X11^(1/3))*COS(('OddsRatio_working_3-way'!Y11)/3)</f>
        <v>0.53159817836500045</v>
      </c>
      <c r="AG11" s="11">
        <f>-'OddsRatio_working_3-way'!U11/(3*'OddsRatio_working_3-way'!X11^(1/3))*COS(('OddsRatio_working_3-way'!Y11+2*PI())/3)</f>
        <v>-0.36903157205472203</v>
      </c>
      <c r="AH11" s="11">
        <f>-'OddsRatio_working_3-way'!U11/(3*'OddsRatio_working_3-way'!X11^(1/3))*COS(('OddsRatio_working_3-way'!Y11+4*PI())/3)</f>
        <v>-0.16256660631027833</v>
      </c>
      <c r="AI11" s="11">
        <f>'OddsRatio_working_3-way'!U11/(3*'OddsRatio_working_3-way'!X11^(1/3))*SIN(('OddsRatio_working_3-way'!Y11)/3)</f>
        <v>-0.11920260355078148</v>
      </c>
      <c r="AJ11" s="11">
        <f>'OddsRatio_working_3-way'!U11/(3*'OddsRatio_working_3-way'!X11^(1/3))*SIN(('OddsRatio_working_3-way'!Y11+2*PI())/3)</f>
        <v>-0.4007762252942309</v>
      </c>
      <c r="AK11" s="11">
        <f>'OddsRatio_working_3-way'!U11/(3*'OddsRatio_working_3-way'!X11^(1/3))*SIN(('OddsRatio_working_3-way'!Y11+4*PI())/3)</f>
        <v>0.51997882884501223</v>
      </c>
      <c r="AL11" s="11">
        <f>'OddsRatio_working_3-way'!Z11+'OddsRatio_working_3-way'!AF11</f>
        <v>1.0631963567300011</v>
      </c>
      <c r="AM11" s="11">
        <f>'OddsRatio_working_3-way'!AA11+'OddsRatio_working_3-way'!AG11</f>
        <v>-0.73806314410944429</v>
      </c>
      <c r="AN11" s="11">
        <f>'OddsRatio_working_3-way'!AB11+'OddsRatio_working_3-way'!AH11</f>
        <v>-0.32513321262055672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1.0631963567300011</v>
      </c>
      <c r="AS11" s="11">
        <f>IF(('OddsRatio_working_3-way'!X11=0),IF(Q11&gt;0,-Q11^(1/3),(-Q11)^(1/3)),'OddsRatio_working_3-way'!AM11-'OddsRatio_working_3-way'!R11/3)</f>
        <v>-0.73806314410944429</v>
      </c>
      <c r="AT11" s="11">
        <f>IF(('OddsRatio_working_3-way'!X11=0),IF(Q11&gt;0,-Q11^(1/3),(-Q11)^(1/3)),'OddsRatio_working_3-way'!AN11-'OddsRatio_working_3-way'!R11/3)</f>
        <v>-0.32513321262055672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1.56</v>
      </c>
      <c r="B12" s="4">
        <f>IF('True_Odds_Calculator_3-way'!B13="","",'True_Odds_Calculator_3-way'!B13)</f>
        <v>4.28</v>
      </c>
      <c r="C12" s="4">
        <f>IF('True_Odds_Calculator_3-way'!C13="","",'True_Odds_Calculator_3-way'!C13)</f>
        <v>6.11</v>
      </c>
      <c r="D12" s="9">
        <f t="shared" si="13"/>
        <v>0.62458151882953139</v>
      </c>
      <c r="E12" s="9">
        <f t="shared" si="14"/>
        <v>0.22121129913173407</v>
      </c>
      <c r="F12" s="9">
        <f t="shared" si="15"/>
        <v>0.15420718203873435</v>
      </c>
      <c r="G12" s="9">
        <f t="shared" si="16"/>
        <v>1.0733429099912846</v>
      </c>
      <c r="H12" s="9">
        <f t="shared" si="17"/>
        <v>1.6010720295951193</v>
      </c>
      <c r="I12" s="9">
        <f t="shared" si="18"/>
        <v>4.5205647447714128</v>
      </c>
      <c r="J12" s="9">
        <f t="shared" si="19"/>
        <v>6.4847822700554643</v>
      </c>
      <c r="K12" s="11">
        <f t="shared" si="20"/>
        <v>0.64102564102564097</v>
      </c>
      <c r="L12" s="11">
        <f t="shared" si="21"/>
        <v>0.23364485981308411</v>
      </c>
      <c r="M12" s="11">
        <f t="shared" si="22"/>
        <v>0.16366612111292961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-0.23007699328117803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0.21938829738208726</v>
      </c>
      <c r="Q12" s="11">
        <f>2*'OddsRatio_working_3-way'!K12*'OddsRatio_working_3-way'!L12*'OddsRatio_working_3-way'!M12</f>
        <v>4.9025317850745743E-2</v>
      </c>
      <c r="R12" s="11">
        <f t="shared" si="23"/>
        <v>0</v>
      </c>
      <c r="S12" s="11">
        <f t="shared" si="24"/>
        <v>-0.95354296078605272</v>
      </c>
      <c r="T12" s="11">
        <f t="shared" si="25"/>
        <v>-0.21308222587397821</v>
      </c>
      <c r="U12" s="11">
        <f>'OddsRatio_working_3-way'!S12-'OddsRatio_working_3-way'!R12^2/3</f>
        <v>-0.95354296078605272</v>
      </c>
      <c r="V12" s="11">
        <f>'OddsRatio_working_3-way'!S12*'OddsRatio_working_3-way'!R12/3-2*'OddsRatio_working_3-way'!R12^3/27-'OddsRatio_working_3-way'!T12</f>
        <v>0.21308222587397821</v>
      </c>
      <c r="W12" s="11">
        <f>'OddsRatio_working_3-way'!V12^2+4*'OddsRatio_working_3-way'!U12^3/27</f>
        <v>-8.3040911035736076E-2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0.17919608395494105</v>
      </c>
      <c r="Y12" s="11">
        <f>IF('OddsRatio_working_3-way'!W12&gt;=0,IF('OddsRatio_working_3-way'!V12+SQRT('OddsRatio_working_3-way'!W12)&gt;0,0,PI()),ACOS('OddsRatio_working_3-way'!V12/(2*'OddsRatio_working_3-way'!X12)))</f>
        <v>0.93408989093859329</v>
      </c>
      <c r="Z12" s="11">
        <f>'OddsRatio_working_3-way'!X12^(1/3)*COS('OddsRatio_working_3-way'!Y12/3)</f>
        <v>0.53667145499564228</v>
      </c>
      <c r="AA12" s="11">
        <f>'OddsRatio_working_3-way'!X12^(1/3)*COS(('OddsRatio_working_3-way'!Y12+2*PI())/3)</f>
        <v>-0.41791364111195878</v>
      </c>
      <c r="AB12" s="11">
        <f>'OddsRatio_working_3-way'!X12^(1/3)*COS(('OddsRatio_working_3-way'!Y12+4*PI())/3)</f>
        <v>-0.11875781388368337</v>
      </c>
      <c r="AC12" s="11">
        <f>'OddsRatio_working_3-way'!X12^(1/3)*SIN('OddsRatio_working_3-way'!Y12/3)</f>
        <v>0.17271769737988996</v>
      </c>
      <c r="AD12" s="11">
        <f>'OddsRatio_working_3-way'!X12^(1/3)*SIN(('OddsRatio_working_3-way'!Y12+2*PI())/3)</f>
        <v>0.37841226482223828</v>
      </c>
      <c r="AE12" s="11">
        <f>'OddsRatio_working_3-way'!X12^(1/3)*SIN(('OddsRatio_working_3-way'!Y12+4*PI())/3)</f>
        <v>-0.55112996220212829</v>
      </c>
      <c r="AF12" s="11">
        <f>-'OddsRatio_working_3-way'!U12/(3*'OddsRatio_working_3-way'!X12^(1/3))*COS(('OddsRatio_working_3-way'!Y12)/3)</f>
        <v>0.53667145499564228</v>
      </c>
      <c r="AG12" s="11">
        <f>-'OddsRatio_working_3-way'!U12/(3*'OddsRatio_working_3-way'!X12^(1/3))*COS(('OddsRatio_working_3-way'!Y12+2*PI())/3)</f>
        <v>-0.41791364111195878</v>
      </c>
      <c r="AH12" s="11">
        <f>-'OddsRatio_working_3-way'!U12/(3*'OddsRatio_working_3-way'!X12^(1/3))*COS(('OddsRatio_working_3-way'!Y12+4*PI())/3)</f>
        <v>-0.11875781388368337</v>
      </c>
      <c r="AI12" s="11">
        <f>'OddsRatio_working_3-way'!U12/(3*'OddsRatio_working_3-way'!X12^(1/3))*SIN(('OddsRatio_working_3-way'!Y12)/3)</f>
        <v>-0.17271769737988996</v>
      </c>
      <c r="AJ12" s="11">
        <f>'OddsRatio_working_3-way'!U12/(3*'OddsRatio_working_3-way'!X12^(1/3))*SIN(('OddsRatio_working_3-way'!Y12+2*PI())/3)</f>
        <v>-0.37841226482223828</v>
      </c>
      <c r="AK12" s="11">
        <f>'OddsRatio_working_3-way'!U12/(3*'OddsRatio_working_3-way'!X12^(1/3))*SIN(('OddsRatio_working_3-way'!Y12+4*PI())/3)</f>
        <v>0.55112996220212829</v>
      </c>
      <c r="AL12" s="11">
        <f>'OddsRatio_working_3-way'!Z12+'OddsRatio_working_3-way'!AF12</f>
        <v>1.0733429099912846</v>
      </c>
      <c r="AM12" s="11">
        <f>'OddsRatio_working_3-way'!AA12+'OddsRatio_working_3-way'!AG12</f>
        <v>-0.83582728222391756</v>
      </c>
      <c r="AN12" s="11">
        <f>'OddsRatio_working_3-way'!AB12+'OddsRatio_working_3-way'!AH12</f>
        <v>-0.23751562776736673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1.0733429099912846</v>
      </c>
      <c r="AS12" s="11">
        <f>IF(('OddsRatio_working_3-way'!X12=0),IF(Q12&gt;0,-Q12^(1/3),(-Q12)^(1/3)),'OddsRatio_working_3-way'!AM12-'OddsRatio_working_3-way'!R12/3)</f>
        <v>-0.83582728222391756</v>
      </c>
      <c r="AT12" s="11">
        <f>IF(('OddsRatio_working_3-way'!X12=0),IF(Q12&gt;0,-Q12^(1/3),(-Q12)^(1/3)),'OddsRatio_working_3-way'!AN12-'OddsRatio_working_3-way'!R12/3)</f>
        <v>-0.23751562776736673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1.27</v>
      </c>
      <c r="B13" s="4">
        <f>IF('True_Odds_Calculator_3-way'!B14="","",'True_Odds_Calculator_3-way'!B14)</f>
        <v>6.25</v>
      </c>
      <c r="C13" s="4">
        <f>IF('True_Odds_Calculator_3-way'!C14="","",'True_Odds_Calculator_3-way'!C14)</f>
        <v>9.94</v>
      </c>
      <c r="D13" s="9">
        <f t="shared" si="13"/>
        <v>0.76597073494065426</v>
      </c>
      <c r="E13" s="9">
        <f t="shared" si="14"/>
        <v>0.14407316919637453</v>
      </c>
      <c r="F13" s="9">
        <f t="shared" si="15"/>
        <v>8.995609586297118E-2</v>
      </c>
      <c r="G13" s="9">
        <f t="shared" si="16"/>
        <v>1.131603357982744</v>
      </c>
      <c r="H13" s="9">
        <f t="shared" si="17"/>
        <v>1.3055329066553409</v>
      </c>
      <c r="I13" s="9">
        <f t="shared" si="18"/>
        <v>6.9409176294094053</v>
      </c>
      <c r="J13" s="9">
        <f t="shared" si="19"/>
        <v>11.11653402036573</v>
      </c>
      <c r="K13" s="11">
        <f t="shared" si="20"/>
        <v>0.78740157480314954</v>
      </c>
      <c r="L13" s="11">
        <f t="shared" si="21"/>
        <v>0.16</v>
      </c>
      <c r="M13" s="11">
        <f t="shared" si="22"/>
        <v>0.1006036217303823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-0.16061661306421204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0.18327286553969485</v>
      </c>
      <c r="Q13" s="11">
        <f>2*'OddsRatio_working_3-way'!K13*'OddsRatio_working_3-way'!L13*'OddsRatio_working_3-way'!M13</f>
        <v>2.5348944058049085E-2</v>
      </c>
      <c r="R13" s="11">
        <f t="shared" si="23"/>
        <v>0</v>
      </c>
      <c r="S13" s="11">
        <f t="shared" si="24"/>
        <v>-1.1410579643241836</v>
      </c>
      <c r="T13" s="11">
        <f t="shared" si="25"/>
        <v>-0.1578226783297626</v>
      </c>
      <c r="U13" s="11">
        <f>'OddsRatio_working_3-way'!S13-'OddsRatio_working_3-way'!R13^2/3</f>
        <v>-1.1410579643241836</v>
      </c>
      <c r="V13" s="11">
        <f>'OddsRatio_working_3-way'!S13*'OddsRatio_working_3-way'!R13/3-2*'OddsRatio_working_3-way'!R13^3/27-'OddsRatio_working_3-way'!T13</f>
        <v>0.1578226783297626</v>
      </c>
      <c r="W13" s="11">
        <f>'OddsRatio_working_3-way'!V13^2+4*'OddsRatio_working_3-way'!U13^3/27</f>
        <v>-0.19519164968007996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0.23457389426109401</v>
      </c>
      <c r="Y13" s="11">
        <f>IF('OddsRatio_working_3-way'!W13&gt;=0,IF('OddsRatio_working_3-way'!V13+SQRT('OddsRatio_working_3-way'!W13)&gt;0,0,PI()),ACOS('OddsRatio_working_3-way'!V13/(2*'OddsRatio_working_3-way'!X13)))</f>
        <v>1.2277017645259032</v>
      </c>
      <c r="Z13" s="11">
        <f>'OddsRatio_working_3-way'!X13^(1/3)*COS('OddsRatio_working_3-way'!Y13/3)</f>
        <v>0.5658016789913719</v>
      </c>
      <c r="AA13" s="11">
        <f>'OddsRatio_working_3-way'!X13^(1/3)*COS(('OddsRatio_working_3-way'!Y13+2*PI())/3)</f>
        <v>-0.49542339387275514</v>
      </c>
      <c r="AB13" s="11">
        <f>'OddsRatio_working_3-way'!X13^(1/3)*COS(('OddsRatio_working_3-way'!Y13+4*PI())/3)</f>
        <v>-7.037828511861656E-2</v>
      </c>
      <c r="AC13" s="11">
        <f>'OddsRatio_working_3-way'!X13^(1/3)*SIN('OddsRatio_working_3-way'!Y13/3)</f>
        <v>0.24539990795693556</v>
      </c>
      <c r="AD13" s="11">
        <f>'OddsRatio_working_3-way'!X13^(1/3)*SIN(('OddsRatio_working_3-way'!Y13+2*PI())/3)</f>
        <v>0.36729867353194834</v>
      </c>
      <c r="AE13" s="11">
        <f>'OddsRatio_working_3-way'!X13^(1/3)*SIN(('OddsRatio_working_3-way'!Y13+4*PI())/3)</f>
        <v>-0.6126985814888839</v>
      </c>
      <c r="AF13" s="11">
        <f>-'OddsRatio_working_3-way'!U13/(3*'OddsRatio_working_3-way'!X13^(1/3))*COS(('OddsRatio_working_3-way'!Y13)/3)</f>
        <v>0.56580167899137201</v>
      </c>
      <c r="AG13" s="11">
        <f>-'OddsRatio_working_3-way'!U13/(3*'OddsRatio_working_3-way'!X13^(1/3))*COS(('OddsRatio_working_3-way'!Y13+2*PI())/3)</f>
        <v>-0.49542339387275525</v>
      </c>
      <c r="AH13" s="11">
        <f>-'OddsRatio_working_3-way'!U13/(3*'OddsRatio_working_3-way'!X13^(1/3))*COS(('OddsRatio_working_3-way'!Y13+4*PI())/3)</f>
        <v>-7.0378285118616574E-2</v>
      </c>
      <c r="AI13" s="11">
        <f>'OddsRatio_working_3-way'!U13/(3*'OddsRatio_working_3-way'!X13^(1/3))*SIN(('OddsRatio_working_3-way'!Y13)/3)</f>
        <v>-0.24539990795693559</v>
      </c>
      <c r="AJ13" s="11">
        <f>'OddsRatio_working_3-way'!U13/(3*'OddsRatio_working_3-way'!X13^(1/3))*SIN(('OddsRatio_working_3-way'!Y13+2*PI())/3)</f>
        <v>-0.36729867353194839</v>
      </c>
      <c r="AK13" s="11">
        <f>'OddsRatio_working_3-way'!U13/(3*'OddsRatio_working_3-way'!X13^(1/3))*SIN(('OddsRatio_working_3-way'!Y13+4*PI())/3)</f>
        <v>0.61269858148888401</v>
      </c>
      <c r="AL13" s="11">
        <f>'OddsRatio_working_3-way'!Z13+'OddsRatio_working_3-way'!AF13</f>
        <v>1.131603357982744</v>
      </c>
      <c r="AM13" s="11">
        <f>'OddsRatio_working_3-way'!AA13+'OddsRatio_working_3-way'!AG13</f>
        <v>-0.99084678774551038</v>
      </c>
      <c r="AN13" s="11">
        <f>'OddsRatio_working_3-way'!AB13+'OddsRatio_working_3-way'!AH13</f>
        <v>-0.14075657023723315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1.131603357982744</v>
      </c>
      <c r="AS13" s="11">
        <f>IF(('OddsRatio_working_3-way'!X13=0),IF(Q13&gt;0,-Q13^(1/3),(-Q13)^(1/3)),'OddsRatio_working_3-way'!AM13-'OddsRatio_working_3-way'!R13/3)</f>
        <v>-0.99084678774551038</v>
      </c>
      <c r="AT13" s="11">
        <f>IF(('OddsRatio_working_3-way'!X13=0),IF(Q13&gt;0,-Q13^(1/3),(-Q13)^(1/3)),'OddsRatio_working_3-way'!AN13-'OddsRatio_working_3-way'!R13/3)</f>
        <v>-0.14075657023723315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3.66</v>
      </c>
      <c r="B14" s="4">
        <f>IF('True_Odds_Calculator_3-way'!B15="","",'True_Odds_Calculator_3-way'!B15)</f>
        <v>3.9</v>
      </c>
      <c r="C14" s="4">
        <f>IF('True_Odds_Calculator_3-way'!C15="","",'True_Odds_Calculator_3-way'!C15)</f>
        <v>1.98</v>
      </c>
      <c r="D14" s="9">
        <f t="shared" si="13"/>
        <v>0.26249939215728157</v>
      </c>
      <c r="E14" s="9">
        <f t="shared" si="14"/>
        <v>0.2461220822113237</v>
      </c>
      <c r="F14" s="9">
        <f t="shared" si="15"/>
        <v>0.49137852563139461</v>
      </c>
      <c r="G14" s="9">
        <f t="shared" si="16"/>
        <v>1.0562152747535558</v>
      </c>
      <c r="H14" s="9">
        <f t="shared" si="17"/>
        <v>3.8095326308444579</v>
      </c>
      <c r="I14" s="9">
        <f t="shared" si="18"/>
        <v>4.0630242967853114</v>
      </c>
      <c r="J14" s="9">
        <f t="shared" si="19"/>
        <v>2.0350909692584844</v>
      </c>
      <c r="K14" s="11">
        <f t="shared" si="20"/>
        <v>0.27322404371584696</v>
      </c>
      <c r="L14" s="11">
        <f t="shared" si="21"/>
        <v>0.25641025641025644</v>
      </c>
      <c r="M14" s="11">
        <f t="shared" si="22"/>
        <v>0.50505050505050508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-0.26748216365702693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0.23140187074613305</v>
      </c>
      <c r="Q14" s="11">
        <f>2*'OddsRatio_working_3-way'!K14*'OddsRatio_working_3-way'!L14*'OddsRatio_working_3-way'!M14</f>
        <v>7.0765098087502462E-2</v>
      </c>
      <c r="R14" s="11">
        <f t="shared" si="23"/>
        <v>0</v>
      </c>
      <c r="S14" s="11">
        <f t="shared" si="24"/>
        <v>-0.86511140624255967</v>
      </c>
      <c r="T14" s="11">
        <f t="shared" si="25"/>
        <v>-0.26456006307111918</v>
      </c>
      <c r="U14" s="11">
        <f>'OddsRatio_working_3-way'!S14-'OddsRatio_working_3-way'!R14^2/3</f>
        <v>-0.86511140624255967</v>
      </c>
      <c r="V14" s="11">
        <f>'OddsRatio_working_3-way'!S14*'OddsRatio_working_3-way'!R14/3-2*'OddsRatio_working_3-way'!R14^3/27-'OddsRatio_working_3-way'!T14</f>
        <v>0.26456006307111918</v>
      </c>
      <c r="W14" s="11">
        <f>'OddsRatio_working_3-way'!V14^2+4*'OddsRatio_working_3-way'!U14^3/27</f>
        <v>-2.5928673474672981E-2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0.15485533607763372</v>
      </c>
      <c r="Y14" s="11">
        <f>IF('OddsRatio_working_3-way'!W14&gt;=0,IF('OddsRatio_working_3-way'!V14+SQRT('OddsRatio_working_3-way'!W14)&gt;0,0,PI()),ACOS('OddsRatio_working_3-way'!V14/(2*'OddsRatio_working_3-way'!X14)))</f>
        <v>0.54675372748610895</v>
      </c>
      <c r="Z14" s="11">
        <f>'OddsRatio_working_3-way'!X14^(1/3)*COS('OddsRatio_working_3-way'!Y14/3)</f>
        <v>0.52810763737677791</v>
      </c>
      <c r="AA14" s="11">
        <f>'OddsRatio_working_3-way'!X14^(1/3)*COS(('OddsRatio_working_3-way'!Y14+2*PI())/3)</f>
        <v>-0.34834257279519848</v>
      </c>
      <c r="AB14" s="11">
        <f>'OddsRatio_working_3-way'!X14^(1/3)*COS(('OddsRatio_working_3-way'!Y14+4*PI())/3)</f>
        <v>-0.17976506458157929</v>
      </c>
      <c r="AC14" s="11">
        <f>'OddsRatio_working_3-way'!X14^(1/3)*SIN('OddsRatio_working_3-way'!Y14/3)</f>
        <v>9.7328269746449259E-2</v>
      </c>
      <c r="AD14" s="11">
        <f>'OddsRatio_working_3-way'!X14^(1/3)*SIN(('OddsRatio_working_3-way'!Y14+2*PI())/3)</f>
        <v>0.40869049502764526</v>
      </c>
      <c r="AE14" s="11">
        <f>'OddsRatio_working_3-way'!X14^(1/3)*SIN(('OddsRatio_working_3-way'!Y14+4*PI())/3)</f>
        <v>-0.50601876477409458</v>
      </c>
      <c r="AF14" s="11">
        <f>-'OddsRatio_working_3-way'!U14/(3*'OddsRatio_working_3-way'!X14^(1/3))*COS(('OddsRatio_working_3-way'!Y14)/3)</f>
        <v>0.52810763737677791</v>
      </c>
      <c r="AG14" s="11">
        <f>-'OddsRatio_working_3-way'!U14/(3*'OddsRatio_working_3-way'!X14^(1/3))*COS(('OddsRatio_working_3-way'!Y14+2*PI())/3)</f>
        <v>-0.34834257279519848</v>
      </c>
      <c r="AH14" s="11">
        <f>-'OddsRatio_working_3-way'!U14/(3*'OddsRatio_working_3-way'!X14^(1/3))*COS(('OddsRatio_working_3-way'!Y14+4*PI())/3)</f>
        <v>-0.17976506458157929</v>
      </c>
      <c r="AI14" s="11">
        <f>'OddsRatio_working_3-way'!U14/(3*'OddsRatio_working_3-way'!X14^(1/3))*SIN(('OddsRatio_working_3-way'!Y14)/3)</f>
        <v>-9.7328269746449259E-2</v>
      </c>
      <c r="AJ14" s="11">
        <f>'OddsRatio_working_3-way'!U14/(3*'OddsRatio_working_3-way'!X14^(1/3))*SIN(('OddsRatio_working_3-way'!Y14+2*PI())/3)</f>
        <v>-0.40869049502764526</v>
      </c>
      <c r="AK14" s="11">
        <f>'OddsRatio_working_3-way'!U14/(3*'OddsRatio_working_3-way'!X14^(1/3))*SIN(('OddsRatio_working_3-way'!Y14+4*PI())/3)</f>
        <v>0.50601876477409458</v>
      </c>
      <c r="AL14" s="11">
        <f>'OddsRatio_working_3-way'!Z14+'OddsRatio_working_3-way'!AF14</f>
        <v>1.0562152747535558</v>
      </c>
      <c r="AM14" s="11">
        <f>'OddsRatio_working_3-way'!AA14+'OddsRatio_working_3-way'!AG14</f>
        <v>-0.69668514559039696</v>
      </c>
      <c r="AN14" s="11">
        <f>'OddsRatio_working_3-way'!AB14+'OddsRatio_working_3-way'!AH14</f>
        <v>-0.35953012916315857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1.0562152747535558</v>
      </c>
      <c r="AS14" s="11">
        <f>IF(('OddsRatio_working_3-way'!X14=0),IF(Q14&gt;0,-Q14^(1/3),(-Q14)^(1/3)),'OddsRatio_working_3-way'!AM14-'OddsRatio_working_3-way'!R14/3)</f>
        <v>-0.69668514559039696</v>
      </c>
      <c r="AT14" s="11">
        <f>IF(('OddsRatio_working_3-way'!X14=0),IF(Q14&gt;0,-Q14^(1/3),(-Q14)^(1/3)),'OddsRatio_working_3-way'!AN14-'OddsRatio_working_3-way'!R14/3)</f>
        <v>-0.35953012916315857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3.91</v>
      </c>
      <c r="B15" s="4">
        <f>IF('True_Odds_Calculator_3-way'!B16="","",'True_Odds_Calculator_3-way'!B16)</f>
        <v>3.71</v>
      </c>
      <c r="C15" s="4">
        <f>IF('True_Odds_Calculator_3-way'!C16="","",'True_Odds_Calculator_3-way'!C16)</f>
        <v>1.96</v>
      </c>
      <c r="D15" s="9">
        <f t="shared" si="13"/>
        <v>0.24521026585353622</v>
      </c>
      <c r="E15" s="9">
        <f t="shared" si="14"/>
        <v>0.25862667544837192</v>
      </c>
      <c r="F15" s="9">
        <f t="shared" si="15"/>
        <v>0.49616305869809174</v>
      </c>
      <c r="G15" s="9">
        <f t="shared" si="16"/>
        <v>1.057777555158212</v>
      </c>
      <c r="H15" s="9">
        <f t="shared" si="17"/>
        <v>4.078132685510397</v>
      </c>
      <c r="I15" s="9">
        <f t="shared" si="18"/>
        <v>3.8665771744787554</v>
      </c>
      <c r="J15" s="9">
        <f t="shared" si="19"/>
        <v>2.0154664529518831</v>
      </c>
      <c r="K15" s="11">
        <f t="shared" si="20"/>
        <v>0.25575447570332482</v>
      </c>
      <c r="L15" s="11">
        <f t="shared" si="21"/>
        <v>0.26954177897574122</v>
      </c>
      <c r="M15" s="11">
        <f t="shared" si="22"/>
        <v>0.51020408163265307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-0.26627278123249754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0.23142973350127582</v>
      </c>
      <c r="Q15" s="11">
        <f>2*'OddsRatio_working_3-way'!K15*'OddsRatio_working_3-way'!L15*'OddsRatio_working_3-way'!M15</f>
        <v>7.0343384042940979E-2</v>
      </c>
      <c r="R15" s="11">
        <f t="shared" si="23"/>
        <v>0</v>
      </c>
      <c r="S15" s="11">
        <f t="shared" si="24"/>
        <v>-0.86914528939103874</v>
      </c>
      <c r="T15" s="11">
        <f t="shared" si="25"/>
        <v>-0.26417789951095405</v>
      </c>
      <c r="U15" s="11">
        <f>'OddsRatio_working_3-way'!S15-'OddsRatio_working_3-way'!R15^2/3</f>
        <v>-0.86914528939103874</v>
      </c>
      <c r="V15" s="11">
        <f>'OddsRatio_working_3-way'!S15*'OddsRatio_working_3-way'!R15/3-2*'OddsRatio_working_3-way'!R15^3/27-'OddsRatio_working_3-way'!T15</f>
        <v>0.26417789951095405</v>
      </c>
      <c r="W15" s="11">
        <f>'OddsRatio_working_3-way'!V15^2+4*'OddsRatio_working_3-way'!U15^3/27</f>
        <v>-2.7478795140310222E-2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0.15593969806493307</v>
      </c>
      <c r="Y15" s="11">
        <f>IF('OddsRatio_working_3-way'!W15&gt;=0,IF('OddsRatio_working_3-way'!V15+SQRT('OddsRatio_working_3-way'!W15)&gt;0,0,PI()),ACOS('OddsRatio_working_3-way'!V15/(2*'OddsRatio_working_3-way'!X15)))</f>
        <v>0.5603832618793092</v>
      </c>
      <c r="Z15" s="11">
        <f>'OddsRatio_working_3-way'!X15^(1/3)*COS('OddsRatio_working_3-way'!Y15/3)</f>
        <v>0.52888877757910613</v>
      </c>
      <c r="AA15" s="11">
        <f>'OddsRatio_working_3-way'!X15^(1/3)*COS(('OddsRatio_working_3-way'!Y15+2*PI())/3)</f>
        <v>-0.35101123036829429</v>
      </c>
      <c r="AB15" s="11">
        <f>'OddsRatio_working_3-way'!X15^(1/3)*COS(('OddsRatio_working_3-way'!Y15+4*PI())/3)</f>
        <v>-0.17787754721081198</v>
      </c>
      <c r="AC15" s="11">
        <f>'OddsRatio_working_3-way'!X15^(1/3)*SIN('OddsRatio_working_3-way'!Y15/3)</f>
        <v>9.9958778576763815E-2</v>
      </c>
      <c r="AD15" s="11">
        <f>'OddsRatio_working_3-way'!X15^(1/3)*SIN(('OddsRatio_working_3-way'!Y15+2*PI())/3)</f>
        <v>0.40805172787162158</v>
      </c>
      <c r="AE15" s="11">
        <f>'OddsRatio_working_3-way'!X15^(1/3)*SIN(('OddsRatio_working_3-way'!Y15+4*PI())/3)</f>
        <v>-0.50801050644838541</v>
      </c>
      <c r="AF15" s="11">
        <f>-'OddsRatio_working_3-way'!U15/(3*'OddsRatio_working_3-way'!X15^(1/3))*COS(('OddsRatio_working_3-way'!Y15)/3)</f>
        <v>0.52888877757910591</v>
      </c>
      <c r="AG15" s="11">
        <f>-'OddsRatio_working_3-way'!U15/(3*'OddsRatio_working_3-way'!X15^(1/3))*COS(('OddsRatio_working_3-way'!Y15+2*PI())/3)</f>
        <v>-0.35101123036829412</v>
      </c>
      <c r="AH15" s="11">
        <f>-'OddsRatio_working_3-way'!U15/(3*'OddsRatio_working_3-way'!X15^(1/3))*COS(('OddsRatio_working_3-way'!Y15+4*PI())/3)</f>
        <v>-0.17787754721081189</v>
      </c>
      <c r="AI15" s="11">
        <f>'OddsRatio_working_3-way'!U15/(3*'OddsRatio_working_3-way'!X15^(1/3))*SIN(('OddsRatio_working_3-way'!Y15)/3)</f>
        <v>-9.9958778576763774E-2</v>
      </c>
      <c r="AJ15" s="11">
        <f>'OddsRatio_working_3-way'!U15/(3*'OddsRatio_working_3-way'!X15^(1/3))*SIN(('OddsRatio_working_3-way'!Y15+2*PI())/3)</f>
        <v>-0.40805172787162142</v>
      </c>
      <c r="AK15" s="11">
        <f>'OddsRatio_working_3-way'!U15/(3*'OddsRatio_working_3-way'!X15^(1/3))*SIN(('OddsRatio_working_3-way'!Y15+4*PI())/3)</f>
        <v>0.50801050644838519</v>
      </c>
      <c r="AL15" s="11">
        <f>'OddsRatio_working_3-way'!Z15+'OddsRatio_working_3-way'!AF15</f>
        <v>1.057777555158212</v>
      </c>
      <c r="AM15" s="11">
        <f>'OddsRatio_working_3-way'!AA15+'OddsRatio_working_3-way'!AG15</f>
        <v>-0.70202246073658836</v>
      </c>
      <c r="AN15" s="11">
        <f>'OddsRatio_working_3-way'!AB15+'OddsRatio_working_3-way'!AH15</f>
        <v>-0.3557550944216239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1.057777555158212</v>
      </c>
      <c r="AS15" s="11">
        <f>IF(('OddsRatio_working_3-way'!X15=0),IF(Q15&gt;0,-Q15^(1/3),(-Q15)^(1/3)),'OddsRatio_working_3-way'!AM15-'OddsRatio_working_3-way'!R15/3)</f>
        <v>-0.70202246073658836</v>
      </c>
      <c r="AT15" s="11">
        <f>IF(('OddsRatio_working_3-way'!X15=0),IF(Q15&gt;0,-Q15^(1/3),(-Q15)^(1/3)),'OddsRatio_working_3-way'!AN15-'OddsRatio_working_3-way'!R15/3)</f>
        <v>-0.3557550944216239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4.2699999999999996</v>
      </c>
      <c r="B16" s="4">
        <f>IF('True_Odds_Calculator_3-way'!B17="","",'True_Odds_Calculator_3-way'!B17)</f>
        <v>4.29</v>
      </c>
      <c r="C16" s="4">
        <f>IF('True_Odds_Calculator_3-way'!C17="","",'True_Odds_Calculator_3-way'!C17)</f>
        <v>1.76</v>
      </c>
      <c r="D16" s="9">
        <f t="shared" si="13"/>
        <v>0.22373356374007716</v>
      </c>
      <c r="E16" s="9">
        <f t="shared" si="14"/>
        <v>0.22267633946803883</v>
      </c>
      <c r="F16" s="9">
        <f t="shared" si="15"/>
        <v>0.55359009679188376</v>
      </c>
      <c r="G16" s="9">
        <f t="shared" si="16"/>
        <v>1.0610403888970694</v>
      </c>
      <c r="H16" s="9">
        <f t="shared" si="17"/>
        <v>4.4696020716934166</v>
      </c>
      <c r="I16" s="9">
        <f t="shared" si="18"/>
        <v>4.4908228794713594</v>
      </c>
      <c r="J16" s="9">
        <f t="shared" si="19"/>
        <v>1.8063906955617728</v>
      </c>
      <c r="K16" s="11">
        <f t="shared" si="20"/>
        <v>0.23419203747072601</v>
      </c>
      <c r="L16" s="11">
        <f t="shared" si="21"/>
        <v>0.23310023310023309</v>
      </c>
      <c r="M16" s="11">
        <f t="shared" si="22"/>
        <v>0.56818181818181823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-0.25360593207090953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0.22704568159113614</v>
      </c>
      <c r="Q16" s="11">
        <f>2*'OddsRatio_working_3-way'!K16*'OddsRatio_working_3-way'!L16*'OddsRatio_working_3-way'!M16</f>
        <v>6.2034339232550861E-2</v>
      </c>
      <c r="R16" s="11">
        <f t="shared" si="23"/>
        <v>0</v>
      </c>
      <c r="S16" s="11">
        <f t="shared" si="24"/>
        <v>-0.89526960090055385</v>
      </c>
      <c r="T16" s="11">
        <f t="shared" si="25"/>
        <v>-0.24460918057392181</v>
      </c>
      <c r="U16" s="11">
        <f>'OddsRatio_working_3-way'!S16-'OddsRatio_working_3-way'!R16^2/3</f>
        <v>-0.89526960090055385</v>
      </c>
      <c r="V16" s="11">
        <f>'OddsRatio_working_3-way'!S16*'OddsRatio_working_3-way'!R16/3-2*'OddsRatio_working_3-way'!R16^3/27-'OddsRatio_working_3-way'!T16</f>
        <v>0.24460918057392181</v>
      </c>
      <c r="W16" s="11">
        <f>'OddsRatio_working_3-way'!V16^2+4*'OddsRatio_working_3-way'!U16^3/27</f>
        <v>-4.6472340091838607E-2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0.16302299785067451</v>
      </c>
      <c r="Y16" s="11">
        <f>IF('OddsRatio_working_3-way'!W16&gt;=0,IF('OddsRatio_working_3-way'!V16+SQRT('OddsRatio_working_3-way'!W16)&gt;0,0,PI()),ACOS('OddsRatio_working_3-way'!V16/(2*'OddsRatio_working_3-way'!X16)))</f>
        <v>0.7223878749999898</v>
      </c>
      <c r="Z16" s="11">
        <f>'OddsRatio_working_3-way'!X16^(1/3)*COS('OddsRatio_working_3-way'!Y16/3)</f>
        <v>0.53052019444853482</v>
      </c>
      <c r="AA16" s="11">
        <f>'OddsRatio_working_3-way'!X16^(1/3)*COS(('OddsRatio_working_3-way'!Y16+2*PI())/3)</f>
        <v>-0.37808138372134287</v>
      </c>
      <c r="AB16" s="11">
        <f>'OddsRatio_working_3-way'!X16^(1/3)*COS(('OddsRatio_working_3-way'!Y16+4*PI())/3)</f>
        <v>-0.15243881072719201</v>
      </c>
      <c r="AC16" s="11">
        <f>'OddsRatio_working_3-way'!X16^(1/3)*SIN('OddsRatio_working_3-way'!Y16/3)</f>
        <v>0.13027480025881272</v>
      </c>
      <c r="AD16" s="11">
        <f>'OddsRatio_working_3-way'!X16^(1/3)*SIN(('OddsRatio_working_3-way'!Y16+2*PI())/3)</f>
        <v>0.39430656548368481</v>
      </c>
      <c r="AE16" s="11">
        <f>'OddsRatio_working_3-way'!X16^(1/3)*SIN(('OddsRatio_working_3-way'!Y16+4*PI())/3)</f>
        <v>-0.52458136574249759</v>
      </c>
      <c r="AF16" s="11">
        <f>-'OddsRatio_working_3-way'!U16/(3*'OddsRatio_working_3-way'!X16^(1/3))*COS(('OddsRatio_working_3-way'!Y16)/3)</f>
        <v>0.53052019444853471</v>
      </c>
      <c r="AG16" s="11">
        <f>-'OddsRatio_working_3-way'!U16/(3*'OddsRatio_working_3-way'!X16^(1/3))*COS(('OddsRatio_working_3-way'!Y16+2*PI())/3)</f>
        <v>-0.37808138372134276</v>
      </c>
      <c r="AH16" s="11">
        <f>-'OddsRatio_working_3-way'!U16/(3*'OddsRatio_working_3-way'!X16^(1/3))*COS(('OddsRatio_working_3-way'!Y16+4*PI())/3)</f>
        <v>-0.15243881072719198</v>
      </c>
      <c r="AI16" s="11">
        <f>'OddsRatio_working_3-way'!U16/(3*'OddsRatio_working_3-way'!X16^(1/3))*SIN(('OddsRatio_working_3-way'!Y16)/3)</f>
        <v>-0.13027480025881269</v>
      </c>
      <c r="AJ16" s="11">
        <f>'OddsRatio_working_3-way'!U16/(3*'OddsRatio_working_3-way'!X16^(1/3))*SIN(('OddsRatio_working_3-way'!Y16+2*PI())/3)</f>
        <v>-0.3943065654836847</v>
      </c>
      <c r="AK16" s="11">
        <f>'OddsRatio_working_3-way'!U16/(3*'OddsRatio_working_3-way'!X16^(1/3))*SIN(('OddsRatio_working_3-way'!Y16+4*PI())/3)</f>
        <v>0.52458136574249747</v>
      </c>
      <c r="AL16" s="11">
        <f>'OddsRatio_working_3-way'!Z16+'OddsRatio_working_3-way'!AF16</f>
        <v>1.0610403888970694</v>
      </c>
      <c r="AM16" s="11">
        <f>'OddsRatio_working_3-way'!AA16+'OddsRatio_working_3-way'!AG16</f>
        <v>-0.75616276744268562</v>
      </c>
      <c r="AN16" s="11">
        <f>'OddsRatio_working_3-way'!AB16+'OddsRatio_working_3-way'!AH16</f>
        <v>-0.30487762145438402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1.0610403888970694</v>
      </c>
      <c r="AS16" s="11">
        <f>IF(('OddsRatio_working_3-way'!X16=0),IF(Q16&gt;0,-Q16^(1/3),(-Q16)^(1/3)),'OddsRatio_working_3-way'!AM16-'OddsRatio_working_3-way'!R16/3)</f>
        <v>-0.75616276744268562</v>
      </c>
      <c r="AT16" s="11">
        <f>IF(('OddsRatio_working_3-way'!X16=0),IF(Q16&gt;0,-Q16^(1/3),(-Q16)^(1/3)),'OddsRatio_working_3-way'!AN16-'OddsRatio_working_3-way'!R16/3)</f>
        <v>-0.30487762145438402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2.0699999999999998</v>
      </c>
      <c r="B17" s="4">
        <f>IF('True_Odds_Calculator_3-way'!B18="","",'True_Odds_Calculator_3-way'!B18)</f>
        <v>3.83</v>
      </c>
      <c r="C17" s="4">
        <f>IF('True_Odds_Calculator_3-way'!C18="","",'True_Odds_Calculator_3-way'!C18)</f>
        <v>3.44</v>
      </c>
      <c r="D17" s="9">
        <f t="shared" si="13"/>
        <v>0.46957326471830008</v>
      </c>
      <c r="E17" s="9">
        <f t="shared" si="14"/>
        <v>0.25077643627870272</v>
      </c>
      <c r="F17" s="9">
        <f t="shared" si="15"/>
        <v>0.2796502990029972</v>
      </c>
      <c r="G17" s="9">
        <f t="shared" si="16"/>
        <v>1.0556945168533129</v>
      </c>
      <c r="H17" s="9">
        <f t="shared" si="17"/>
        <v>2.1295931330330449</v>
      </c>
      <c r="I17" s="9">
        <f t="shared" si="18"/>
        <v>3.987615482694876</v>
      </c>
      <c r="J17" s="9">
        <f t="shared" si="19"/>
        <v>3.5758946211220834</v>
      </c>
      <c r="K17" s="11">
        <f t="shared" si="20"/>
        <v>0.48309178743961356</v>
      </c>
      <c r="L17" s="11">
        <f t="shared" si="21"/>
        <v>0.2610966057441253</v>
      </c>
      <c r="M17" s="11">
        <f t="shared" si="22"/>
        <v>0.29069767441860467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-0.27091464185530234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0.23246720599058457</v>
      </c>
      <c r="Q17" s="11">
        <f>2*'OddsRatio_working_3-way'!K17*'OddsRatio_working_3-way'!L17*'OddsRatio_working_3-way'!M17</f>
        <v>7.3333503467061384E-2</v>
      </c>
      <c r="R17" s="11">
        <f t="shared" si="23"/>
        <v>0</v>
      </c>
      <c r="S17" s="11">
        <f t="shared" si="24"/>
        <v>-0.85808284262002765</v>
      </c>
      <c r="T17" s="11">
        <f t="shared" si="25"/>
        <v>-0.27068859388644412</v>
      </c>
      <c r="U17" s="11">
        <f>'OddsRatio_working_3-way'!S17-'OddsRatio_working_3-way'!R17^2/3</f>
        <v>-0.85808284262002765</v>
      </c>
      <c r="V17" s="11">
        <f>'OddsRatio_working_3-way'!S17*'OddsRatio_working_3-way'!R17/3-2*'OddsRatio_working_3-way'!R17^3/27-'OddsRatio_working_3-way'!T17</f>
        <v>0.27068859388644412</v>
      </c>
      <c r="W17" s="11">
        <f>'OddsRatio_working_3-way'!V17^2+4*'OddsRatio_working_3-way'!U17^3/27</f>
        <v>-2.0329416536707501E-2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0.1529720002132153</v>
      </c>
      <c r="Y17" s="11">
        <f>IF('OddsRatio_working_3-way'!W17&gt;=0,IF('OddsRatio_working_3-way'!V17+SQRT('OddsRatio_working_3-way'!W17)&gt;0,0,PI()),ACOS('OddsRatio_working_3-way'!V17/(2*'OddsRatio_working_3-way'!X17)))</f>
        <v>0.48480645556915292</v>
      </c>
      <c r="Z17" s="11">
        <f>'OddsRatio_working_3-way'!X17^(1/3)*COS('OddsRatio_working_3-way'!Y17/3)</f>
        <v>0.52784725842665658</v>
      </c>
      <c r="AA17" s="11">
        <f>'OddsRatio_working_3-way'!X17^(1/3)*COS(('OddsRatio_working_3-way'!Y17+2*PI())/3)</f>
        <v>-0.33844654168730332</v>
      </c>
      <c r="AB17" s="11">
        <f>'OddsRatio_working_3-way'!X17^(1/3)*COS(('OddsRatio_working_3-way'!Y17+4*PI())/3)</f>
        <v>-0.18940071673935338</v>
      </c>
      <c r="AC17" s="11">
        <f>'OddsRatio_working_3-way'!X17^(1/3)*SIN('OddsRatio_working_3-way'!Y17/3)</f>
        <v>8.6051647155288777E-2</v>
      </c>
      <c r="AD17" s="11">
        <f>'OddsRatio_working_3-way'!X17^(1/3)*SIN(('OddsRatio_working_3-way'!Y17+2*PI())/3)</f>
        <v>0.41410331153780983</v>
      </c>
      <c r="AE17" s="11">
        <f>'OddsRatio_working_3-way'!X17^(1/3)*SIN(('OddsRatio_working_3-way'!Y17+4*PI())/3)</f>
        <v>-0.50015495869309856</v>
      </c>
      <c r="AF17" s="11">
        <f>-'OddsRatio_working_3-way'!U17/(3*'OddsRatio_working_3-way'!X17^(1/3))*COS(('OddsRatio_working_3-way'!Y17)/3)</f>
        <v>0.52784725842665647</v>
      </c>
      <c r="AG17" s="11">
        <f>-'OddsRatio_working_3-way'!U17/(3*'OddsRatio_working_3-way'!X17^(1/3))*COS(('OddsRatio_working_3-way'!Y17+2*PI())/3)</f>
        <v>-0.33844654168730326</v>
      </c>
      <c r="AH17" s="11">
        <f>-'OddsRatio_working_3-way'!U17/(3*'OddsRatio_working_3-way'!X17^(1/3))*COS(('OddsRatio_working_3-way'!Y17+4*PI())/3)</f>
        <v>-0.18940071673935333</v>
      </c>
      <c r="AI17" s="11">
        <f>'OddsRatio_working_3-way'!U17/(3*'OddsRatio_working_3-way'!X17^(1/3))*SIN(('OddsRatio_working_3-way'!Y17)/3)</f>
        <v>-8.6051647155288763E-2</v>
      </c>
      <c r="AJ17" s="11">
        <f>'OddsRatio_working_3-way'!U17/(3*'OddsRatio_working_3-way'!X17^(1/3))*SIN(('OddsRatio_working_3-way'!Y17+2*PI())/3)</f>
        <v>-0.41410331153780972</v>
      </c>
      <c r="AK17" s="11">
        <f>'OddsRatio_working_3-way'!U17/(3*'OddsRatio_working_3-way'!X17^(1/3))*SIN(('OddsRatio_working_3-way'!Y17+4*PI())/3)</f>
        <v>0.50015495869309845</v>
      </c>
      <c r="AL17" s="11">
        <f>'OddsRatio_working_3-way'!Z17+'OddsRatio_working_3-way'!AF17</f>
        <v>1.0556945168533129</v>
      </c>
      <c r="AM17" s="11">
        <f>'OddsRatio_working_3-way'!AA17+'OddsRatio_working_3-way'!AG17</f>
        <v>-0.67689308337460652</v>
      </c>
      <c r="AN17" s="11">
        <f>'OddsRatio_working_3-way'!AB17+'OddsRatio_working_3-way'!AH17</f>
        <v>-0.37880143347870671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1.0556945168533129</v>
      </c>
      <c r="AS17" s="11">
        <f>IF(('OddsRatio_working_3-way'!X17=0),IF(Q17&gt;0,-Q17^(1/3),(-Q17)^(1/3)),'OddsRatio_working_3-way'!AM17-'OddsRatio_working_3-way'!R17/3)</f>
        <v>-0.67689308337460652</v>
      </c>
      <c r="AT17" s="11">
        <f>IF(('OddsRatio_working_3-way'!X17=0),IF(Q17&gt;0,-Q17^(1/3),(-Q17)^(1/3)),'OddsRatio_working_3-way'!AN17-'OddsRatio_working_3-way'!R17/3)</f>
        <v>-0.37880143347870671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2.78</v>
      </c>
      <c r="B18" s="4">
        <f>IF('True_Odds_Calculator_3-way'!B19="","",'True_Odds_Calculator_3-way'!B19)</f>
        <v>3.5</v>
      </c>
      <c r="C18" s="4">
        <f>IF('True_Odds_Calculator_3-way'!C19="","",'True_Odds_Calculator_3-way'!C19)</f>
        <v>2.58</v>
      </c>
      <c r="D18" s="9">
        <f t="shared" si="13"/>
        <v>0.34838296219521747</v>
      </c>
      <c r="E18" s="9">
        <f t="shared" si="14"/>
        <v>0.27571204191062482</v>
      </c>
      <c r="F18" s="9">
        <f t="shared" si="15"/>
        <v>0.37590499589415782</v>
      </c>
      <c r="G18" s="9">
        <f t="shared" si="16"/>
        <v>1.050789008808199</v>
      </c>
      <c r="H18" s="9">
        <f t="shared" si="17"/>
        <v>2.8704044356785934</v>
      </c>
      <c r="I18" s="9">
        <f t="shared" si="18"/>
        <v>3.6269725220204974</v>
      </c>
      <c r="J18" s="9">
        <f t="shared" si="19"/>
        <v>2.6602466339169548</v>
      </c>
      <c r="K18" s="11">
        <f t="shared" si="20"/>
        <v>0.35971223021582738</v>
      </c>
      <c r="L18" s="11">
        <f t="shared" si="21"/>
        <v>0.2857142857142857</v>
      </c>
      <c r="M18" s="11">
        <f t="shared" si="22"/>
        <v>0.38759689922480617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-0.28008158257447191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0.23343451484659447</v>
      </c>
      <c r="Q18" s="11">
        <f>2*'OddsRatio_working_3-way'!K18*'OddsRatio_working_3-way'!L18*'OddsRatio_working_3-way'!M18</f>
        <v>7.9670482882796753E-2</v>
      </c>
      <c r="R18" s="11">
        <f t="shared" si="23"/>
        <v>0</v>
      </c>
      <c r="S18" s="11">
        <f t="shared" si="24"/>
        <v>-0.83345185606599359</v>
      </c>
      <c r="T18" s="11">
        <f t="shared" si="25"/>
        <v>-0.28445455838429817</v>
      </c>
      <c r="U18" s="11">
        <f>'OddsRatio_working_3-way'!S18-'OddsRatio_working_3-way'!R18^2/3</f>
        <v>-0.83345185606599359</v>
      </c>
      <c r="V18" s="11">
        <f>'OddsRatio_working_3-way'!S18*'OddsRatio_working_3-way'!R18/3-2*'OddsRatio_working_3-way'!R18^3/27-'OddsRatio_working_3-way'!T18</f>
        <v>0.28445455838429817</v>
      </c>
      <c r="W18" s="11">
        <f>'OddsRatio_working_3-way'!V18^2+4*'OddsRatio_working_3-way'!U18^3/27</f>
        <v>-4.8560725379750841E-3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0.14643297811932698</v>
      </c>
      <c r="Y18" s="11">
        <f>IF('OddsRatio_working_3-way'!W18&gt;=0,IF('OddsRatio_working_3-way'!V18+SQRT('OddsRatio_working_3-way'!W18)&gt;0,0,PI()),ACOS('OddsRatio_working_3-way'!V18/(2*'OddsRatio_working_3-way'!X18)))</f>
        <v>0.24024790216083969</v>
      </c>
      <c r="Z18" s="11">
        <f>'OddsRatio_working_3-way'!X18^(1/3)*COS('OddsRatio_working_3-way'!Y18/3)</f>
        <v>0.52539450440409963</v>
      </c>
      <c r="AA18" s="11">
        <f>'OddsRatio_working_3-way'!X18^(1/3)*COS(('OddsRatio_working_3-way'!Y18+2*PI())/3)</f>
        <v>-0.29921334554425061</v>
      </c>
      <c r="AB18" s="11">
        <f>'OddsRatio_working_3-way'!X18^(1/3)*COS(('OddsRatio_working_3-way'!Y18+4*PI())/3)</f>
        <v>-0.22618115885984869</v>
      </c>
      <c r="AC18" s="11">
        <f>'OddsRatio_working_3-way'!X18^(1/3)*SIN('OddsRatio_working_3-way'!Y18/3)</f>
        <v>4.2165152641746438E-2</v>
      </c>
      <c r="AD18" s="11">
        <f>'OddsRatio_working_3-way'!X18^(1/3)*SIN(('OddsRatio_working_3-way'!Y18+2*PI())/3)</f>
        <v>0.43392241150181227</v>
      </c>
      <c r="AE18" s="11">
        <f>'OddsRatio_working_3-way'!X18^(1/3)*SIN(('OddsRatio_working_3-way'!Y18+4*PI())/3)</f>
        <v>-0.47608756414355868</v>
      </c>
      <c r="AF18" s="11">
        <f>-'OddsRatio_working_3-way'!U18/(3*'OddsRatio_working_3-way'!X18^(1/3))*COS(('OddsRatio_working_3-way'!Y18)/3)</f>
        <v>0.52539450440409952</v>
      </c>
      <c r="AG18" s="11">
        <f>-'OddsRatio_working_3-way'!U18/(3*'OddsRatio_working_3-way'!X18^(1/3))*COS(('OddsRatio_working_3-way'!Y18+2*PI())/3)</f>
        <v>-0.29921334554425055</v>
      </c>
      <c r="AH18" s="11">
        <f>-'OddsRatio_working_3-way'!U18/(3*'OddsRatio_working_3-way'!X18^(1/3))*COS(('OddsRatio_working_3-way'!Y18+4*PI())/3)</f>
        <v>-0.22618115885984863</v>
      </c>
      <c r="AI18" s="11">
        <f>'OddsRatio_working_3-way'!U18/(3*'OddsRatio_working_3-way'!X18^(1/3))*SIN(('OddsRatio_working_3-way'!Y18)/3)</f>
        <v>-4.2165152641746431E-2</v>
      </c>
      <c r="AJ18" s="11">
        <f>'OddsRatio_working_3-way'!U18/(3*'OddsRatio_working_3-way'!X18^(1/3))*SIN(('OddsRatio_working_3-way'!Y18+2*PI())/3)</f>
        <v>-0.43392241150181216</v>
      </c>
      <c r="AK18" s="11">
        <f>'OddsRatio_working_3-way'!U18/(3*'OddsRatio_working_3-way'!X18^(1/3))*SIN(('OddsRatio_working_3-way'!Y18+4*PI())/3)</f>
        <v>0.47608756414355857</v>
      </c>
      <c r="AL18" s="11">
        <f>'OddsRatio_working_3-way'!Z18+'OddsRatio_working_3-way'!AF18</f>
        <v>1.050789008808199</v>
      </c>
      <c r="AM18" s="11">
        <f>'OddsRatio_working_3-way'!AA18+'OddsRatio_working_3-way'!AG18</f>
        <v>-0.59842669108850122</v>
      </c>
      <c r="AN18" s="11">
        <f>'OddsRatio_working_3-way'!AB18+'OddsRatio_working_3-way'!AH18</f>
        <v>-0.45236231771969732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1.050789008808199</v>
      </c>
      <c r="AS18" s="11">
        <f>IF(('OddsRatio_working_3-way'!X18=0),IF(Q18&gt;0,-Q18^(1/3),(-Q18)^(1/3)),'OddsRatio_working_3-way'!AM18-'OddsRatio_working_3-way'!R18/3)</f>
        <v>-0.59842669108850122</v>
      </c>
      <c r="AT18" s="11">
        <f>IF(('OddsRatio_working_3-way'!X18=0),IF(Q18&gt;0,-Q18^(1/3),(-Q18)^(1/3)),'OddsRatio_working_3-way'!AN18-'OddsRatio_working_3-way'!R18/3)</f>
        <v>-0.45236231771969732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2.44</v>
      </c>
      <c r="B19" s="4">
        <f>IF('True_Odds_Calculator_3-way'!B20="","",'True_Odds_Calculator_3-way'!B20)</f>
        <v>3.78</v>
      </c>
      <c r="C19" s="4">
        <f>IF('True_Odds_Calculator_3-way'!C20="","",'True_Odds_Calculator_3-way'!C20)</f>
        <v>2.79</v>
      </c>
      <c r="D19" s="9">
        <f t="shared" si="13"/>
        <v>0.3978924542837759</v>
      </c>
      <c r="E19" s="9">
        <f t="shared" si="14"/>
        <v>0.25501112049549335</v>
      </c>
      <c r="F19" s="9">
        <f t="shared" si="15"/>
        <v>0.34709642522073064</v>
      </c>
      <c r="G19" s="9">
        <f t="shared" si="16"/>
        <v>1.0508624518486136</v>
      </c>
      <c r="H19" s="9">
        <f t="shared" si="17"/>
        <v>2.5132419306620037</v>
      </c>
      <c r="I19" s="9">
        <f t="shared" si="18"/>
        <v>3.9213976161391453</v>
      </c>
      <c r="J19" s="9">
        <f t="shared" si="19"/>
        <v>2.8810437888090186</v>
      </c>
      <c r="K19" s="11">
        <f t="shared" si="20"/>
        <v>0.4098360655737705</v>
      </c>
      <c r="L19" s="11">
        <f t="shared" si="21"/>
        <v>0.26455026455026459</v>
      </c>
      <c r="M19" s="11">
        <f t="shared" si="22"/>
        <v>0.35842293906810035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-0.27846748312110547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0.23355471677934811</v>
      </c>
      <c r="Q19" s="11">
        <f>2*'OddsRatio_working_3-way'!K19*'OddsRatio_working_3-way'!L19*'OddsRatio_working_3-way'!M19</f>
        <v>7.7722035533892883E-2</v>
      </c>
      <c r="R19" s="11">
        <f t="shared" si="23"/>
        <v>0</v>
      </c>
      <c r="S19" s="11">
        <f t="shared" si="24"/>
        <v>-0.83871450325772934</v>
      </c>
      <c r="T19" s="11">
        <f t="shared" si="25"/>
        <v>-0.27910632387944406</v>
      </c>
      <c r="U19" s="11">
        <f>'OddsRatio_working_3-way'!S19-'OddsRatio_working_3-way'!R19^2/3</f>
        <v>-0.83871450325772934</v>
      </c>
      <c r="V19" s="11">
        <f>'OddsRatio_working_3-way'!S19*'OddsRatio_working_3-way'!R19/3-2*'OddsRatio_working_3-way'!R19^3/27-'OddsRatio_working_3-way'!T19</f>
        <v>0.27910632387944406</v>
      </c>
      <c r="W19" s="11">
        <f>'OddsRatio_working_3-way'!V19^2+4*'OddsRatio_working_3-way'!U19^3/27</f>
        <v>-9.5051448114508996E-3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0.14782209310599348</v>
      </c>
      <c r="Y19" s="11">
        <f>IF('OddsRatio_working_3-way'!W19&gt;=0,IF('OddsRatio_working_3-way'!V19+SQRT('OddsRatio_working_3-way'!W19)&gt;0,0,PI()),ACOS('OddsRatio_working_3-way'!V19/(2*'OddsRatio_working_3-way'!X19)))</f>
        <v>0.336059036932705</v>
      </c>
      <c r="Z19" s="11">
        <f>'OddsRatio_working_3-way'!X19^(1/3)*COS('OddsRatio_working_3-way'!Y19/3)</f>
        <v>0.52543122592430691</v>
      </c>
      <c r="AA19" s="11">
        <f>'OddsRatio_working_3-way'!X19^(1/3)*COS(('OddsRatio_working_3-way'!Y19+2*PI())/3)</f>
        <v>-0.31390297402123085</v>
      </c>
      <c r="AB19" s="11">
        <f>'OddsRatio_working_3-way'!X19^(1/3)*COS(('OddsRatio_working_3-way'!Y19+4*PI())/3)</f>
        <v>-0.21152825190307614</v>
      </c>
      <c r="AC19" s="11">
        <f>'OddsRatio_working_3-way'!X19^(1/3)*SIN('OddsRatio_working_3-way'!Y19/3)</f>
        <v>5.9106073373129855E-2</v>
      </c>
      <c r="AD19" s="11">
        <f>'OddsRatio_working_3-way'!X19^(1/3)*SIN(('OddsRatio_working_3-way'!Y19+2*PI())/3)</f>
        <v>0.42548375290548551</v>
      </c>
      <c r="AE19" s="11">
        <f>'OddsRatio_working_3-way'!X19^(1/3)*SIN(('OddsRatio_working_3-way'!Y19+4*PI())/3)</f>
        <v>-0.4845898262786153</v>
      </c>
      <c r="AF19" s="11">
        <f>-'OddsRatio_working_3-way'!U19/(3*'OddsRatio_working_3-way'!X19^(1/3))*COS(('OddsRatio_working_3-way'!Y19)/3)</f>
        <v>0.5254312259243068</v>
      </c>
      <c r="AG19" s="11">
        <f>-'OddsRatio_working_3-way'!U19/(3*'OddsRatio_working_3-way'!X19^(1/3))*COS(('OddsRatio_working_3-way'!Y19+2*PI())/3)</f>
        <v>-0.3139029740212308</v>
      </c>
      <c r="AH19" s="11">
        <f>-'OddsRatio_working_3-way'!U19/(3*'OddsRatio_working_3-way'!X19^(1/3))*COS(('OddsRatio_working_3-way'!Y19+4*PI())/3)</f>
        <v>-0.21152825190307611</v>
      </c>
      <c r="AI19" s="11">
        <f>'OddsRatio_working_3-way'!U19/(3*'OddsRatio_working_3-way'!X19^(1/3))*SIN(('OddsRatio_working_3-way'!Y19)/3)</f>
        <v>-5.9106073373129842E-2</v>
      </c>
      <c r="AJ19" s="11">
        <f>'OddsRatio_working_3-way'!U19/(3*'OddsRatio_working_3-way'!X19^(1/3))*SIN(('OddsRatio_working_3-way'!Y19+2*PI())/3)</f>
        <v>-0.42548375290548546</v>
      </c>
      <c r="AK19" s="11">
        <f>'OddsRatio_working_3-way'!U19/(3*'OddsRatio_working_3-way'!X19^(1/3))*SIN(('OddsRatio_working_3-way'!Y19+4*PI())/3)</f>
        <v>0.48458982627861519</v>
      </c>
      <c r="AL19" s="11">
        <f>'OddsRatio_working_3-way'!Z19+'OddsRatio_working_3-way'!AF19</f>
        <v>1.0508624518486136</v>
      </c>
      <c r="AM19" s="11">
        <f>'OddsRatio_working_3-way'!AA19+'OddsRatio_working_3-way'!AG19</f>
        <v>-0.62780594804246159</v>
      </c>
      <c r="AN19" s="11">
        <f>'OddsRatio_working_3-way'!AB19+'OddsRatio_working_3-way'!AH19</f>
        <v>-0.42305650380615223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1.0508624518486136</v>
      </c>
      <c r="AS19" s="11">
        <f>IF(('OddsRatio_working_3-way'!X19=0),IF(Q19&gt;0,-Q19^(1/3),(-Q19)^(1/3)),'OddsRatio_working_3-way'!AM19-'OddsRatio_working_3-way'!R19/3)</f>
        <v>-0.62780594804246159</v>
      </c>
      <c r="AT19" s="11">
        <f>IF(('OddsRatio_working_3-way'!X19=0),IF(Q19&gt;0,-Q19^(1/3),(-Q19)^(1/3)),'OddsRatio_working_3-way'!AN19-'OddsRatio_working_3-way'!R19/3)</f>
        <v>-0.42305650380615223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</v>
      </c>
      <c r="B20" s="4">
        <f>IF('True_Odds_Calculator_3-way'!B21="","",'True_Odds_Calculator_3-way'!B21)</f>
        <v>3.47</v>
      </c>
      <c r="C20" s="4">
        <f>IF('True_Odds_Calculator_3-way'!C21="","",'True_Odds_Calculator_3-way'!C21)</f>
        <v>2.94</v>
      </c>
      <c r="D20" s="9">
        <f t="shared" si="13"/>
        <v>0.38982560841363439</v>
      </c>
      <c r="E20" s="9">
        <f t="shared" si="14"/>
        <v>0.27952915213182777</v>
      </c>
      <c r="F20" s="9">
        <f t="shared" si="15"/>
        <v>0.33064523945453811</v>
      </c>
      <c r="G20" s="9">
        <f t="shared" si="16"/>
        <v>1.0434997571853115</v>
      </c>
      <c r="H20" s="9">
        <f t="shared" si="17"/>
        <v>2.5652496357779668</v>
      </c>
      <c r="I20" s="9">
        <f t="shared" si="18"/>
        <v>3.5774444002477188</v>
      </c>
      <c r="J20" s="9">
        <f t="shared" si="19"/>
        <v>3.024389528939504</v>
      </c>
      <c r="K20" s="11">
        <f t="shared" si="20"/>
        <v>0.4</v>
      </c>
      <c r="L20" s="11">
        <f t="shared" si="21"/>
        <v>0.28818443804034583</v>
      </c>
      <c r="M20" s="11">
        <f t="shared" si="22"/>
        <v>0.3401360544217687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-0.28182085514321009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0.23172381344468621</v>
      </c>
      <c r="Q20" s="11">
        <f>2*'OddsRatio_working_3-way'!K20*'OddsRatio_working_3-way'!L20*'OddsRatio_working_3-way'!M20</f>
        <v>7.8417534160638319E-2</v>
      </c>
      <c r="R20" s="11">
        <f t="shared" si="23"/>
        <v>0</v>
      </c>
      <c r="S20" s="11">
        <f t="shared" si="24"/>
        <v>-0.82223798989941121</v>
      </c>
      <c r="T20" s="11">
        <f t="shared" si="25"/>
        <v>-0.27825312686951315</v>
      </c>
      <c r="U20" s="11">
        <f>'OddsRatio_working_3-way'!S20-'OddsRatio_working_3-way'!R20^2/3</f>
        <v>-0.82223798989941121</v>
      </c>
      <c r="V20" s="11">
        <f>'OddsRatio_working_3-way'!S20*'OddsRatio_working_3-way'!R20/3-2*'OddsRatio_working_3-way'!R20^3/27-'OddsRatio_working_3-way'!T20</f>
        <v>0.27825312686951315</v>
      </c>
      <c r="W20" s="11">
        <f>'OddsRatio_working_3-way'!V20^2+4*'OddsRatio_working_3-way'!U20^3/27</f>
        <v>-4.9299834002732718E-3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0.14348761794396639</v>
      </c>
      <c r="Y20" s="11">
        <f>IF('OddsRatio_working_3-way'!W20&gt;=0,IF('OddsRatio_working_3-way'!V20+SQRT('OddsRatio_working_3-way'!W20)&gt;0,0,PI()),ACOS('OddsRatio_working_3-way'!V20/(2*'OddsRatio_working_3-way'!X20)))</f>
        <v>0.24717793041923097</v>
      </c>
      <c r="Z20" s="11">
        <f>'OddsRatio_working_3-way'!X20^(1/3)*COS('OddsRatio_working_3-way'!Y20/3)</f>
        <v>0.52174987859265587</v>
      </c>
      <c r="AA20" s="11">
        <f>'OddsRatio_working_3-way'!X20^(1/3)*COS(('OddsRatio_working_3-way'!Y20+2*PI())/3)</f>
        <v>-0.29818841697215576</v>
      </c>
      <c r="AB20" s="11">
        <f>'OddsRatio_working_3-way'!X20^(1/3)*COS(('OddsRatio_working_3-way'!Y20+4*PI())/3)</f>
        <v>-0.22356146162050028</v>
      </c>
      <c r="AC20" s="11">
        <f>'OddsRatio_working_3-way'!X20^(1/3)*SIN('OddsRatio_working_3-way'!Y20/3)</f>
        <v>4.3085892761080623E-2</v>
      </c>
      <c r="AD20" s="11">
        <f>'OddsRatio_working_3-way'!X20^(1/3)*SIN(('OddsRatio_working_3-way'!Y20+2*PI())/3)</f>
        <v>0.43030570290214643</v>
      </c>
      <c r="AE20" s="11">
        <f>'OddsRatio_working_3-way'!X20^(1/3)*SIN(('OddsRatio_working_3-way'!Y20+4*PI())/3)</f>
        <v>-0.47339159566322692</v>
      </c>
      <c r="AF20" s="11">
        <f>-'OddsRatio_working_3-way'!U20/(3*'OddsRatio_working_3-way'!X20^(1/3))*COS(('OddsRatio_working_3-way'!Y20)/3)</f>
        <v>0.52174987859265576</v>
      </c>
      <c r="AG20" s="11">
        <f>-'OddsRatio_working_3-way'!U20/(3*'OddsRatio_working_3-way'!X20^(1/3))*COS(('OddsRatio_working_3-way'!Y20+2*PI())/3)</f>
        <v>-0.2981884169721557</v>
      </c>
      <c r="AH20" s="11">
        <f>-'OddsRatio_working_3-way'!U20/(3*'OddsRatio_working_3-way'!X20^(1/3))*COS(('OddsRatio_working_3-way'!Y20+4*PI())/3)</f>
        <v>-0.22356146162050022</v>
      </c>
      <c r="AI20" s="11">
        <f>'OddsRatio_working_3-way'!U20/(3*'OddsRatio_working_3-way'!X20^(1/3))*SIN(('OddsRatio_working_3-way'!Y20)/3)</f>
        <v>-4.3085892761080616E-2</v>
      </c>
      <c r="AJ20" s="11">
        <f>'OddsRatio_working_3-way'!U20/(3*'OddsRatio_working_3-way'!X20^(1/3))*SIN(('OddsRatio_working_3-way'!Y20+2*PI())/3)</f>
        <v>-0.43030570290214631</v>
      </c>
      <c r="AK20" s="11">
        <f>'OddsRatio_working_3-way'!U20/(3*'OddsRatio_working_3-way'!X20^(1/3))*SIN(('OddsRatio_working_3-way'!Y20+4*PI())/3)</f>
        <v>0.47339159566322681</v>
      </c>
      <c r="AL20" s="11">
        <f>'OddsRatio_working_3-way'!Z20+'OddsRatio_working_3-way'!AF20</f>
        <v>1.0434997571853115</v>
      </c>
      <c r="AM20" s="11">
        <f>'OddsRatio_working_3-way'!AA20+'OddsRatio_working_3-way'!AG20</f>
        <v>-0.5963768339443114</v>
      </c>
      <c r="AN20" s="11">
        <f>'OddsRatio_working_3-way'!AB20+'OddsRatio_working_3-way'!AH20</f>
        <v>-0.4471229232410005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1.0434997571853115</v>
      </c>
      <c r="AS20" s="11">
        <f>IF(('OddsRatio_working_3-way'!X20=0),IF(Q20&gt;0,-Q20^(1/3),(-Q20)^(1/3)),'OddsRatio_working_3-way'!AM20-'OddsRatio_working_3-way'!R20/3)</f>
        <v>-0.5963768339443114</v>
      </c>
      <c r="AT20" s="11">
        <f>IF(('OddsRatio_working_3-way'!X20=0),IF(Q20&gt;0,-Q20^(1/3),(-Q20)^(1/3)),'OddsRatio_working_3-way'!AN20-'OddsRatio_working_3-way'!R20/3)</f>
        <v>-0.4471229232410005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1.96</v>
      </c>
      <c r="B21" s="4">
        <f>IF('True_Odds_Calculator_3-way'!B22="","",'True_Odds_Calculator_3-way'!B22)</f>
        <v>3.78</v>
      </c>
      <c r="C21" s="4">
        <f>IF('True_Odds_Calculator_3-way'!C22="","",'True_Odds_Calculator_3-way'!C22)</f>
        <v>3.94</v>
      </c>
      <c r="D21" s="9">
        <f t="shared" si="13"/>
        <v>0.49886636259645345</v>
      </c>
      <c r="E21" s="9">
        <f t="shared" si="14"/>
        <v>0.25582026448527106</v>
      </c>
      <c r="F21" s="9">
        <f t="shared" si="15"/>
        <v>0.2453133729182754</v>
      </c>
      <c r="G21" s="9">
        <f t="shared" si="16"/>
        <v>1.0464008896325727</v>
      </c>
      <c r="H21" s="9">
        <f t="shared" si="17"/>
        <v>2.0045448540472695</v>
      </c>
      <c r="I21" s="9">
        <f t="shared" si="18"/>
        <v>3.9089944731785522</v>
      </c>
      <c r="J21" s="9">
        <f t="shared" si="19"/>
        <v>4.0764186155197653</v>
      </c>
      <c r="K21" s="11">
        <f t="shared" si="20"/>
        <v>0.51020408163265307</v>
      </c>
      <c r="L21" s="11">
        <f t="shared" si="21"/>
        <v>0.26455026455026459</v>
      </c>
      <c r="M21" s="11">
        <f t="shared" si="22"/>
        <v>0.25380710659898476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-0.26879381194102003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0.2288402267683321</v>
      </c>
      <c r="Q21" s="11">
        <f>2*'OddsRatio_working_3-way'!K21*'OddsRatio_working_3-way'!L21*'OddsRatio_working_3-way'!M21</f>
        <v>6.8515037954590435E-2</v>
      </c>
      <c r="R21" s="11">
        <f t="shared" si="23"/>
        <v>0</v>
      </c>
      <c r="S21" s="11">
        <f t="shared" si="24"/>
        <v>-0.85135972854369601</v>
      </c>
      <c r="T21" s="11">
        <f t="shared" si="25"/>
        <v>-0.25489812231847181</v>
      </c>
      <c r="U21" s="11">
        <f>'OddsRatio_working_3-way'!S21-'OddsRatio_working_3-way'!R21^2/3</f>
        <v>-0.85135972854369601</v>
      </c>
      <c r="V21" s="11">
        <f>'OddsRatio_working_3-way'!S21*'OddsRatio_working_3-way'!R21/3-2*'OddsRatio_working_3-way'!R21^3/27-'OddsRatio_working_3-way'!T21</f>
        <v>0.25489812231847181</v>
      </c>
      <c r="W21" s="11">
        <f>'OddsRatio_working_3-way'!V21^2+4*'OddsRatio_working_3-way'!U21^3/27</f>
        <v>-2.6445751494780817E-2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0.15117771351646334</v>
      </c>
      <c r="Y21" s="11">
        <f>IF('OddsRatio_working_3-way'!W21&gt;=0,IF('OddsRatio_working_3-way'!V21+SQRT('OddsRatio_working_3-way'!W21)&gt;0,0,PI()),ACOS('OddsRatio_working_3-way'!V21/(2*'OddsRatio_working_3-way'!X21)))</f>
        <v>0.5678832892016521</v>
      </c>
      <c r="Z21" s="11">
        <f>'OddsRatio_working_3-way'!X21^(1/3)*COS('OddsRatio_working_3-way'!Y21/3)</f>
        <v>0.52320044481628647</v>
      </c>
      <c r="AA21" s="11">
        <f>'OddsRatio_working_3-way'!X21^(1/3)*COS(('OddsRatio_working_3-way'!Y21+2*PI())/3)</f>
        <v>-0.34840980162584295</v>
      </c>
      <c r="AB21" s="11">
        <f>'OddsRatio_working_3-way'!X21^(1/3)*COS(('OddsRatio_working_3-way'!Y21+4*PI())/3)</f>
        <v>-0.17479064319044363</v>
      </c>
      <c r="AC21" s="11">
        <f>'OddsRatio_working_3-way'!X21^(1/3)*SIN('OddsRatio_working_3-way'!Y21/3)</f>
        <v>0.10023906785915408</v>
      </c>
      <c r="AD21" s="11">
        <f>'OddsRatio_working_3-way'!X21^(1/3)*SIN(('OddsRatio_working_3-way'!Y21+2*PI())/3)</f>
        <v>0.40298534255264534</v>
      </c>
      <c r="AE21" s="11">
        <f>'OddsRatio_working_3-way'!X21^(1/3)*SIN(('OddsRatio_working_3-way'!Y21+4*PI())/3)</f>
        <v>-0.50322441041179944</v>
      </c>
      <c r="AF21" s="11">
        <f>-'OddsRatio_working_3-way'!U21/(3*'OddsRatio_working_3-way'!X21^(1/3))*COS(('OddsRatio_working_3-way'!Y21)/3)</f>
        <v>0.52320044481628625</v>
      </c>
      <c r="AG21" s="11">
        <f>-'OddsRatio_working_3-way'!U21/(3*'OddsRatio_working_3-way'!X21^(1/3))*COS(('OddsRatio_working_3-way'!Y21+2*PI())/3)</f>
        <v>-0.34840980162584279</v>
      </c>
      <c r="AH21" s="11">
        <f>-'OddsRatio_working_3-way'!U21/(3*'OddsRatio_working_3-way'!X21^(1/3))*COS(('OddsRatio_working_3-way'!Y21+4*PI())/3)</f>
        <v>-0.17479064319044355</v>
      </c>
      <c r="AI21" s="11">
        <f>'OddsRatio_working_3-way'!U21/(3*'OddsRatio_working_3-way'!X21^(1/3))*SIN(('OddsRatio_working_3-way'!Y21)/3)</f>
        <v>-0.10023906785915404</v>
      </c>
      <c r="AJ21" s="11">
        <f>'OddsRatio_working_3-way'!U21/(3*'OddsRatio_working_3-way'!X21^(1/3))*SIN(('OddsRatio_working_3-way'!Y21+2*PI())/3)</f>
        <v>-0.40298534255264518</v>
      </c>
      <c r="AK21" s="11">
        <f>'OddsRatio_working_3-way'!U21/(3*'OddsRatio_working_3-way'!X21^(1/3))*SIN(('OddsRatio_working_3-way'!Y21+4*PI())/3)</f>
        <v>0.50322441041179922</v>
      </c>
      <c r="AL21" s="11">
        <f>'OddsRatio_working_3-way'!Z21+'OddsRatio_working_3-way'!AF21</f>
        <v>1.0464008896325727</v>
      </c>
      <c r="AM21" s="11">
        <f>'OddsRatio_working_3-way'!AA21+'OddsRatio_working_3-way'!AG21</f>
        <v>-0.69681960325168579</v>
      </c>
      <c r="AN21" s="11">
        <f>'OddsRatio_working_3-way'!AB21+'OddsRatio_working_3-way'!AH21</f>
        <v>-0.34958128638088715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1.0464008896325727</v>
      </c>
      <c r="AS21" s="11">
        <f>IF(('OddsRatio_working_3-way'!X21=0),IF(Q21&gt;0,-Q21^(1/3),(-Q21)^(1/3)),'OddsRatio_working_3-way'!AM21-'OddsRatio_working_3-way'!R21/3)</f>
        <v>-0.69681960325168579</v>
      </c>
      <c r="AT21" s="11">
        <f>IF(('OddsRatio_working_3-way'!X21=0),IF(Q21&gt;0,-Q21^(1/3),(-Q21)^(1/3)),'OddsRatio_working_3-way'!AN21-'OddsRatio_working_3-way'!R21/3)</f>
        <v>-0.34958128638088715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1.5</v>
      </c>
      <c r="B22" s="4">
        <f>IF('True_Odds_Calculator_3-way'!B23="","",'True_Odds_Calculator_3-way'!B23)</f>
        <v>4.6900000000000004</v>
      </c>
      <c r="C22" s="4">
        <f>IF('True_Odds_Calculator_3-way'!C23="","",'True_Odds_Calculator_3-way'!C23)</f>
        <v>6.63</v>
      </c>
      <c r="D22" s="9">
        <f t="shared" si="13"/>
        <v>0.65327593001913731</v>
      </c>
      <c r="E22" s="9">
        <f t="shared" si="14"/>
        <v>0.20337972609468657</v>
      </c>
      <c r="F22" s="9">
        <f t="shared" si="15"/>
        <v>0.1433443438861762</v>
      </c>
      <c r="G22" s="9">
        <f t="shared" si="16"/>
        <v>1.0614934793960813</v>
      </c>
      <c r="H22" s="9">
        <f t="shared" si="17"/>
        <v>1.530746739698041</v>
      </c>
      <c r="I22" s="9">
        <f t="shared" si="18"/>
        <v>4.9169109389715402</v>
      </c>
      <c r="J22" s="9">
        <f t="shared" si="19"/>
        <v>6.9762082889999384</v>
      </c>
      <c r="K22" s="11">
        <f t="shared" si="20"/>
        <v>0.66666666666666663</v>
      </c>
      <c r="L22" s="11">
        <f t="shared" si="21"/>
        <v>0.21321961620469082</v>
      </c>
      <c r="M22" s="11">
        <f t="shared" si="22"/>
        <v>0.15082956259426847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-0.22270354754990418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0.2105396310839682</v>
      </c>
      <c r="Q22" s="11">
        <f>2*'OddsRatio_working_3-way'!K22*'OddsRatio_working_3-way'!L22*'OddsRatio_working_3-way'!M22</f>
        <v>4.2879761931561747E-2</v>
      </c>
      <c r="R22" s="11">
        <f t="shared" si="23"/>
        <v>0</v>
      </c>
      <c r="S22" s="11">
        <f t="shared" si="24"/>
        <v>-0.94538067938405768</v>
      </c>
      <c r="T22" s="11">
        <f t="shared" si="25"/>
        <v>-0.19254188989492008</v>
      </c>
      <c r="U22" s="11">
        <f>'OddsRatio_working_3-way'!S22-'OddsRatio_working_3-way'!R22^2/3</f>
        <v>-0.94538067938405768</v>
      </c>
      <c r="V22" s="11">
        <f>'OddsRatio_working_3-way'!S22*'OddsRatio_working_3-way'!R22/3-2*'OddsRatio_working_3-way'!R22^3/27-'OddsRatio_working_3-way'!T22</f>
        <v>0.19254188989492008</v>
      </c>
      <c r="W22" s="11">
        <f>'OddsRatio_working_3-way'!V22^2+4*'OddsRatio_working_3-way'!U22^3/27</f>
        <v>-8.8102273156451083E-2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0.17690015017005964</v>
      </c>
      <c r="Y22" s="11">
        <f>IF('OddsRatio_working_3-way'!W22&gt;=0,IF('OddsRatio_working_3-way'!V22+SQRT('OddsRatio_working_3-way'!W22)&gt;0,0,PI()),ACOS('OddsRatio_working_3-way'!V22/(2*'OddsRatio_working_3-way'!X22)))</f>
        <v>0.99534838466898012</v>
      </c>
      <c r="Z22" s="11">
        <f>'OddsRatio_working_3-way'!X22^(1/3)*COS('OddsRatio_working_3-way'!Y22/3)</f>
        <v>0.53074673969804065</v>
      </c>
      <c r="AA22" s="11">
        <f>'OddsRatio_working_3-way'!X22^(1/3)*COS(('OddsRatio_working_3-way'!Y22+2*PI())/3)</f>
        <v>-0.42372769903183627</v>
      </c>
      <c r="AB22" s="11">
        <f>'OddsRatio_working_3-way'!X22^(1/3)*COS(('OddsRatio_working_3-way'!Y22+4*PI())/3)</f>
        <v>-0.10701904066620455</v>
      </c>
      <c r="AC22" s="11">
        <f>'OddsRatio_working_3-way'!X22^(1/3)*SIN('OddsRatio_working_3-way'!Y22/3)</f>
        <v>0.1828518291620827</v>
      </c>
      <c r="AD22" s="11">
        <f>'OddsRatio_working_3-way'!X22^(1/3)*SIN(('OddsRatio_working_3-way'!Y22+2*PI())/3)</f>
        <v>0.36821424497322863</v>
      </c>
      <c r="AE22" s="11">
        <f>'OddsRatio_working_3-way'!X22^(1/3)*SIN(('OddsRatio_working_3-way'!Y22+4*PI())/3)</f>
        <v>-0.55106607413531139</v>
      </c>
      <c r="AF22" s="11">
        <f>-'OddsRatio_working_3-way'!U22/(3*'OddsRatio_working_3-way'!X22^(1/3))*COS(('OddsRatio_working_3-way'!Y22)/3)</f>
        <v>0.53074673969804065</v>
      </c>
      <c r="AG22" s="11">
        <f>-'OddsRatio_working_3-way'!U22/(3*'OddsRatio_working_3-way'!X22^(1/3))*COS(('OddsRatio_working_3-way'!Y22+2*PI())/3)</f>
        <v>-0.42372769903183627</v>
      </c>
      <c r="AH22" s="11">
        <f>-'OddsRatio_working_3-way'!U22/(3*'OddsRatio_working_3-way'!X22^(1/3))*COS(('OddsRatio_working_3-way'!Y22+4*PI())/3)</f>
        <v>-0.10701904066620455</v>
      </c>
      <c r="AI22" s="11">
        <f>'OddsRatio_working_3-way'!U22/(3*'OddsRatio_working_3-way'!X22^(1/3))*SIN(('OddsRatio_working_3-way'!Y22)/3)</f>
        <v>-0.1828518291620827</v>
      </c>
      <c r="AJ22" s="11">
        <f>'OddsRatio_working_3-way'!U22/(3*'OddsRatio_working_3-way'!X22^(1/3))*SIN(('OddsRatio_working_3-way'!Y22+2*PI())/3)</f>
        <v>-0.36821424497322863</v>
      </c>
      <c r="AK22" s="11">
        <f>'OddsRatio_working_3-way'!U22/(3*'OddsRatio_working_3-way'!X22^(1/3))*SIN(('OddsRatio_working_3-way'!Y22+4*PI())/3)</f>
        <v>0.55106607413531139</v>
      </c>
      <c r="AL22" s="11">
        <f>'OddsRatio_working_3-way'!Z22+'OddsRatio_working_3-way'!AF22</f>
        <v>1.0614934793960813</v>
      </c>
      <c r="AM22" s="11">
        <f>'OddsRatio_working_3-way'!AA22+'OddsRatio_working_3-way'!AG22</f>
        <v>-0.84745539806367254</v>
      </c>
      <c r="AN22" s="11">
        <f>'OddsRatio_working_3-way'!AB22+'OddsRatio_working_3-way'!AH22</f>
        <v>-0.21403808133240909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1.0614934793960813</v>
      </c>
      <c r="AS22" s="11">
        <f>IF(('OddsRatio_working_3-way'!X22=0),IF(Q22&gt;0,-Q22^(1/3),(-Q22)^(1/3)),'OddsRatio_working_3-way'!AM22-'OddsRatio_working_3-way'!R22/3)</f>
        <v>-0.84745539806367254</v>
      </c>
      <c r="AT22" s="11">
        <f>IF(('OddsRatio_working_3-way'!X22=0),IF(Q22&gt;0,-Q22^(1/3),(-Q22)^(1/3)),'OddsRatio_working_3-way'!AN22-'OddsRatio_working_3-way'!R22/3)</f>
        <v>-0.21403808133240909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2.67</v>
      </c>
      <c r="B23" s="4">
        <f>IF('True_Odds_Calculator_3-way'!B24="","",'True_Odds_Calculator_3-way'!B24)</f>
        <v>3.94</v>
      </c>
      <c r="C23" s="4">
        <f>IF('True_Odds_Calculator_3-way'!C24="","",'True_Odds_Calculator_3-way'!C24)</f>
        <v>2.5</v>
      </c>
      <c r="D23" s="9">
        <f t="shared" si="13"/>
        <v>0.36451787256429535</v>
      </c>
      <c r="E23" s="9">
        <f t="shared" si="14"/>
        <v>0.24575273973907164</v>
      </c>
      <c r="F23" s="9">
        <f t="shared" si="15"/>
        <v>0.38972938769663312</v>
      </c>
      <c r="G23" s="9">
        <f t="shared" si="16"/>
        <v>1.0439219820538723</v>
      </c>
      <c r="H23" s="9">
        <f t="shared" si="17"/>
        <v>2.7433497100299666</v>
      </c>
      <c r="I23" s="9">
        <f t="shared" si="18"/>
        <v>4.0691306272383843</v>
      </c>
      <c r="J23" s="9">
        <f t="shared" si="19"/>
        <v>2.5658829730808081</v>
      </c>
      <c r="K23" s="11">
        <f t="shared" si="20"/>
        <v>0.37453183520599254</v>
      </c>
      <c r="L23" s="11">
        <f t="shared" si="21"/>
        <v>0.25380710659898476</v>
      </c>
      <c r="M23" s="11">
        <f t="shared" si="22"/>
        <v>0.4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-0.28003193977071805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0.23232380843742273</v>
      </c>
      <c r="Q23" s="11">
        <f>2*'OddsRatio_working_3-way'!K23*'OddsRatio_working_3-way'!L23*'OddsRatio_working_3-way'!M23</f>
        <v>7.6047073138272595E-2</v>
      </c>
      <c r="R23" s="11">
        <f t="shared" si="23"/>
        <v>0</v>
      </c>
      <c r="S23" s="11">
        <f t="shared" si="24"/>
        <v>-0.82963325050579106</v>
      </c>
      <c r="T23" s="11">
        <f t="shared" si="25"/>
        <v>-0.27156571211318864</v>
      </c>
      <c r="U23" s="11">
        <f>'OddsRatio_working_3-way'!S23-'OddsRatio_working_3-way'!R23^2/3</f>
        <v>-0.82963325050579106</v>
      </c>
      <c r="V23" s="11">
        <f>'OddsRatio_working_3-way'!S23*'OddsRatio_working_3-way'!R23/3-2*'OddsRatio_working_3-way'!R23^3/27-'OddsRatio_working_3-way'!T23</f>
        <v>0.27156571211318864</v>
      </c>
      <c r="W23" s="11">
        <f>'OddsRatio_working_3-way'!V23^2+4*'OddsRatio_working_3-way'!U23^3/27</f>
        <v>-1.0849008254666476E-2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0.14542776922772496</v>
      </c>
      <c r="Y23" s="11">
        <f>IF('OddsRatio_working_3-way'!W23&gt;=0,IF('OddsRatio_working_3-way'!V23+SQRT('OddsRatio_working_3-way'!W23)&gt;0,0,PI()),ACOS('OddsRatio_working_3-way'!V23/(2*'OddsRatio_working_3-way'!X23)))</f>
        <v>0.36624394531221505</v>
      </c>
      <c r="Z23" s="11">
        <f>'OddsRatio_working_3-way'!X23^(1/3)*COS('OddsRatio_working_3-way'!Y23/3)</f>
        <v>0.52196099102693616</v>
      </c>
      <c r="AA23" s="11">
        <f>'OddsRatio_working_3-way'!X23^(1/3)*COS(('OddsRatio_working_3-way'!Y23+2*PI())/3)</f>
        <v>-0.31644089139270554</v>
      </c>
      <c r="AB23" s="11">
        <f>'OddsRatio_working_3-way'!X23^(1/3)*COS(('OddsRatio_working_3-way'!Y23+4*PI())/3)</f>
        <v>-0.20552009963423062</v>
      </c>
      <c r="AC23" s="11">
        <f>'OddsRatio_working_3-way'!X23^(1/3)*SIN('OddsRatio_working_3-way'!Y23/3)</f>
        <v>6.4040148980481867E-2</v>
      </c>
      <c r="AD23" s="11">
        <f>'OddsRatio_working_3-way'!X23^(1/3)*SIN(('OddsRatio_working_3-way'!Y23+2*PI())/3)</f>
        <v>0.42001140352358735</v>
      </c>
      <c r="AE23" s="11">
        <f>'OddsRatio_working_3-way'!X23^(1/3)*SIN(('OddsRatio_working_3-way'!Y23+4*PI())/3)</f>
        <v>-0.48405155250406917</v>
      </c>
      <c r="AF23" s="11">
        <f>-'OddsRatio_working_3-way'!U23/(3*'OddsRatio_working_3-way'!X23^(1/3))*COS(('OddsRatio_working_3-way'!Y23)/3)</f>
        <v>0.52196099102693616</v>
      </c>
      <c r="AG23" s="11">
        <f>-'OddsRatio_working_3-way'!U23/(3*'OddsRatio_working_3-way'!X23^(1/3))*COS(('OddsRatio_working_3-way'!Y23+2*PI())/3)</f>
        <v>-0.31644089139270554</v>
      </c>
      <c r="AH23" s="11">
        <f>-'OddsRatio_working_3-way'!U23/(3*'OddsRatio_working_3-way'!X23^(1/3))*COS(('OddsRatio_working_3-way'!Y23+4*PI())/3)</f>
        <v>-0.20552009963423062</v>
      </c>
      <c r="AI23" s="11">
        <f>'OddsRatio_working_3-way'!U23/(3*'OddsRatio_working_3-way'!X23^(1/3))*SIN(('OddsRatio_working_3-way'!Y23)/3)</f>
        <v>-6.4040148980481867E-2</v>
      </c>
      <c r="AJ23" s="11">
        <f>'OddsRatio_working_3-way'!U23/(3*'OddsRatio_working_3-way'!X23^(1/3))*SIN(('OddsRatio_working_3-way'!Y23+2*PI())/3)</f>
        <v>-0.42001140352358735</v>
      </c>
      <c r="AK23" s="11">
        <f>'OddsRatio_working_3-way'!U23/(3*'OddsRatio_working_3-way'!X23^(1/3))*SIN(('OddsRatio_working_3-way'!Y23+4*PI())/3)</f>
        <v>0.48405155250406917</v>
      </c>
      <c r="AL23" s="11">
        <f>'OddsRatio_working_3-way'!Z23+'OddsRatio_working_3-way'!AF23</f>
        <v>1.0439219820538723</v>
      </c>
      <c r="AM23" s="11">
        <f>'OddsRatio_working_3-way'!AA23+'OddsRatio_working_3-way'!AG23</f>
        <v>-0.63288178278541107</v>
      </c>
      <c r="AN23" s="11">
        <f>'OddsRatio_working_3-way'!AB23+'OddsRatio_working_3-way'!AH23</f>
        <v>-0.41104019926846125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1.0439219820538723</v>
      </c>
      <c r="AS23" s="11">
        <f>IF(('OddsRatio_working_3-way'!X23=0),IF(Q23&gt;0,-Q23^(1/3),(-Q23)^(1/3)),'OddsRatio_working_3-way'!AM23-'OddsRatio_working_3-way'!R23/3)</f>
        <v>-0.63288178278541107</v>
      </c>
      <c r="AT23" s="11">
        <f>IF(('OddsRatio_working_3-way'!X23=0),IF(Q23&gt;0,-Q23^(1/3),(-Q23)^(1/3)),'OddsRatio_working_3-way'!AN23-'OddsRatio_working_3-way'!R23/3)</f>
        <v>-0.41104019926846125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1.29</v>
      </c>
      <c r="B24" s="4">
        <f>IF('True_Odds_Calculator_3-way'!B25="","",'True_Odds_Calculator_3-way'!B25)</f>
        <v>5.85</v>
      </c>
      <c r="C24" s="4">
        <f>IF('True_Odds_Calculator_3-way'!C25="","",'True_Odds_Calculator_3-way'!C25)</f>
        <v>10.86</v>
      </c>
      <c r="D24" s="9">
        <f t="shared" si="13"/>
        <v>0.75795438334535492</v>
      </c>
      <c r="E24" s="9">
        <f t="shared" si="14"/>
        <v>0.15771138219671402</v>
      </c>
      <c r="F24" s="9">
        <f t="shared" si="15"/>
        <v>8.4334234457931243E-2</v>
      </c>
      <c r="G24" s="9">
        <f t="shared" si="16"/>
        <v>1.1011745241791346</v>
      </c>
      <c r="H24" s="9">
        <f t="shared" si="17"/>
        <v>1.3193406120119491</v>
      </c>
      <c r="I24" s="9">
        <f t="shared" si="18"/>
        <v>6.3406964422688032</v>
      </c>
      <c r="J24" s="9">
        <f t="shared" si="19"/>
        <v>11.857580808406267</v>
      </c>
      <c r="K24" s="11">
        <f t="shared" si="20"/>
        <v>0.77519379844961234</v>
      </c>
      <c r="L24" s="11">
        <f t="shared" si="21"/>
        <v>0.17094017094017094</v>
      </c>
      <c r="M24" s="11">
        <f t="shared" si="22"/>
        <v>9.2081031307550645E-2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-0.16921593181818473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0.18302729339604581</v>
      </c>
      <c r="Q24" s="11">
        <f>2*'OddsRatio_working_3-way'!K24*'OddsRatio_working_3-way'!L24*'OddsRatio_working_3-way'!M24</f>
        <v>2.4403639119472773E-2</v>
      </c>
      <c r="R24" s="11">
        <f t="shared" si="23"/>
        <v>0</v>
      </c>
      <c r="S24" s="11">
        <f t="shared" si="24"/>
        <v>-1.0816197472038318</v>
      </c>
      <c r="T24" s="11">
        <f t="shared" si="25"/>
        <v>-0.14421596629384423</v>
      </c>
      <c r="U24" s="11">
        <f>'OddsRatio_working_3-way'!S24-'OddsRatio_working_3-way'!R24^2/3</f>
        <v>-1.0816197472038318</v>
      </c>
      <c r="V24" s="11">
        <f>'OddsRatio_working_3-way'!S24*'OddsRatio_working_3-way'!R24/3-2*'OddsRatio_working_3-way'!R24^3/27-'OddsRatio_working_3-way'!T24</f>
        <v>0.14421596629384423</v>
      </c>
      <c r="W24" s="11">
        <f>'OddsRatio_working_3-way'!V24^2+4*'OddsRatio_working_3-way'!U24^3/27</f>
        <v>-0.16666669196484246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0.21648610630875925</v>
      </c>
      <c r="Y24" s="11">
        <f>IF('OddsRatio_working_3-way'!W24&gt;=0,IF('OddsRatio_working_3-way'!V24+SQRT('OddsRatio_working_3-way'!W24)&gt;0,0,PI()),ACOS('OddsRatio_working_3-way'!V24/(2*'OddsRatio_working_3-way'!X24)))</f>
        <v>1.2312242307665773</v>
      </c>
      <c r="Z24" s="11">
        <f>'OddsRatio_working_3-way'!X24^(1/3)*COS('OddsRatio_working_3-way'!Y24/3)</f>
        <v>0.55058726208956732</v>
      </c>
      <c r="AA24" s="11">
        <f>'OddsRatio_working_3-way'!X24^(1/3)*COS(('OddsRatio_working_3-way'!Y24+2*PI())/3)</f>
        <v>-0.48276697130683632</v>
      </c>
      <c r="AB24" s="11">
        <f>'OddsRatio_working_3-way'!X24^(1/3)*COS(('OddsRatio_working_3-way'!Y24+4*PI())/3)</f>
        <v>-6.7820290782731205E-2</v>
      </c>
      <c r="AC24" s="11">
        <f>'OddsRatio_working_3-way'!X24^(1/3)*SIN('OddsRatio_working_3-way'!Y24/3)</f>
        <v>0.23956957769993392</v>
      </c>
      <c r="AD24" s="11">
        <f>'OddsRatio_working_3-way'!X24^(1/3)*SIN(('OddsRatio_working_3-way'!Y24+2*PI())/3)</f>
        <v>0.35703776711971924</v>
      </c>
      <c r="AE24" s="11">
        <f>'OddsRatio_working_3-way'!X24^(1/3)*SIN(('OddsRatio_working_3-way'!Y24+4*PI())/3)</f>
        <v>-0.59660734481965305</v>
      </c>
      <c r="AF24" s="11">
        <f>-'OddsRatio_working_3-way'!U24/(3*'OddsRatio_working_3-way'!X24^(1/3))*COS(('OddsRatio_working_3-way'!Y24)/3)</f>
        <v>0.55058726208956732</v>
      </c>
      <c r="AG24" s="11">
        <f>-'OddsRatio_working_3-way'!U24/(3*'OddsRatio_working_3-way'!X24^(1/3))*COS(('OddsRatio_working_3-way'!Y24+2*PI())/3)</f>
        <v>-0.48276697130683632</v>
      </c>
      <c r="AH24" s="11">
        <f>-'OddsRatio_working_3-way'!U24/(3*'OddsRatio_working_3-way'!X24^(1/3))*COS(('OddsRatio_working_3-way'!Y24+4*PI())/3)</f>
        <v>-6.7820290782731205E-2</v>
      </c>
      <c r="AI24" s="11">
        <f>'OddsRatio_working_3-way'!U24/(3*'OddsRatio_working_3-way'!X24^(1/3))*SIN(('OddsRatio_working_3-way'!Y24)/3)</f>
        <v>-0.23956957769993392</v>
      </c>
      <c r="AJ24" s="11">
        <f>'OddsRatio_working_3-way'!U24/(3*'OddsRatio_working_3-way'!X24^(1/3))*SIN(('OddsRatio_working_3-way'!Y24+2*PI())/3)</f>
        <v>-0.35703776711971924</v>
      </c>
      <c r="AK24" s="11">
        <f>'OddsRatio_working_3-way'!U24/(3*'OddsRatio_working_3-way'!X24^(1/3))*SIN(('OddsRatio_working_3-way'!Y24+4*PI())/3)</f>
        <v>0.59660734481965305</v>
      </c>
      <c r="AL24" s="11">
        <f>'OddsRatio_working_3-way'!Z24+'OddsRatio_working_3-way'!AF24</f>
        <v>1.1011745241791346</v>
      </c>
      <c r="AM24" s="11">
        <f>'OddsRatio_working_3-way'!AA24+'OddsRatio_working_3-way'!AG24</f>
        <v>-0.96553394261367265</v>
      </c>
      <c r="AN24" s="11">
        <f>'OddsRatio_working_3-way'!AB24+'OddsRatio_working_3-way'!AH24</f>
        <v>-0.13564058156546241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1.1011745241791346</v>
      </c>
      <c r="AS24" s="11">
        <f>IF(('OddsRatio_working_3-way'!X24=0),IF(Q24&gt;0,-Q24^(1/3),(-Q24)^(1/3)),'OddsRatio_working_3-way'!AM24-'OddsRatio_working_3-way'!R24/3)</f>
        <v>-0.96553394261367265</v>
      </c>
      <c r="AT24" s="11">
        <f>IF(('OddsRatio_working_3-way'!X24=0),IF(Q24&gt;0,-Q24^(1/3),(-Q24)^(1/3)),'OddsRatio_working_3-way'!AN24-'OddsRatio_working_3-way'!R24/3)</f>
        <v>-0.13564058156546241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1.85</v>
      </c>
      <c r="B25" s="4">
        <f>IF('True_Odds_Calculator_3-way'!B26="","",'True_Odds_Calculator_3-way'!B26)</f>
        <v>3.83</v>
      </c>
      <c r="C25" s="4">
        <f>IF('True_Odds_Calculator_3-way'!C26="","",'True_Odds_Calculator_3-way'!C26)</f>
        <v>4.29</v>
      </c>
      <c r="D25" s="9">
        <f t="shared" si="13"/>
        <v>0.52648934753977128</v>
      </c>
      <c r="E25" s="9">
        <f t="shared" si="14"/>
        <v>0.25035141509736369</v>
      </c>
      <c r="F25" s="9">
        <f t="shared" si="15"/>
        <v>0.22315923736286525</v>
      </c>
      <c r="G25" s="9">
        <f t="shared" si="16"/>
        <v>1.0580866610857333</v>
      </c>
      <c r="H25" s="9">
        <f t="shared" si="17"/>
        <v>1.8993736619228738</v>
      </c>
      <c r="I25" s="9">
        <f t="shared" si="18"/>
        <v>3.9943852508726261</v>
      </c>
      <c r="J25" s="9">
        <f t="shared" si="19"/>
        <v>4.4811051149720624</v>
      </c>
      <c r="K25" s="11">
        <f t="shared" si="20"/>
        <v>0.54054054054054046</v>
      </c>
      <c r="L25" s="11">
        <f t="shared" si="21"/>
        <v>0.2610966057441253</v>
      </c>
      <c r="M25" s="11">
        <f t="shared" si="22"/>
        <v>0.23310023310023309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-0.2603595214561274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0.22930049039709607</v>
      </c>
      <c r="Q25" s="11">
        <f>2*'OddsRatio_working_3-way'!K25*'OddsRatio_working_3-way'!L25*'OddsRatio_working_3-way'!M25</f>
        <v>6.5796410443930003E-2</v>
      </c>
      <c r="R25" s="11">
        <f t="shared" si="23"/>
        <v>0</v>
      </c>
      <c r="S25" s="11">
        <f t="shared" si="24"/>
        <v>-0.88070714339415845</v>
      </c>
      <c r="T25" s="11">
        <f t="shared" si="25"/>
        <v>-0.25271367098828074</v>
      </c>
      <c r="U25" s="11">
        <f>'OddsRatio_working_3-way'!S25-'OddsRatio_working_3-way'!R25^2/3</f>
        <v>-0.88070714339415845</v>
      </c>
      <c r="V25" s="11">
        <f>'OddsRatio_working_3-way'!S25*'OddsRatio_working_3-way'!R25/3-2*'OddsRatio_working_3-way'!R25^3/27-'OddsRatio_working_3-way'!T25</f>
        <v>0.25271367098828074</v>
      </c>
      <c r="W25" s="11">
        <f>'OddsRatio_working_3-way'!V25^2+4*'OddsRatio_working_3-way'!U25^3/27</f>
        <v>-3.7338193980607157E-2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0.15906161815864014</v>
      </c>
      <c r="Y25" s="11">
        <f>IF('OddsRatio_working_3-way'!W25&gt;=0,IF('OddsRatio_working_3-way'!V25+SQRT('OddsRatio_working_3-way'!W25)&gt;0,0,PI()),ACOS('OddsRatio_working_3-way'!V25/(2*'OddsRatio_working_3-way'!X25)))</f>
        <v>0.65279495184886849</v>
      </c>
      <c r="Z25" s="11">
        <f>'OddsRatio_working_3-way'!X25^(1/3)*COS('OddsRatio_working_3-way'!Y25/3)</f>
        <v>0.52904333054286667</v>
      </c>
      <c r="AA25" s="11">
        <f>'OddsRatio_working_3-way'!X25^(1/3)*COS(('OddsRatio_working_3-way'!Y25+2*PI())/3)</f>
        <v>-0.36582147600483439</v>
      </c>
      <c r="AB25" s="11">
        <f>'OddsRatio_working_3-way'!X25^(1/3)*COS(('OddsRatio_working_3-way'!Y25+4*PI())/3)</f>
        <v>-0.16322185453803251</v>
      </c>
      <c r="AC25" s="11">
        <f>'OddsRatio_working_3-way'!X25^(1/3)*SIN('OddsRatio_working_3-way'!Y25/3)</f>
        <v>0.11697094599157455</v>
      </c>
      <c r="AD25" s="11">
        <f>'OddsRatio_working_3-way'!X25^(1/3)*SIN(('OddsRatio_working_3-way'!Y25+2*PI())/3)</f>
        <v>0.39967949095706323</v>
      </c>
      <c r="AE25" s="11">
        <f>'OddsRatio_working_3-way'!X25^(1/3)*SIN(('OddsRatio_working_3-way'!Y25+4*PI())/3)</f>
        <v>-0.51665043694863766</v>
      </c>
      <c r="AF25" s="11">
        <f>-'OddsRatio_working_3-way'!U25/(3*'OddsRatio_working_3-way'!X25^(1/3))*COS(('OddsRatio_working_3-way'!Y25)/3)</f>
        <v>0.52904333054286667</v>
      </c>
      <c r="AG25" s="11">
        <f>-'OddsRatio_working_3-way'!U25/(3*'OddsRatio_working_3-way'!X25^(1/3))*COS(('OddsRatio_working_3-way'!Y25+2*PI())/3)</f>
        <v>-0.36582147600483439</v>
      </c>
      <c r="AH25" s="11">
        <f>-'OddsRatio_working_3-way'!U25/(3*'OddsRatio_working_3-way'!X25^(1/3))*COS(('OddsRatio_working_3-way'!Y25+4*PI())/3)</f>
        <v>-0.16322185453803251</v>
      </c>
      <c r="AI25" s="11">
        <f>'OddsRatio_working_3-way'!U25/(3*'OddsRatio_working_3-way'!X25^(1/3))*SIN(('OddsRatio_working_3-way'!Y25)/3)</f>
        <v>-0.11697094599157455</v>
      </c>
      <c r="AJ25" s="11">
        <f>'OddsRatio_working_3-way'!U25/(3*'OddsRatio_working_3-way'!X25^(1/3))*SIN(('OddsRatio_working_3-way'!Y25+2*PI())/3)</f>
        <v>-0.39967949095706323</v>
      </c>
      <c r="AK25" s="11">
        <f>'OddsRatio_working_3-way'!U25/(3*'OddsRatio_working_3-way'!X25^(1/3))*SIN(('OddsRatio_working_3-way'!Y25+4*PI())/3)</f>
        <v>0.51665043694863766</v>
      </c>
      <c r="AL25" s="11">
        <f>'OddsRatio_working_3-way'!Z25+'OddsRatio_working_3-way'!AF25</f>
        <v>1.0580866610857333</v>
      </c>
      <c r="AM25" s="11">
        <f>'OddsRatio_working_3-way'!AA25+'OddsRatio_working_3-way'!AG25</f>
        <v>-0.73164295200966878</v>
      </c>
      <c r="AN25" s="11">
        <f>'OddsRatio_working_3-way'!AB25+'OddsRatio_working_3-way'!AH25</f>
        <v>-0.32644370907606501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1.0580866610857333</v>
      </c>
      <c r="AS25" s="11">
        <f>IF(('OddsRatio_working_3-way'!X25=0),IF(Q25&gt;0,-Q25^(1/3),(-Q25)^(1/3)),'OddsRatio_working_3-way'!AM25-'OddsRatio_working_3-way'!R25/3)</f>
        <v>-0.73164295200966878</v>
      </c>
      <c r="AT25" s="11">
        <f>IF(('OddsRatio_working_3-way'!X25=0),IF(Q25&gt;0,-Q25^(1/3),(-Q25)^(1/3)),'OddsRatio_working_3-way'!AN25-'OddsRatio_working_3-way'!R25/3)</f>
        <v>-0.32644370907606501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5</v>
      </c>
      <c r="B26" s="4">
        <f>IF('True_Odds_Calculator_3-way'!B27="","",'True_Odds_Calculator_3-way'!B27)</f>
        <v>4.24</v>
      </c>
      <c r="C26" s="4">
        <f>IF('True_Odds_Calculator_3-way'!C27="","",'True_Odds_Calculator_3-way'!C27)</f>
        <v>1.68</v>
      </c>
      <c r="D26" s="9">
        <f t="shared" si="13"/>
        <v>0.19152145920606145</v>
      </c>
      <c r="E26" s="9">
        <f t="shared" si="14"/>
        <v>0.22628063659389971</v>
      </c>
      <c r="F26" s="9">
        <f t="shared" si="15"/>
        <v>0.58219790420003892</v>
      </c>
      <c r="G26" s="9">
        <f t="shared" si="16"/>
        <v>1.0553367546193371</v>
      </c>
      <c r="H26" s="9">
        <f t="shared" si="17"/>
        <v>5.2213470184773483</v>
      </c>
      <c r="I26" s="9">
        <f t="shared" si="18"/>
        <v>4.4192910849666527</v>
      </c>
      <c r="J26" s="9">
        <f t="shared" si="19"/>
        <v>1.717628993141149</v>
      </c>
      <c r="K26" s="11">
        <f t="shared" si="20"/>
        <v>0.2</v>
      </c>
      <c r="L26" s="11">
        <f t="shared" si="21"/>
        <v>0.23584905660377356</v>
      </c>
      <c r="M26" s="11">
        <f t="shared" si="22"/>
        <v>0.59523809523809523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-0.24743935309973053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0.22237196765498651</v>
      </c>
      <c r="Q26" s="11">
        <f>2*'OddsRatio_working_3-way'!K26*'OddsRatio_working_3-way'!L26*'OddsRatio_working_3-way'!M26</f>
        <v>5.6154537286612752E-2</v>
      </c>
      <c r="R26" s="11">
        <f t="shared" si="23"/>
        <v>0</v>
      </c>
      <c r="S26" s="11">
        <f t="shared" si="24"/>
        <v>-0.89869281045751603</v>
      </c>
      <c r="T26" s="11">
        <f t="shared" si="25"/>
        <v>-0.22694262890341313</v>
      </c>
      <c r="U26" s="11">
        <f>'OddsRatio_working_3-way'!S26-'OddsRatio_working_3-way'!R26^2/3</f>
        <v>-0.89869281045751603</v>
      </c>
      <c r="V26" s="11">
        <f>'OddsRatio_working_3-way'!S26*'OddsRatio_working_3-way'!R26/3-2*'OddsRatio_working_3-way'!R26^3/27-'OddsRatio_working_3-way'!T26</f>
        <v>0.22694262890341313</v>
      </c>
      <c r="W26" s="11">
        <f>'OddsRatio_working_3-way'!V26^2+4*'OddsRatio_working_3-way'!U26^3/27</f>
        <v>-5.6027138118001925E-2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0.16395890867195523</v>
      </c>
      <c r="Y26" s="11">
        <f>IF('OddsRatio_working_3-way'!W26&gt;=0,IF('OddsRatio_working_3-way'!V26+SQRT('OddsRatio_working_3-way'!W26)&gt;0,0,PI()),ACOS('OddsRatio_working_3-way'!V26/(2*'OddsRatio_working_3-way'!X26)))</f>
        <v>0.80644118929921726</v>
      </c>
      <c r="Z26" s="11">
        <f>'OddsRatio_working_3-way'!X26^(1/3)*COS('OddsRatio_working_3-way'!Y26/3)</f>
        <v>0.52766837730966853</v>
      </c>
      <c r="AA26" s="11">
        <f>'OddsRatio_working_3-way'!X26^(1/3)*COS(('OddsRatio_working_3-way'!Y26+2*PI())/3)</f>
        <v>-0.3897220963541641</v>
      </c>
      <c r="AB26" s="11">
        <f>'OddsRatio_working_3-way'!X26^(1/3)*COS(('OddsRatio_working_3-way'!Y26+4*PI())/3)</f>
        <v>-0.13794628095550446</v>
      </c>
      <c r="AC26" s="11">
        <f>'OddsRatio_working_3-way'!X26^(1/3)*SIN('OddsRatio_working_3-way'!Y26/3)</f>
        <v>0.14536283479585366</v>
      </c>
      <c r="AD26" s="11">
        <f>'OddsRatio_working_3-way'!X26^(1/3)*SIN(('OddsRatio_working_3-way'!Y26+2*PI())/3)</f>
        <v>0.38429280212595829</v>
      </c>
      <c r="AE26" s="11">
        <f>'OddsRatio_working_3-way'!X26^(1/3)*SIN(('OddsRatio_working_3-way'!Y26+4*PI())/3)</f>
        <v>-0.52965563692181195</v>
      </c>
      <c r="AF26" s="11">
        <f>-'OddsRatio_working_3-way'!U26/(3*'OddsRatio_working_3-way'!X26^(1/3))*COS(('OddsRatio_working_3-way'!Y26)/3)</f>
        <v>0.52766837730966853</v>
      </c>
      <c r="AG26" s="11">
        <f>-'OddsRatio_working_3-way'!U26/(3*'OddsRatio_working_3-way'!X26^(1/3))*COS(('OddsRatio_working_3-way'!Y26+2*PI())/3)</f>
        <v>-0.3897220963541641</v>
      </c>
      <c r="AH26" s="11">
        <f>-'OddsRatio_working_3-way'!U26/(3*'OddsRatio_working_3-way'!X26^(1/3))*COS(('OddsRatio_working_3-way'!Y26+4*PI())/3)</f>
        <v>-0.13794628095550446</v>
      </c>
      <c r="AI26" s="11">
        <f>'OddsRatio_working_3-way'!U26/(3*'OddsRatio_working_3-way'!X26^(1/3))*SIN(('OddsRatio_working_3-way'!Y26)/3)</f>
        <v>-0.14536283479585366</v>
      </c>
      <c r="AJ26" s="11">
        <f>'OddsRatio_working_3-way'!U26/(3*'OddsRatio_working_3-way'!X26^(1/3))*SIN(('OddsRatio_working_3-way'!Y26+2*PI())/3)</f>
        <v>-0.38429280212595829</v>
      </c>
      <c r="AK26" s="11">
        <f>'OddsRatio_working_3-way'!U26/(3*'OddsRatio_working_3-way'!X26^(1/3))*SIN(('OddsRatio_working_3-way'!Y26+4*PI())/3)</f>
        <v>0.52965563692181195</v>
      </c>
      <c r="AL26" s="11">
        <f>'OddsRatio_working_3-way'!Z26+'OddsRatio_working_3-way'!AF26</f>
        <v>1.0553367546193371</v>
      </c>
      <c r="AM26" s="11">
        <f>'OddsRatio_working_3-way'!AA26+'OddsRatio_working_3-way'!AG26</f>
        <v>-0.77944419270832821</v>
      </c>
      <c r="AN26" s="11">
        <f>'OddsRatio_working_3-way'!AB26+'OddsRatio_working_3-way'!AH26</f>
        <v>-0.27589256191100892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1.0553367546193371</v>
      </c>
      <c r="AS26" s="11">
        <f>IF(('OddsRatio_working_3-way'!X26=0),IF(Q26&gt;0,-Q26^(1/3),(-Q26)^(1/3)),'OddsRatio_working_3-way'!AM26-'OddsRatio_working_3-way'!R26/3)</f>
        <v>-0.77944419270832821</v>
      </c>
      <c r="AT26" s="11">
        <f>IF(('OddsRatio_working_3-way'!X26=0),IF(Q26&gt;0,-Q26^(1/3),(-Q26)^(1/3)),'OddsRatio_working_3-way'!AN26-'OddsRatio_working_3-way'!R26/3)</f>
        <v>-0.27589256191100892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1.77</v>
      </c>
      <c r="B27" s="4">
        <f>IF('True_Odds_Calculator_3-way'!B28="","",'True_Odds_Calculator_3-way'!B28)</f>
        <v>4.1100000000000003</v>
      </c>
      <c r="C27" s="4">
        <f>IF('True_Odds_Calculator_3-way'!C28="","",'True_Odds_Calculator_3-way'!C28)</f>
        <v>4.49</v>
      </c>
      <c r="D27" s="9">
        <f t="shared" si="13"/>
        <v>0.55220927810157461</v>
      </c>
      <c r="E27" s="9">
        <f t="shared" si="14"/>
        <v>0.23390585284803422</v>
      </c>
      <c r="F27" s="9">
        <f t="shared" si="15"/>
        <v>0.21388486905039103</v>
      </c>
      <c r="G27" s="9">
        <f t="shared" si="16"/>
        <v>1.0531268038001094</v>
      </c>
      <c r="H27" s="9">
        <f t="shared" si="17"/>
        <v>1.8109076389260843</v>
      </c>
      <c r="I27" s="9">
        <f t="shared" si="18"/>
        <v>4.2752243598183401</v>
      </c>
      <c r="J27" s="9">
        <f t="shared" si="19"/>
        <v>4.6754125452623816</v>
      </c>
      <c r="K27" s="11">
        <f t="shared" si="20"/>
        <v>0.56497175141242939</v>
      </c>
      <c r="L27" s="11">
        <f t="shared" si="21"/>
        <v>0.24330900243309</v>
      </c>
      <c r="M27" s="11">
        <f t="shared" si="22"/>
        <v>0.22271714922048996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-0.25586749182257584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0.22563478765516254</v>
      </c>
      <c r="Q27" s="11">
        <f>2*'OddsRatio_working_3-way'!K27*'OddsRatio_working_3-way'!L27*'OddsRatio_working_3-way'!M27</f>
        <v>6.1230607233422663E-2</v>
      </c>
      <c r="R27" s="11">
        <f t="shared" si="23"/>
        <v>0</v>
      </c>
      <c r="S27" s="11">
        <f t="shared" si="24"/>
        <v>-0.88184233975147841</v>
      </c>
      <c r="T27" s="11">
        <f t="shared" si="25"/>
        <v>-0.23930592666254499</v>
      </c>
      <c r="U27" s="11">
        <f>'OddsRatio_working_3-way'!S27-'OddsRatio_working_3-way'!R27^2/3</f>
        <v>-0.88184233975147841</v>
      </c>
      <c r="V27" s="11">
        <f>'OddsRatio_working_3-way'!S27*'OddsRatio_working_3-way'!R27/3-2*'OddsRatio_working_3-way'!R27^3/27-'OddsRatio_working_3-way'!T27</f>
        <v>0.23930592666254499</v>
      </c>
      <c r="W27" s="11">
        <f>'OddsRatio_working_3-way'!V27^2+4*'OddsRatio_working_3-way'!U27^3/27</f>
        <v>-4.4326909122482751E-2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0.15936925335388732</v>
      </c>
      <c r="Y27" s="11">
        <f>IF('OddsRatio_working_3-way'!W27&gt;=0,IF('OddsRatio_working_3-way'!V27+SQRT('OddsRatio_working_3-way'!W27)&gt;0,0,PI()),ACOS('OddsRatio_working_3-way'!V27/(2*'OddsRatio_working_3-way'!X27)))</f>
        <v>0.72153791475839468</v>
      </c>
      <c r="Z27" s="11">
        <f>'OddsRatio_working_3-way'!X27^(1/3)*COS('OddsRatio_working_3-way'!Y27/3)</f>
        <v>0.52656340190005468</v>
      </c>
      <c r="AA27" s="11">
        <f>'OddsRatio_working_3-way'!X27^(1/3)*COS(('OddsRatio_working_3-way'!Y27+2*PI())/3)</f>
        <v>-0.37512454950303387</v>
      </c>
      <c r="AB27" s="11">
        <f>'OddsRatio_working_3-way'!X27^(1/3)*COS(('OddsRatio_working_3-way'!Y27+4*PI())/3)</f>
        <v>-0.15143885239702065</v>
      </c>
      <c r="AC27" s="11">
        <f>'OddsRatio_working_3-way'!X27^(1/3)*SIN('OddsRatio_working_3-way'!Y27/3)</f>
        <v>0.12914499743802577</v>
      </c>
      <c r="AD27" s="11">
        <f>'OddsRatio_working_3-way'!X27^(1/3)*SIN(('OddsRatio_working_3-way'!Y27+2*PI())/3)</f>
        <v>0.39144478402958954</v>
      </c>
      <c r="AE27" s="11">
        <f>'OddsRatio_working_3-way'!X27^(1/3)*SIN(('OddsRatio_working_3-way'!Y27+4*PI())/3)</f>
        <v>-0.52058978146761536</v>
      </c>
      <c r="AF27" s="11">
        <f>-'OddsRatio_working_3-way'!U27/(3*'OddsRatio_working_3-way'!X27^(1/3))*COS(('OddsRatio_working_3-way'!Y27)/3)</f>
        <v>0.52656340190005468</v>
      </c>
      <c r="AG27" s="11">
        <f>-'OddsRatio_working_3-way'!U27/(3*'OddsRatio_working_3-way'!X27^(1/3))*COS(('OddsRatio_working_3-way'!Y27+2*PI())/3)</f>
        <v>-0.37512454950303387</v>
      </c>
      <c r="AH27" s="11">
        <f>-'OddsRatio_working_3-way'!U27/(3*'OddsRatio_working_3-way'!X27^(1/3))*COS(('OddsRatio_working_3-way'!Y27+4*PI())/3)</f>
        <v>-0.15143885239702065</v>
      </c>
      <c r="AI27" s="11">
        <f>'OddsRatio_working_3-way'!U27/(3*'OddsRatio_working_3-way'!X27^(1/3))*SIN(('OddsRatio_working_3-way'!Y27)/3)</f>
        <v>-0.12914499743802577</v>
      </c>
      <c r="AJ27" s="11">
        <f>'OddsRatio_working_3-way'!U27/(3*'OddsRatio_working_3-way'!X27^(1/3))*SIN(('OddsRatio_working_3-way'!Y27+2*PI())/3)</f>
        <v>-0.39144478402958954</v>
      </c>
      <c r="AK27" s="11">
        <f>'OddsRatio_working_3-way'!U27/(3*'OddsRatio_working_3-way'!X27^(1/3))*SIN(('OddsRatio_working_3-way'!Y27+4*PI())/3)</f>
        <v>0.52058978146761536</v>
      </c>
      <c r="AL27" s="11">
        <f>'OddsRatio_working_3-way'!Z27+'OddsRatio_working_3-way'!AF27</f>
        <v>1.0531268038001094</v>
      </c>
      <c r="AM27" s="11">
        <f>'OddsRatio_working_3-way'!AA27+'OddsRatio_working_3-way'!AG27</f>
        <v>-0.75024909900606773</v>
      </c>
      <c r="AN27" s="11">
        <f>'OddsRatio_working_3-way'!AB27+'OddsRatio_working_3-way'!AH27</f>
        <v>-0.3028777047940413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1.0531268038001094</v>
      </c>
      <c r="AS27" s="11">
        <f>IF(('OddsRatio_working_3-way'!X27=0),IF(Q27&gt;0,-Q27^(1/3),(-Q27)^(1/3)),'OddsRatio_working_3-way'!AM27-'OddsRatio_working_3-way'!R27/3)</f>
        <v>-0.75024909900606773</v>
      </c>
      <c r="AT27" s="11">
        <f>IF(('OddsRatio_working_3-way'!X27=0),IF(Q27&gt;0,-Q27^(1/3),(-Q27)^(1/3)),'OddsRatio_working_3-way'!AN27-'OddsRatio_working_3-way'!R27/3)</f>
        <v>-0.3028777047940413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2.4500000000000002</v>
      </c>
      <c r="B28" s="4">
        <f>IF('True_Odds_Calculator_3-way'!B29="","",'True_Odds_Calculator_3-way'!B29)</f>
        <v>3.36</v>
      </c>
      <c r="C28" s="4">
        <f>IF('True_Odds_Calculator_3-way'!C29="","",'True_Odds_Calculator_3-way'!C29)</f>
        <v>3.11</v>
      </c>
      <c r="D28" s="9">
        <f t="shared" si="13"/>
        <v>0.39826746962358162</v>
      </c>
      <c r="E28" s="9">
        <f t="shared" si="14"/>
        <v>0.28909421055004864</v>
      </c>
      <c r="F28" s="9">
        <f t="shared" si="15"/>
        <v>0.31263831982636986</v>
      </c>
      <c r="G28" s="9">
        <f t="shared" si="16"/>
        <v>1.0419830481659931</v>
      </c>
      <c r="H28" s="9">
        <f t="shared" si="17"/>
        <v>2.5108754198406906</v>
      </c>
      <c r="I28" s="9">
        <f t="shared" si="18"/>
        <v>3.4590799936717436</v>
      </c>
      <c r="J28" s="9">
        <f t="shared" si="19"/>
        <v>3.1985842316302451</v>
      </c>
      <c r="K28" s="11">
        <f t="shared" si="20"/>
        <v>0.4081632653061224</v>
      </c>
      <c r="L28" s="11">
        <f t="shared" si="21"/>
        <v>0.29761904761904762</v>
      </c>
      <c r="M28" s="11">
        <f t="shared" si="22"/>
        <v>0.32154340836012862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-0.28203091066467934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0.23123627034644814</v>
      </c>
      <c r="Q28" s="11">
        <f>2*'OddsRatio_working_3-way'!K28*'OddsRatio_working_3-way'!L28*'OddsRatio_working_3-way'!M28</f>
        <v>7.8120361603529781E-2</v>
      </c>
      <c r="R28" s="11">
        <f t="shared" si="23"/>
        <v>0</v>
      </c>
      <c r="S28" s="11">
        <f t="shared" si="24"/>
        <v>-0.81989690350422806</v>
      </c>
      <c r="T28" s="11">
        <f t="shared" si="25"/>
        <v>-0.27699219712980677</v>
      </c>
      <c r="U28" s="11">
        <f>'OddsRatio_working_3-way'!S28-'OddsRatio_working_3-way'!R28^2/3</f>
        <v>-0.81989690350422806</v>
      </c>
      <c r="V28" s="11">
        <f>'OddsRatio_working_3-way'!S28*'OddsRatio_working_3-way'!R28/3-2*'OddsRatio_working_3-way'!R28^3/27-'OddsRatio_working_3-way'!T28</f>
        <v>0.27699219712980677</v>
      </c>
      <c r="W28" s="11">
        <f>'OddsRatio_working_3-way'!V28^2+4*'OddsRatio_working_3-way'!U28^3/27</f>
        <v>-4.9286649358239037E-3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0.14287524471249527</v>
      </c>
      <c r="Y28" s="11">
        <f>IF('OddsRatio_working_3-way'!W28&gt;=0,IF('OddsRatio_working_3-way'!V28+SQRT('OddsRatio_working_3-way'!W28)&gt;0,0,PI()),ACOS('OddsRatio_working_3-way'!V28/(2*'OddsRatio_working_3-way'!X28)))</f>
        <v>0.24822571812017724</v>
      </c>
      <c r="Z28" s="11">
        <f>'OddsRatio_working_3-way'!X28^(1/3)*COS('OddsRatio_working_3-way'!Y28/3)</f>
        <v>0.52099152408299654</v>
      </c>
      <c r="AA28" s="11">
        <f>'OddsRatio_working_3-way'!X28^(1/3)*COS(('OddsRatio_working_3-way'!Y28+2*PI())/3)</f>
        <v>-0.29791366886850129</v>
      </c>
      <c r="AB28" s="11">
        <f>'OddsRatio_working_3-way'!X28^(1/3)*COS(('OddsRatio_working_3-way'!Y28+4*PI())/3)</f>
        <v>-0.22307785521449541</v>
      </c>
      <c r="AC28" s="11">
        <f>'OddsRatio_working_3-way'!X28^(1/3)*SIN('OddsRatio_working_3-way'!Y28/3)</f>
        <v>4.3206477158164995E-2</v>
      </c>
      <c r="AD28" s="11">
        <f>'OddsRatio_working_3-way'!X28^(1/3)*SIN(('OddsRatio_working_3-way'!Y28+2*PI())/3)</f>
        <v>0.42958865643316468</v>
      </c>
      <c r="AE28" s="11">
        <f>'OddsRatio_working_3-way'!X28^(1/3)*SIN(('OddsRatio_working_3-way'!Y28+4*PI())/3)</f>
        <v>-0.47279513359132963</v>
      </c>
      <c r="AF28" s="11">
        <f>-'OddsRatio_working_3-way'!U28/(3*'OddsRatio_working_3-way'!X28^(1/3))*COS(('OddsRatio_working_3-way'!Y28)/3)</f>
        <v>0.52099152408299665</v>
      </c>
      <c r="AG28" s="11">
        <f>-'OddsRatio_working_3-way'!U28/(3*'OddsRatio_working_3-way'!X28^(1/3))*COS(('OddsRatio_working_3-way'!Y28+2*PI())/3)</f>
        <v>-0.29791366886850135</v>
      </c>
      <c r="AH28" s="11">
        <f>-'OddsRatio_working_3-way'!U28/(3*'OddsRatio_working_3-way'!X28^(1/3))*COS(('OddsRatio_working_3-way'!Y28+4*PI())/3)</f>
        <v>-0.22307785521449547</v>
      </c>
      <c r="AI28" s="11">
        <f>'OddsRatio_working_3-way'!U28/(3*'OddsRatio_working_3-way'!X28^(1/3))*SIN(('OddsRatio_working_3-way'!Y28)/3)</f>
        <v>-4.3206477158165002E-2</v>
      </c>
      <c r="AJ28" s="11">
        <f>'OddsRatio_working_3-way'!U28/(3*'OddsRatio_working_3-way'!X28^(1/3))*SIN(('OddsRatio_working_3-way'!Y28+2*PI())/3)</f>
        <v>-0.42958865643316474</v>
      </c>
      <c r="AK28" s="11">
        <f>'OddsRatio_working_3-way'!U28/(3*'OddsRatio_working_3-way'!X28^(1/3))*SIN(('OddsRatio_working_3-way'!Y28+4*PI())/3)</f>
        <v>0.47279513359132974</v>
      </c>
      <c r="AL28" s="11">
        <f>'OddsRatio_working_3-way'!Z28+'OddsRatio_working_3-way'!AF28</f>
        <v>1.0419830481659931</v>
      </c>
      <c r="AM28" s="11">
        <f>'OddsRatio_working_3-way'!AA28+'OddsRatio_working_3-way'!AG28</f>
        <v>-0.59582733773700269</v>
      </c>
      <c r="AN28" s="11">
        <f>'OddsRatio_working_3-way'!AB28+'OddsRatio_working_3-way'!AH28</f>
        <v>-0.44615571042899088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1.0419830481659931</v>
      </c>
      <c r="AS28" s="11">
        <f>IF(('OddsRatio_working_3-way'!X28=0),IF(Q28&gt;0,-Q28^(1/3),(-Q28)^(1/3)),'OddsRatio_working_3-way'!AM28-'OddsRatio_working_3-way'!R28/3)</f>
        <v>-0.59582733773700269</v>
      </c>
      <c r="AT28" s="11">
        <f>IF(('OddsRatio_working_3-way'!X28=0),IF(Q28&gt;0,-Q28^(1/3),(-Q28)^(1/3)),'OddsRatio_working_3-way'!AN28-'OddsRatio_working_3-way'!R28/3)</f>
        <v>-0.44615571042899088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1.31</v>
      </c>
      <c r="B29" s="4">
        <f>IF('True_Odds_Calculator_3-way'!B30="","",'True_Odds_Calculator_3-way'!B30)</f>
        <v>5.7</v>
      </c>
      <c r="C29" s="4">
        <f>IF('True_Odds_Calculator_3-way'!C30="","",'True_Odds_Calculator_3-way'!C30)</f>
        <v>10.57</v>
      </c>
      <c r="D29" s="9">
        <f t="shared" si="13"/>
        <v>0.74825974275541218</v>
      </c>
      <c r="E29" s="9">
        <f t="shared" si="14"/>
        <v>0.16391351005904148</v>
      </c>
      <c r="F29" s="9">
        <f t="shared" si="15"/>
        <v>8.7826747185546172E-2</v>
      </c>
      <c r="G29" s="9">
        <f t="shared" si="16"/>
        <v>1.0852719978759129</v>
      </c>
      <c r="H29" s="9">
        <f t="shared" si="17"/>
        <v>1.3364343193415331</v>
      </c>
      <c r="I29" s="9">
        <f t="shared" si="18"/>
        <v>6.1007783900167905</v>
      </c>
      <c r="J29" s="9">
        <f t="shared" si="19"/>
        <v>11.386053019672486</v>
      </c>
      <c r="K29" s="11">
        <f t="shared" si="20"/>
        <v>0.76335877862595414</v>
      </c>
      <c r="L29" s="11">
        <f t="shared" si="21"/>
        <v>0.17543859649122806</v>
      </c>
      <c r="M29" s="11">
        <f t="shared" si="22"/>
        <v>9.46073793755913E-2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-0.17666493213469436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0.18472955555057197</v>
      </c>
      <c r="Q29" s="11">
        <f>2*'OddsRatio_working_3-way'!K29*'OddsRatio_working_3-way'!L29*'OddsRatio_working_3-way'!M29</f>
        <v>2.5340131076896019E-2</v>
      </c>
      <c r="R29" s="11">
        <f t="shared" si="23"/>
        <v>0</v>
      </c>
      <c r="S29" s="11">
        <f t="shared" si="24"/>
        <v>-1.0456492599772371</v>
      </c>
      <c r="T29" s="11">
        <f t="shared" si="25"/>
        <v>-0.14343611247973073</v>
      </c>
      <c r="U29" s="11">
        <f>'OddsRatio_working_3-way'!S29-'OddsRatio_working_3-way'!R29^2/3</f>
        <v>-1.0456492599772371</v>
      </c>
      <c r="V29" s="11">
        <f>'OddsRatio_working_3-way'!S29*'OddsRatio_working_3-way'!R29/3-2*'OddsRatio_working_3-way'!R29^3/27-'OddsRatio_working_3-way'!T29</f>
        <v>0.14343611247973073</v>
      </c>
      <c r="W29" s="11">
        <f>'OddsRatio_working_3-way'!V29^2+4*'OddsRatio_working_3-way'!U29^3/27</f>
        <v>-0.14880304032957156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0.20577716023217296</v>
      </c>
      <c r="Y29" s="11">
        <f>IF('OddsRatio_working_3-way'!W29&gt;=0,IF('OddsRatio_working_3-way'!V29+SQRT('OddsRatio_working_3-way'!W29)&gt;0,0,PI()),ACOS('OddsRatio_working_3-way'!V29/(2*'OddsRatio_working_3-way'!X29)))</f>
        <v>1.2148015762052335</v>
      </c>
      <c r="Z29" s="11">
        <f>'OddsRatio_working_3-way'!X29^(1/3)*COS('OddsRatio_working_3-way'!Y29/3)</f>
        <v>0.54263599893795644</v>
      </c>
      <c r="AA29" s="11">
        <f>'OddsRatio_working_3-way'!X29^(1/3)*COS(('OddsRatio_working_3-way'!Y29+2*PI())/3)</f>
        <v>-0.47274278564675692</v>
      </c>
      <c r="AB29" s="11">
        <f>'OddsRatio_working_3-way'!X29^(1/3)*COS(('OddsRatio_working_3-way'!Y29+4*PI())/3)</f>
        <v>-6.9893213291199491E-2</v>
      </c>
      <c r="AC29" s="11">
        <f>'OddsRatio_working_3-way'!X29^(1/3)*SIN('OddsRatio_working_3-way'!Y29/3)</f>
        <v>0.23258530904240671</v>
      </c>
      <c r="AD29" s="11">
        <f>'OddsRatio_working_3-way'!X29^(1/3)*SIN(('OddsRatio_working_3-way'!Y29+2*PI())/3)</f>
        <v>0.3536439055670127</v>
      </c>
      <c r="AE29" s="11">
        <f>'OddsRatio_working_3-way'!X29^(1/3)*SIN(('OddsRatio_working_3-way'!Y29+4*PI())/3)</f>
        <v>-0.58622921460941935</v>
      </c>
      <c r="AF29" s="11">
        <f>-'OddsRatio_working_3-way'!U29/(3*'OddsRatio_working_3-way'!X29^(1/3))*COS(('OddsRatio_working_3-way'!Y29)/3)</f>
        <v>0.54263599893795644</v>
      </c>
      <c r="AG29" s="11">
        <f>-'OddsRatio_working_3-way'!U29/(3*'OddsRatio_working_3-way'!X29^(1/3))*COS(('OddsRatio_working_3-way'!Y29+2*PI())/3)</f>
        <v>-0.47274278564675692</v>
      </c>
      <c r="AH29" s="11">
        <f>-'OddsRatio_working_3-way'!U29/(3*'OddsRatio_working_3-way'!X29^(1/3))*COS(('OddsRatio_working_3-way'!Y29+4*PI())/3)</f>
        <v>-6.9893213291199491E-2</v>
      </c>
      <c r="AI29" s="11">
        <f>'OddsRatio_working_3-way'!U29/(3*'OddsRatio_working_3-way'!X29^(1/3))*SIN(('OddsRatio_working_3-way'!Y29)/3)</f>
        <v>-0.23258530904240671</v>
      </c>
      <c r="AJ29" s="11">
        <f>'OddsRatio_working_3-way'!U29/(3*'OddsRatio_working_3-way'!X29^(1/3))*SIN(('OddsRatio_working_3-way'!Y29+2*PI())/3)</f>
        <v>-0.3536439055670127</v>
      </c>
      <c r="AK29" s="11">
        <f>'OddsRatio_working_3-way'!U29/(3*'OddsRatio_working_3-way'!X29^(1/3))*SIN(('OddsRatio_working_3-way'!Y29+4*PI())/3)</f>
        <v>0.58622921460941935</v>
      </c>
      <c r="AL29" s="11">
        <f>'OddsRatio_working_3-way'!Z29+'OddsRatio_working_3-way'!AF29</f>
        <v>1.0852719978759129</v>
      </c>
      <c r="AM29" s="11">
        <f>'OddsRatio_working_3-way'!AA29+'OddsRatio_working_3-way'!AG29</f>
        <v>-0.94548557129351385</v>
      </c>
      <c r="AN29" s="11">
        <f>'OddsRatio_working_3-way'!AB29+'OddsRatio_working_3-way'!AH29</f>
        <v>-0.13978642658239898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1.0852719978759129</v>
      </c>
      <c r="AS29" s="11">
        <f>IF(('OddsRatio_working_3-way'!X29=0),IF(Q29&gt;0,-Q29^(1/3),(-Q29)^(1/3)),'OddsRatio_working_3-way'!AM29-'OddsRatio_working_3-way'!R29/3)</f>
        <v>-0.94548557129351385</v>
      </c>
      <c r="AT29" s="11">
        <f>IF(('OddsRatio_working_3-way'!X29=0),IF(Q29&gt;0,-Q29^(1/3),(-Q29)^(1/3)),'OddsRatio_working_3-way'!AN29-'OddsRatio_working_3-way'!R29/3)</f>
        <v>-0.13978642658239898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2.9</v>
      </c>
      <c r="B30" s="4">
        <f>IF('True_Odds_Calculator_3-way'!B31="","",'True_Odds_Calculator_3-way'!B31)</f>
        <v>3.47</v>
      </c>
      <c r="C30" s="4">
        <f>IF('True_Odds_Calculator_3-way'!C31="","",'True_Odds_Calculator_3-way'!C31)</f>
        <v>2.54</v>
      </c>
      <c r="D30" s="9">
        <f t="shared" si="13"/>
        <v>0.3358168969315527</v>
      </c>
      <c r="E30" s="9">
        <f t="shared" si="14"/>
        <v>0.28002127677205674</v>
      </c>
      <c r="F30" s="9">
        <f t="shared" si="15"/>
        <v>0.38416182629639073</v>
      </c>
      <c r="G30" s="9">
        <f t="shared" si="16"/>
        <v>1.040954333866654</v>
      </c>
      <c r="H30" s="9">
        <f t="shared" si="17"/>
        <v>2.9778132343466424</v>
      </c>
      <c r="I30" s="9">
        <f t="shared" si="18"/>
        <v>3.5711572046506355</v>
      </c>
      <c r="J30" s="9">
        <f t="shared" si="19"/>
        <v>2.6030696741546473</v>
      </c>
      <c r="K30" s="11">
        <f t="shared" si="20"/>
        <v>0.34482758620689657</v>
      </c>
      <c r="L30" s="11">
        <f t="shared" si="21"/>
        <v>0.28818443804034583</v>
      </c>
      <c r="M30" s="11">
        <f t="shared" si="22"/>
        <v>0.39370078740157477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-0.28275486482404955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0.23122047635330484</v>
      </c>
      <c r="Q30" s="11">
        <f>2*'OddsRatio_working_3-way'!K30*'OddsRatio_working_3-way'!L30*'OddsRatio_working_3-way'!M30</f>
        <v>7.8247200119561724E-2</v>
      </c>
      <c r="R30" s="11">
        <f t="shared" si="23"/>
        <v>0</v>
      </c>
      <c r="S30" s="11">
        <f t="shared" si="24"/>
        <v>-0.81774181497173137</v>
      </c>
      <c r="T30" s="11">
        <f t="shared" si="25"/>
        <v>-0.27673157867063675</v>
      </c>
      <c r="U30" s="11">
        <f>'OddsRatio_working_3-way'!S30-'OddsRatio_working_3-way'!R30^2/3</f>
        <v>-0.81774181497173137</v>
      </c>
      <c r="V30" s="11">
        <f>'OddsRatio_working_3-way'!S30*'OddsRatio_working_3-way'!R30/3-2*'OddsRatio_working_3-way'!R30^3/27-'OddsRatio_working_3-way'!T30</f>
        <v>0.27673157867063675</v>
      </c>
      <c r="W30" s="11">
        <f>'OddsRatio_working_3-way'!V30^2+4*'OddsRatio_working_3-way'!U30^3/27</f>
        <v>-4.4307922062584576E-3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0.14231229641162538</v>
      </c>
      <c r="Y30" s="11">
        <f>IF('OddsRatio_working_3-way'!W30&gt;=0,IF('OddsRatio_working_3-way'!V30+SQRT('OddsRatio_working_3-way'!W30)&gt;0,0,PI()),ACOS('OddsRatio_working_3-way'!V30/(2*'OddsRatio_working_3-way'!X30)))</f>
        <v>0.23605271453728727</v>
      </c>
      <c r="Z30" s="11">
        <f>'OddsRatio_working_3-way'!X30^(1/3)*COS('OddsRatio_working_3-way'!Y30/3)</f>
        <v>0.52047716693332702</v>
      </c>
      <c r="AA30" s="11">
        <f>'OddsRatio_working_3-way'!X30^(1/3)*COS(('OddsRatio_working_3-way'!Y30+2*PI())/3)</f>
        <v>-0.29577859990906408</v>
      </c>
      <c r="AB30" s="11">
        <f>'OddsRatio_working_3-way'!X30^(1/3)*COS(('OddsRatio_working_3-way'!Y30+4*PI())/3)</f>
        <v>-0.22469856702426305</v>
      </c>
      <c r="AC30" s="11">
        <f>'OddsRatio_working_3-way'!X30^(1/3)*SIN('OddsRatio_working_3-way'!Y30/3)</f>
        <v>4.1038076120047388E-2</v>
      </c>
      <c r="AD30" s="11">
        <f>'OddsRatio_working_3-way'!X30^(1/3)*SIN(('OddsRatio_working_3-way'!Y30+2*PI())/3)</f>
        <v>0.43022741059399155</v>
      </c>
      <c r="AE30" s="11">
        <f>'OddsRatio_working_3-way'!X30^(1/3)*SIN(('OddsRatio_working_3-way'!Y30+4*PI())/3)</f>
        <v>-0.47126548671403889</v>
      </c>
      <c r="AF30" s="11">
        <f>-'OddsRatio_working_3-way'!U30/(3*'OddsRatio_working_3-way'!X30^(1/3))*COS(('OddsRatio_working_3-way'!Y30)/3)</f>
        <v>0.52047716693332691</v>
      </c>
      <c r="AG30" s="11">
        <f>-'OddsRatio_working_3-way'!U30/(3*'OddsRatio_working_3-way'!X30^(1/3))*COS(('OddsRatio_working_3-way'!Y30+2*PI())/3)</f>
        <v>-0.29577859990906402</v>
      </c>
      <c r="AH30" s="11">
        <f>-'OddsRatio_working_3-way'!U30/(3*'OddsRatio_working_3-way'!X30^(1/3))*COS(('OddsRatio_working_3-way'!Y30+4*PI())/3)</f>
        <v>-0.22469856702426302</v>
      </c>
      <c r="AI30" s="11">
        <f>'OddsRatio_working_3-way'!U30/(3*'OddsRatio_working_3-way'!X30^(1/3))*SIN(('OddsRatio_working_3-way'!Y30)/3)</f>
        <v>-4.1038076120047381E-2</v>
      </c>
      <c r="AJ30" s="11">
        <f>'OddsRatio_working_3-way'!U30/(3*'OddsRatio_working_3-way'!X30^(1/3))*SIN(('OddsRatio_working_3-way'!Y30+2*PI())/3)</f>
        <v>-0.43022741059399144</v>
      </c>
      <c r="AK30" s="11">
        <f>'OddsRatio_working_3-way'!U30/(3*'OddsRatio_working_3-way'!X30^(1/3))*SIN(('OddsRatio_working_3-way'!Y30+4*PI())/3)</f>
        <v>0.47126548671403878</v>
      </c>
      <c r="AL30" s="11">
        <f>'OddsRatio_working_3-way'!Z30+'OddsRatio_working_3-way'!AF30</f>
        <v>1.040954333866654</v>
      </c>
      <c r="AM30" s="11">
        <f>'OddsRatio_working_3-way'!AA30+'OddsRatio_working_3-way'!AG30</f>
        <v>-0.59155719981812815</v>
      </c>
      <c r="AN30" s="11">
        <f>'OddsRatio_working_3-way'!AB30+'OddsRatio_working_3-way'!AH30</f>
        <v>-0.4493971340485261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1.040954333866654</v>
      </c>
      <c r="AS30" s="11">
        <f>IF(('OddsRatio_working_3-way'!X30=0),IF(Q30&gt;0,-Q30^(1/3),(-Q30)^(1/3)),'OddsRatio_working_3-way'!AM30-'OddsRatio_working_3-way'!R30/3)</f>
        <v>-0.59155719981812815</v>
      </c>
      <c r="AT30" s="11">
        <f>IF(('OddsRatio_working_3-way'!X30=0),IF(Q30&gt;0,-Q30^(1/3),(-Q30)^(1/3)),'OddsRatio_working_3-way'!AN30-'OddsRatio_working_3-way'!R30/3)</f>
        <v>-0.4493971340485261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2.2799999999999998</v>
      </c>
      <c r="B31" s="4">
        <f>IF('True_Odds_Calculator_3-way'!B32="","",'True_Odds_Calculator_3-way'!B32)</f>
        <v>3.65</v>
      </c>
      <c r="C31" s="4">
        <f>IF('True_Odds_Calculator_3-way'!C32="","",'True_Odds_Calculator_3-way'!C32)</f>
        <v>3.17</v>
      </c>
      <c r="D31" s="9">
        <f t="shared" si="13"/>
        <v>0.42811788431478592</v>
      </c>
      <c r="E31" s="9">
        <f t="shared" si="14"/>
        <v>0.26556656263889605</v>
      </c>
      <c r="F31" s="9">
        <f t="shared" si="15"/>
        <v>0.30631555304631786</v>
      </c>
      <c r="G31" s="9">
        <f t="shared" si="16"/>
        <v>1.0435978482752746</v>
      </c>
      <c r="H31" s="9">
        <f t="shared" si="17"/>
        <v>2.3358052457923515</v>
      </c>
      <c r="I31" s="9">
        <f t="shared" si="18"/>
        <v>3.7655342979294772</v>
      </c>
      <c r="J31" s="9">
        <f t="shared" si="19"/>
        <v>3.2646073307573462</v>
      </c>
      <c r="K31" s="11">
        <f t="shared" si="20"/>
        <v>0.43859649122807021</v>
      </c>
      <c r="L31" s="11">
        <f t="shared" si="21"/>
        <v>0.27397260273972601</v>
      </c>
      <c r="M31" s="11">
        <f t="shared" si="22"/>
        <v>0.31545741324921134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-0.27901567583016995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0.23122929834417083</v>
      </c>
      <c r="Q31" s="11">
        <f>2*'OddsRatio_working_3-way'!K31*'OddsRatio_working_3-way'!L31*'OddsRatio_working_3-way'!M31</f>
        <v>7.5812884703006816E-2</v>
      </c>
      <c r="R31" s="11">
        <f t="shared" si="23"/>
        <v>0</v>
      </c>
      <c r="S31" s="11">
        <f t="shared" si="24"/>
        <v>-0.82873228414920486</v>
      </c>
      <c r="T31" s="11">
        <f t="shared" si="25"/>
        <v>-0.27171550299973923</v>
      </c>
      <c r="U31" s="11">
        <f>'OddsRatio_working_3-way'!S31-'OddsRatio_working_3-way'!R31^2/3</f>
        <v>-0.82873228414920486</v>
      </c>
      <c r="V31" s="11">
        <f>'OddsRatio_working_3-way'!S31*'OddsRatio_working_3-way'!R31/3-2*'OddsRatio_working_3-way'!R31^3/27-'OddsRatio_working_3-way'!T31</f>
        <v>0.27171550299973923</v>
      </c>
      <c r="W31" s="11">
        <f>'OddsRatio_working_3-way'!V31^2+4*'OddsRatio_working_3-way'!U31^3/27</f>
        <v>-1.0492316733520496E-2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0.14519093575695574</v>
      </c>
      <c r="Y31" s="11">
        <f>IF('OddsRatio_working_3-way'!W31&gt;=0,IF('OddsRatio_working_3-way'!V31+SQRT('OddsRatio_working_3-way'!W31)&gt;0,0,PI()),ACOS('OddsRatio_working_3-way'!V31/(2*'OddsRatio_working_3-way'!X31)))</f>
        <v>0.36050768526784083</v>
      </c>
      <c r="Z31" s="11">
        <f>'OddsRatio_working_3-way'!X31^(1/3)*COS('OddsRatio_working_3-way'!Y31/3)</f>
        <v>0.52179892413763729</v>
      </c>
      <c r="AA31" s="11">
        <f>'OddsRatio_working_3-way'!X31^(1/3)*COS(('OddsRatio_working_3-way'!Y31+2*PI())/3)</f>
        <v>-0.31546578056204688</v>
      </c>
      <c r="AB31" s="11">
        <f>'OddsRatio_working_3-way'!X31^(1/3)*COS(('OddsRatio_working_3-way'!Y31+4*PI())/3)</f>
        <v>-0.20633314357559049</v>
      </c>
      <c r="AC31" s="11">
        <f>'OddsRatio_working_3-way'!X31^(1/3)*SIN('OddsRatio_working_3-way'!Y31/3)</f>
        <v>6.3007757341504322E-2</v>
      </c>
      <c r="AD31" s="11">
        <f>'OddsRatio_working_3-way'!X31^(1/3)*SIN(('OddsRatio_working_3-way'!Y31+2*PI())/3)</f>
        <v>0.42038724529983085</v>
      </c>
      <c r="AE31" s="11">
        <f>'OddsRatio_working_3-way'!X31^(1/3)*SIN(('OddsRatio_working_3-way'!Y31+4*PI())/3)</f>
        <v>-0.48339500264133511</v>
      </c>
      <c r="AF31" s="11">
        <f>-'OddsRatio_working_3-way'!U31/(3*'OddsRatio_working_3-way'!X31^(1/3))*COS(('OddsRatio_working_3-way'!Y31)/3)</f>
        <v>0.52179892413763729</v>
      </c>
      <c r="AG31" s="11">
        <f>-'OddsRatio_working_3-way'!U31/(3*'OddsRatio_working_3-way'!X31^(1/3))*COS(('OddsRatio_working_3-way'!Y31+2*PI())/3)</f>
        <v>-0.31546578056204688</v>
      </c>
      <c r="AH31" s="11">
        <f>-'OddsRatio_working_3-way'!U31/(3*'OddsRatio_working_3-way'!X31^(1/3))*COS(('OddsRatio_working_3-way'!Y31+4*PI())/3)</f>
        <v>-0.20633314357559049</v>
      </c>
      <c r="AI31" s="11">
        <f>'OddsRatio_working_3-way'!U31/(3*'OddsRatio_working_3-way'!X31^(1/3))*SIN(('OddsRatio_working_3-way'!Y31)/3)</f>
        <v>-6.3007757341504322E-2</v>
      </c>
      <c r="AJ31" s="11">
        <f>'OddsRatio_working_3-way'!U31/(3*'OddsRatio_working_3-way'!X31^(1/3))*SIN(('OddsRatio_working_3-way'!Y31+2*PI())/3)</f>
        <v>-0.42038724529983085</v>
      </c>
      <c r="AK31" s="11">
        <f>'OddsRatio_working_3-way'!U31/(3*'OddsRatio_working_3-way'!X31^(1/3))*SIN(('OddsRatio_working_3-way'!Y31+4*PI())/3)</f>
        <v>0.48339500264133511</v>
      </c>
      <c r="AL31" s="11">
        <f>'OddsRatio_working_3-way'!Z31+'OddsRatio_working_3-way'!AF31</f>
        <v>1.0435978482752746</v>
      </c>
      <c r="AM31" s="11">
        <f>'OddsRatio_working_3-way'!AA31+'OddsRatio_working_3-way'!AG31</f>
        <v>-0.63093156112409376</v>
      </c>
      <c r="AN31" s="11">
        <f>'OddsRatio_working_3-way'!AB31+'OddsRatio_working_3-way'!AH31</f>
        <v>-0.41266628715118098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1.0435978482752746</v>
      </c>
      <c r="AS31" s="11">
        <f>IF(('OddsRatio_working_3-way'!X31=0),IF(Q31&gt;0,-Q31^(1/3),(-Q31)^(1/3)),'OddsRatio_working_3-way'!AM31-'OddsRatio_working_3-way'!R31/3)</f>
        <v>-0.63093156112409376</v>
      </c>
      <c r="AT31" s="11">
        <f>IF(('OddsRatio_working_3-way'!X31=0),IF(Q31&gt;0,-Q31^(1/3),(-Q31)^(1/3)),'OddsRatio_working_3-way'!AN31-'OddsRatio_working_3-way'!R31/3)</f>
        <v>-0.41266628715118098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2.61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3.03</v>
      </c>
      <c r="D32" s="9">
        <f t="shared" si="13"/>
        <v>0.37376185996146233</v>
      </c>
      <c r="E32" s="9">
        <f t="shared" si="14"/>
        <v>0.3049620252651965</v>
      </c>
      <c r="F32" s="9">
        <f t="shared" si="15"/>
        <v>0.32127611477334106</v>
      </c>
      <c r="G32" s="9">
        <f t="shared" si="16"/>
        <v>1.0406834685698474</v>
      </c>
      <c r="H32" s="9">
        <f t="shared" si="17"/>
        <v>2.6755003843974543</v>
      </c>
      <c r="I32" s="9">
        <f t="shared" si="18"/>
        <v>3.2790967961679653</v>
      </c>
      <c r="J32" s="9">
        <f t="shared" si="19"/>
        <v>3.1125874411967902</v>
      </c>
      <c r="K32" s="11">
        <f t="shared" si="20"/>
        <v>0.38314176245210729</v>
      </c>
      <c r="L32" s="11">
        <f t="shared" si="21"/>
        <v>0.31347962382445144</v>
      </c>
      <c r="M32" s="11">
        <f t="shared" si="22"/>
        <v>0.33003300330033003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-0.28372147559583538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0.23109722783614078</v>
      </c>
      <c r="Q32" s="11">
        <f>2*'OddsRatio_working_3-way'!K32*'OddsRatio_working_3-way'!L32*'OddsRatio_working_3-way'!M32</f>
        <v>7.9278637336583455E-2</v>
      </c>
      <c r="R32" s="11">
        <f t="shared" si="23"/>
        <v>0</v>
      </c>
      <c r="S32" s="11">
        <f t="shared" si="24"/>
        <v>-0.81452145048526936</v>
      </c>
      <c r="T32" s="11">
        <f t="shared" si="25"/>
        <v>-0.27942416826252808</v>
      </c>
      <c r="U32" s="11">
        <f>'OddsRatio_working_3-way'!S32-'OddsRatio_working_3-way'!R32^2/3</f>
        <v>-0.81452145048526936</v>
      </c>
      <c r="V32" s="11">
        <f>'OddsRatio_working_3-way'!S32*'OddsRatio_working_3-way'!R32/3-2*'OddsRatio_working_3-way'!R32^3/27-'OddsRatio_working_3-way'!T32</f>
        <v>0.27942416826252808</v>
      </c>
      <c r="W32" s="11">
        <f>'OddsRatio_working_3-way'!V32^2+4*'OddsRatio_working_3-way'!U32^3/27</f>
        <v>-1.979962511491698E-3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0.14147246050088449</v>
      </c>
      <c r="Y32" s="11">
        <f>IF('OddsRatio_working_3-way'!W32&gt;=0,IF('OddsRatio_working_3-way'!V32+SQRT('OddsRatio_working_3-way'!W32)&gt;0,0,PI()),ACOS('OddsRatio_working_3-way'!V32/(2*'OddsRatio_working_3-way'!X32)))</f>
        <v>0.15791856043788388</v>
      </c>
      <c r="Z32" s="11">
        <f>'OddsRatio_working_3-way'!X32^(1/3)*COS('OddsRatio_working_3-way'!Y32/3)</f>
        <v>0.52034173428492381</v>
      </c>
      <c r="AA32" s="11">
        <f>'OddsRatio_working_3-way'!X32^(1/3)*COS(('OddsRatio_working_3-way'!Y32+2*PI())/3)</f>
        <v>-0.28391370379556025</v>
      </c>
      <c r="AB32" s="11">
        <f>'OddsRatio_working_3-way'!X32^(1/3)*COS(('OddsRatio_working_3-way'!Y32+4*PI())/3)</f>
        <v>-0.23642803048936387</v>
      </c>
      <c r="AC32" s="11">
        <f>'OddsRatio_working_3-way'!X32^(1/3)*SIN('OddsRatio_working_3-way'!Y32/3)</f>
        <v>2.7415866265983281E-2</v>
      </c>
      <c r="AD32" s="11">
        <f>'OddsRatio_working_3-way'!X32^(1/3)*SIN(('OddsRatio_working_3-way'!Y32+2*PI())/3)</f>
        <v>0.43692122740700456</v>
      </c>
      <c r="AE32" s="11">
        <f>'OddsRatio_working_3-way'!X32^(1/3)*SIN(('OddsRatio_working_3-way'!Y32+4*PI())/3)</f>
        <v>-0.4643370936729877</v>
      </c>
      <c r="AF32" s="11">
        <f>-'OddsRatio_working_3-way'!U32/(3*'OddsRatio_working_3-way'!X32^(1/3))*COS(('OddsRatio_working_3-way'!Y32)/3)</f>
        <v>0.5203417342849237</v>
      </c>
      <c r="AG32" s="11">
        <f>-'OddsRatio_working_3-way'!U32/(3*'OddsRatio_working_3-way'!X32^(1/3))*COS(('OddsRatio_working_3-way'!Y32+2*PI())/3)</f>
        <v>-0.28391370379556019</v>
      </c>
      <c r="AH32" s="11">
        <f>-'OddsRatio_working_3-way'!U32/(3*'OddsRatio_working_3-way'!X32^(1/3))*COS(('OddsRatio_working_3-way'!Y32+4*PI())/3)</f>
        <v>-0.23642803048936384</v>
      </c>
      <c r="AI32" s="11">
        <f>'OddsRatio_working_3-way'!U32/(3*'OddsRatio_working_3-way'!X32^(1/3))*SIN(('OddsRatio_working_3-way'!Y32)/3)</f>
        <v>-2.7415866265983278E-2</v>
      </c>
      <c r="AJ32" s="11">
        <f>'OddsRatio_working_3-way'!U32/(3*'OddsRatio_working_3-way'!X32^(1/3))*SIN(('OddsRatio_working_3-way'!Y32+2*PI())/3)</f>
        <v>-0.43692122740700445</v>
      </c>
      <c r="AK32" s="11">
        <f>'OddsRatio_working_3-way'!U32/(3*'OddsRatio_working_3-way'!X32^(1/3))*SIN(('OddsRatio_working_3-way'!Y32+4*PI())/3)</f>
        <v>0.46433709367298764</v>
      </c>
      <c r="AL32" s="11">
        <f>'OddsRatio_working_3-way'!Z32+'OddsRatio_working_3-way'!AF32</f>
        <v>1.0406834685698474</v>
      </c>
      <c r="AM32" s="11">
        <f>'OddsRatio_working_3-way'!AA32+'OddsRatio_working_3-way'!AG32</f>
        <v>-0.56782740759112049</v>
      </c>
      <c r="AN32" s="11">
        <f>'OddsRatio_working_3-way'!AB32+'OddsRatio_working_3-way'!AH32</f>
        <v>-0.47285606097872768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1.0406834685698474</v>
      </c>
      <c r="AS32" s="11">
        <f>IF(('OddsRatio_working_3-way'!X32=0),IF(Q32&gt;0,-Q32^(1/3),(-Q32)^(1/3)),'OddsRatio_working_3-way'!AM32-'OddsRatio_working_3-way'!R32/3)</f>
        <v>-0.56782740759112049</v>
      </c>
      <c r="AT32" s="11">
        <f>IF(('OddsRatio_working_3-way'!X32=0),IF(Q32&gt;0,-Q32^(1/3),(-Q32)^(1/3)),'OddsRatio_working_3-way'!AN32-'OddsRatio_working_3-way'!R32/3)</f>
        <v>-0.47285606097872768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3.19</v>
      </c>
      <c r="B33" s="4">
        <f>IF('True_Odds_Calculator_3-way'!B34="","",'True_Odds_Calculator_3-way'!B34)</f>
        <v>3.59</v>
      </c>
      <c r="C33" s="4">
        <f>IF('True_Odds_Calculator_3-way'!C34="","",'True_Odds_Calculator_3-way'!C34)</f>
        <v>2.2999999999999998</v>
      </c>
      <c r="D33" s="9">
        <f t="shared" si="13"/>
        <v>0.30477383565918892</v>
      </c>
      <c r="E33" s="9">
        <f t="shared" si="14"/>
        <v>0.27043364469806697</v>
      </c>
      <c r="F33" s="9">
        <f t="shared" si="15"/>
        <v>0.42479251964274389</v>
      </c>
      <c r="G33" s="9">
        <f t="shared" si="16"/>
        <v>1.041608013612447</v>
      </c>
      <c r="H33" s="9">
        <f t="shared" si="17"/>
        <v>3.2811215498112594</v>
      </c>
      <c r="I33" s="9">
        <f t="shared" si="18"/>
        <v>3.6977647552562378</v>
      </c>
      <c r="J33" s="9">
        <f t="shared" si="19"/>
        <v>2.3540904176961805</v>
      </c>
      <c r="K33" s="11">
        <f t="shared" si="20"/>
        <v>0.31347962382445144</v>
      </c>
      <c r="L33" s="11">
        <f t="shared" si="21"/>
        <v>0.2785515320334262</v>
      </c>
      <c r="M33" s="11">
        <f t="shared" si="22"/>
        <v>0.43478260869565222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-0.27994599813286547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0.23082912835807975</v>
      </c>
      <c r="Q33" s="11">
        <f>2*'OddsRatio_working_3-way'!K33*'OddsRatio_working_3-way'!L33*'OddsRatio_working_3-way'!M33</f>
        <v>7.5930634328315719E-2</v>
      </c>
      <c r="R33" s="11">
        <f t="shared" si="23"/>
        <v>0</v>
      </c>
      <c r="S33" s="11">
        <f t="shared" si="24"/>
        <v>-0.82454876975424984</v>
      </c>
      <c r="T33" s="11">
        <f t="shared" si="25"/>
        <v>-0.27123314794547698</v>
      </c>
      <c r="U33" s="11">
        <f>'OddsRatio_working_3-way'!S33-'OddsRatio_working_3-way'!R33^2/3</f>
        <v>-0.82454876975424984</v>
      </c>
      <c r="V33" s="11">
        <f>'OddsRatio_working_3-way'!S33*'OddsRatio_working_3-way'!R33/3-2*'OddsRatio_working_3-way'!R33^3/27-'OddsRatio_working_3-way'!T33</f>
        <v>0.27123314794547698</v>
      </c>
      <c r="W33" s="11">
        <f>'OddsRatio_working_3-way'!V33^2+4*'OddsRatio_working_3-way'!U33^3/27</f>
        <v>-9.4836569491725947E-3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0.14409291923407064</v>
      </c>
      <c r="Y33" s="11">
        <f>IF('OddsRatio_working_3-way'!W33&gt;=0,IF('OddsRatio_working_3-way'!V33+SQRT('OddsRatio_working_3-way'!W33)&gt;0,0,PI()),ACOS('OddsRatio_working_3-way'!V33/(2*'OddsRatio_working_3-way'!X33)))</f>
        <v>0.34470716006147506</v>
      </c>
      <c r="Z33" s="11">
        <f>'OddsRatio_working_3-way'!X33^(1/3)*COS('OddsRatio_working_3-way'!Y33/3)</f>
        <v>0.52080400680622352</v>
      </c>
      <c r="AA33" s="11">
        <f>'OddsRatio_working_3-way'!X33^(1/3)*COS(('OddsRatio_working_3-way'!Y33+2*PI())/3)</f>
        <v>-0.31245565178148965</v>
      </c>
      <c r="AB33" s="11">
        <f>'OddsRatio_working_3-way'!X33^(1/3)*COS(('OddsRatio_working_3-way'!Y33+4*PI())/3)</f>
        <v>-0.20834835502473403</v>
      </c>
      <c r="AC33" s="11">
        <f>'OddsRatio_working_3-way'!X33^(1/3)*SIN('OddsRatio_working_3-way'!Y33/3)</f>
        <v>6.0106375807117161E-2</v>
      </c>
      <c r="AD33" s="11">
        <f>'OddsRatio_working_3-way'!X33^(1/3)*SIN(('OddsRatio_working_3-way'!Y33+2*PI())/3)</f>
        <v>0.42097631238335464</v>
      </c>
      <c r="AE33" s="11">
        <f>'OddsRatio_working_3-way'!X33^(1/3)*SIN(('OddsRatio_working_3-way'!Y33+4*PI())/3)</f>
        <v>-0.48108268819047179</v>
      </c>
      <c r="AF33" s="11">
        <f>-'OddsRatio_working_3-way'!U33/(3*'OddsRatio_working_3-way'!X33^(1/3))*COS(('OddsRatio_working_3-way'!Y33)/3)</f>
        <v>0.52080400680622352</v>
      </c>
      <c r="AG33" s="11">
        <f>-'OddsRatio_working_3-way'!U33/(3*'OddsRatio_working_3-way'!X33^(1/3))*COS(('OddsRatio_working_3-way'!Y33+2*PI())/3)</f>
        <v>-0.31245565178148965</v>
      </c>
      <c r="AH33" s="11">
        <f>-'OddsRatio_working_3-way'!U33/(3*'OddsRatio_working_3-way'!X33^(1/3))*COS(('OddsRatio_working_3-way'!Y33+4*PI())/3)</f>
        <v>-0.20834835502473403</v>
      </c>
      <c r="AI33" s="11">
        <f>'OddsRatio_working_3-way'!U33/(3*'OddsRatio_working_3-way'!X33^(1/3))*SIN(('OddsRatio_working_3-way'!Y33)/3)</f>
        <v>-6.0106375807117161E-2</v>
      </c>
      <c r="AJ33" s="11">
        <f>'OddsRatio_working_3-way'!U33/(3*'OddsRatio_working_3-way'!X33^(1/3))*SIN(('OddsRatio_working_3-way'!Y33+2*PI())/3)</f>
        <v>-0.42097631238335464</v>
      </c>
      <c r="AK33" s="11">
        <f>'OddsRatio_working_3-way'!U33/(3*'OddsRatio_working_3-way'!X33^(1/3))*SIN(('OddsRatio_working_3-way'!Y33+4*PI())/3)</f>
        <v>0.48108268819047179</v>
      </c>
      <c r="AL33" s="11">
        <f>'OddsRatio_working_3-way'!Z33+'OddsRatio_working_3-way'!AF33</f>
        <v>1.041608013612447</v>
      </c>
      <c r="AM33" s="11">
        <f>'OddsRatio_working_3-way'!AA33+'OddsRatio_working_3-way'!AG33</f>
        <v>-0.6249113035629793</v>
      </c>
      <c r="AN33" s="11">
        <f>'OddsRatio_working_3-way'!AB33+'OddsRatio_working_3-way'!AH33</f>
        <v>-0.41669671004946807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1.041608013612447</v>
      </c>
      <c r="AS33" s="11">
        <f>IF(('OddsRatio_working_3-way'!X33=0),IF(Q33&gt;0,-Q33^(1/3),(-Q33)^(1/3)),'OddsRatio_working_3-way'!AM33-'OddsRatio_working_3-way'!R33/3)</f>
        <v>-0.6249113035629793</v>
      </c>
      <c r="AT33" s="11">
        <f>IF(('OddsRatio_working_3-way'!X33=0),IF(Q33&gt;0,-Q33^(1/3),(-Q33)^(1/3)),'OddsRatio_working_3-way'!AN33-'OddsRatio_working_3-way'!R33/3)</f>
        <v>-0.41669671004946807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1.95</v>
      </c>
      <c r="B34" s="4">
        <f>IF('True_Odds_Calculator_3-way'!B35="","",'True_Odds_Calculator_3-way'!B35)</f>
        <v>3.61</v>
      </c>
      <c r="C34" s="4">
        <f>IF('True_Odds_Calculator_3-way'!C35="","",'True_Odds_Calculator_3-way'!C35)</f>
        <v>4.2</v>
      </c>
      <c r="D34" s="9">
        <f t="shared" si="13"/>
        <v>0.50169816076734963</v>
      </c>
      <c r="E34" s="9">
        <f t="shared" si="14"/>
        <v>0.2681849729888704</v>
      </c>
      <c r="F34" s="9">
        <f t="shared" si="15"/>
        <v>0.23011686624377994</v>
      </c>
      <c r="G34" s="9">
        <f t="shared" si="16"/>
        <v>1.0455056303606423</v>
      </c>
      <c r="H34" s="9">
        <f t="shared" si="17"/>
        <v>1.9932303488426097</v>
      </c>
      <c r="I34" s="9">
        <f t="shared" si="18"/>
        <v>3.7287696952412754</v>
      </c>
      <c r="J34" s="9">
        <f t="shared" si="19"/>
        <v>4.345618017154055</v>
      </c>
      <c r="K34" s="11">
        <f t="shared" si="20"/>
        <v>0.51282051282051289</v>
      </c>
      <c r="L34" s="11">
        <f t="shared" si="21"/>
        <v>0.2770083102493075</v>
      </c>
      <c r="M34" s="11">
        <f t="shared" si="22"/>
        <v>0.23809523809523808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-0.26836321573163679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0.22864177988831733</v>
      </c>
      <c r="Q34" s="11">
        <f>2*'OddsRatio_working_3-way'!K34*'OddsRatio_working_3-way'!L34*'OddsRatio_working_3-way'!M34</f>
        <v>6.7645497008377908E-2</v>
      </c>
      <c r="R34" s="11">
        <f t="shared" si="23"/>
        <v>0</v>
      </c>
      <c r="S34" s="11">
        <f t="shared" si="24"/>
        <v>-0.85198628755797556</v>
      </c>
      <c r="T34" s="11">
        <f t="shared" si="25"/>
        <v>-0.25206694898164955</v>
      </c>
      <c r="U34" s="11">
        <f>'OddsRatio_working_3-way'!S34-'OddsRatio_working_3-way'!R34^2/3</f>
        <v>-0.85198628755797556</v>
      </c>
      <c r="V34" s="11">
        <f>'OddsRatio_working_3-way'!S34*'OddsRatio_working_3-way'!R34/3-2*'OddsRatio_working_3-way'!R34^3/27-'OddsRatio_working_3-way'!T34</f>
        <v>0.25206694898164955</v>
      </c>
      <c r="W34" s="11">
        <f>'OddsRatio_working_3-way'!V34^2+4*'OddsRatio_working_3-way'!U34^3/27</f>
        <v>-2.8083045339387519E-2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0.15134463329459774</v>
      </c>
      <c r="Y34" s="11">
        <f>IF('OddsRatio_working_3-way'!W34&gt;=0,IF('OddsRatio_working_3-way'!V34+SQRT('OddsRatio_working_3-way'!W34)&gt;0,0,PI()),ACOS('OddsRatio_working_3-way'!V34/(2*'OddsRatio_working_3-way'!X34)))</f>
        <v>0.5867253025555168</v>
      </c>
      <c r="Z34" s="11">
        <f>'OddsRatio_working_3-way'!X34^(1/3)*COS('OddsRatio_working_3-way'!Y34/3)</f>
        <v>0.52275281518032102</v>
      </c>
      <c r="AA34" s="11">
        <f>'OddsRatio_working_3-way'!X34^(1/3)*COS(('OddsRatio_working_3-way'!Y34+2*PI())/3)</f>
        <v>-0.35106304291159923</v>
      </c>
      <c r="AB34" s="11">
        <f>'OddsRatio_working_3-way'!X34^(1/3)*COS(('OddsRatio_working_3-way'!Y34+4*PI())/3)</f>
        <v>-0.17168977226872212</v>
      </c>
      <c r="AC34" s="11">
        <f>'OddsRatio_working_3-way'!X34^(1/3)*SIN('OddsRatio_working_3-way'!Y34/3)</f>
        <v>0.10356120609108889</v>
      </c>
      <c r="AD34" s="11">
        <f>'OddsRatio_working_3-way'!X34^(1/3)*SIN(('OddsRatio_working_3-way'!Y34+2*PI())/3)</f>
        <v>0.40093661480044507</v>
      </c>
      <c r="AE34" s="11">
        <f>'OddsRatio_working_3-way'!X34^(1/3)*SIN(('OddsRatio_working_3-way'!Y34+4*PI())/3)</f>
        <v>-0.50449782089153383</v>
      </c>
      <c r="AF34" s="11">
        <f>-'OddsRatio_working_3-way'!U34/(3*'OddsRatio_working_3-way'!X34^(1/3))*COS(('OddsRatio_working_3-way'!Y34)/3)</f>
        <v>0.52275281518032113</v>
      </c>
      <c r="AG34" s="11">
        <f>-'OddsRatio_working_3-way'!U34/(3*'OddsRatio_working_3-way'!X34^(1/3))*COS(('OddsRatio_working_3-way'!Y34+2*PI())/3)</f>
        <v>-0.35106304291159929</v>
      </c>
      <c r="AH34" s="11">
        <f>-'OddsRatio_working_3-way'!U34/(3*'OddsRatio_working_3-way'!X34^(1/3))*COS(('OddsRatio_working_3-way'!Y34+4*PI())/3)</f>
        <v>-0.17168977226872215</v>
      </c>
      <c r="AI34" s="11">
        <f>'OddsRatio_working_3-way'!U34/(3*'OddsRatio_working_3-way'!X34^(1/3))*SIN(('OddsRatio_working_3-way'!Y34)/3)</f>
        <v>-0.10356120609108892</v>
      </c>
      <c r="AJ34" s="11">
        <f>'OddsRatio_working_3-way'!U34/(3*'OddsRatio_working_3-way'!X34^(1/3))*SIN(('OddsRatio_working_3-way'!Y34+2*PI())/3)</f>
        <v>-0.40093661480044512</v>
      </c>
      <c r="AK34" s="11">
        <f>'OddsRatio_working_3-way'!U34/(3*'OddsRatio_working_3-way'!X34^(1/3))*SIN(('OddsRatio_working_3-way'!Y34+4*PI())/3)</f>
        <v>0.50449782089153394</v>
      </c>
      <c r="AL34" s="11">
        <f>'OddsRatio_working_3-way'!Z34+'OddsRatio_working_3-way'!AF34</f>
        <v>1.0455056303606423</v>
      </c>
      <c r="AM34" s="11">
        <f>'OddsRatio_working_3-way'!AA34+'OddsRatio_working_3-way'!AG34</f>
        <v>-0.70212608582319858</v>
      </c>
      <c r="AN34" s="11">
        <f>'OddsRatio_working_3-way'!AB34+'OddsRatio_working_3-way'!AH34</f>
        <v>-0.34337954453744424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1.0455056303606423</v>
      </c>
      <c r="AS34" s="11">
        <f>IF(('OddsRatio_working_3-way'!X34=0),IF(Q34&gt;0,-Q34^(1/3),(-Q34)^(1/3)),'OddsRatio_working_3-way'!AM34-'OddsRatio_working_3-way'!R34/3)</f>
        <v>-0.70212608582319858</v>
      </c>
      <c r="AT34" s="11">
        <f>IF(('OddsRatio_working_3-way'!X34=0),IF(Q34&gt;0,-Q34^(1/3),(-Q34)^(1/3)),'OddsRatio_working_3-way'!AN34-'OddsRatio_working_3-way'!R34/3)</f>
        <v>-0.34337954453744424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2.62</v>
      </c>
      <c r="B35" s="4">
        <f>IF('True_Odds_Calculator_3-way'!B36="","",'True_Odds_Calculator_3-way'!B36)</f>
        <v>3.5</v>
      </c>
      <c r="C35" s="4">
        <f>IF('True_Odds_Calculator_3-way'!C36="","",'True_Odds_Calculator_3-way'!C36)</f>
        <v>2.74</v>
      </c>
      <c r="D35" s="9">
        <f t="shared" si="13"/>
        <v>0.37029415556972217</v>
      </c>
      <c r="E35" s="9">
        <f t="shared" si="14"/>
        <v>0.27591425419970195</v>
      </c>
      <c r="F35" s="9">
        <f t="shared" si="15"/>
        <v>0.35379159023057583</v>
      </c>
      <c r="G35" s="9">
        <f t="shared" si="16"/>
        <v>1.04972575324248</v>
      </c>
      <c r="H35" s="9">
        <f t="shared" si="17"/>
        <v>2.7005557202528179</v>
      </c>
      <c r="I35" s="9">
        <f t="shared" si="18"/>
        <v>3.6243143831062001</v>
      </c>
      <c r="J35" s="9">
        <f t="shared" si="19"/>
        <v>2.8265228106419156</v>
      </c>
      <c r="K35" s="11">
        <f t="shared" si="20"/>
        <v>0.38167938931297707</v>
      </c>
      <c r="L35" s="11">
        <f t="shared" si="21"/>
        <v>0.2857142857142857</v>
      </c>
      <c r="M35" s="11">
        <f t="shared" si="22"/>
        <v>0.36496350364963503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-0.28046868159421778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0.23322640473139161</v>
      </c>
      <c r="Q35" s="11">
        <f>2*'OddsRatio_working_3-way'!K35*'OddsRatio_working_3-way'!L35*'OddsRatio_working_3-way'!M35</f>
        <v>7.9599455539724098E-2</v>
      </c>
      <c r="R35" s="11">
        <f t="shared" si="23"/>
        <v>0</v>
      </c>
      <c r="S35" s="11">
        <f t="shared" si="24"/>
        <v>-0.83155952887753681</v>
      </c>
      <c r="T35" s="11">
        <f t="shared" si="25"/>
        <v>-0.28380871292748694</v>
      </c>
      <c r="U35" s="11">
        <f>'OddsRatio_working_3-way'!S35-'OddsRatio_working_3-way'!R35^2/3</f>
        <v>-0.83155952887753681</v>
      </c>
      <c r="V35" s="11">
        <f>'OddsRatio_working_3-way'!S35*'OddsRatio_working_3-way'!R35/3-2*'OddsRatio_working_3-way'!R35^3/27-'OddsRatio_working_3-way'!T35</f>
        <v>0.28380871292748694</v>
      </c>
      <c r="W35" s="11">
        <f>'OddsRatio_working_3-way'!V35^2+4*'OddsRatio_working_3-way'!U35^3/27</f>
        <v>-4.6401904855068871E-3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0.14593455384098003</v>
      </c>
      <c r="Y35" s="11">
        <f>IF('OddsRatio_working_3-way'!W35&gt;=0,IF('OddsRatio_working_3-way'!V35+SQRT('OddsRatio_working_3-way'!W35)&gt;0,0,PI()),ACOS('OddsRatio_working_3-way'!V35/(2*'OddsRatio_working_3-way'!X35)))</f>
        <v>0.23556114744137768</v>
      </c>
      <c r="Z35" s="11">
        <f>'OddsRatio_working_3-way'!X35^(1/3)*COS('OddsRatio_working_3-way'!Y35/3)</f>
        <v>0.52486287662124009</v>
      </c>
      <c r="AA35" s="11">
        <f>'OddsRatio_working_3-way'!X35^(1/3)*COS(('OddsRatio_working_3-way'!Y35+2*PI())/3)</f>
        <v>-0.2981959846944609</v>
      </c>
      <c r="AB35" s="11">
        <f>'OddsRatio_working_3-way'!X35^(1/3)*COS(('OddsRatio_working_3-way'!Y35+4*PI())/3)</f>
        <v>-0.2266668919267795</v>
      </c>
      <c r="AC35" s="11">
        <f>'OddsRatio_working_3-way'!X35^(1/3)*SIN('OddsRatio_working_3-way'!Y35/3)</f>
        <v>4.1297340964310772E-2</v>
      </c>
      <c r="AD35" s="11">
        <f>'OddsRatio_working_3-way'!X35^(1/3)*SIN(('OddsRatio_working_3-way'!Y35+2*PI())/3)</f>
        <v>0.43389591417521606</v>
      </c>
      <c r="AE35" s="11">
        <f>'OddsRatio_working_3-way'!X35^(1/3)*SIN(('OddsRatio_working_3-way'!Y35+4*PI())/3)</f>
        <v>-0.4751932551395267</v>
      </c>
      <c r="AF35" s="11">
        <f>-'OddsRatio_working_3-way'!U35/(3*'OddsRatio_working_3-way'!X35^(1/3))*COS(('OddsRatio_working_3-way'!Y35)/3)</f>
        <v>0.52486287662123998</v>
      </c>
      <c r="AG35" s="11">
        <f>-'OddsRatio_working_3-way'!U35/(3*'OddsRatio_working_3-way'!X35^(1/3))*COS(('OddsRatio_working_3-way'!Y35+2*PI())/3)</f>
        <v>-0.29819598469446085</v>
      </c>
      <c r="AH35" s="11">
        <f>-'OddsRatio_working_3-way'!U35/(3*'OddsRatio_working_3-way'!X35^(1/3))*COS(('OddsRatio_working_3-way'!Y35+4*PI())/3)</f>
        <v>-0.22666689192677944</v>
      </c>
      <c r="AI35" s="11">
        <f>'OddsRatio_working_3-way'!U35/(3*'OddsRatio_working_3-way'!X35^(1/3))*SIN(('OddsRatio_working_3-way'!Y35)/3)</f>
        <v>-4.1297340964310765E-2</v>
      </c>
      <c r="AJ35" s="11">
        <f>'OddsRatio_working_3-way'!U35/(3*'OddsRatio_working_3-way'!X35^(1/3))*SIN(('OddsRatio_working_3-way'!Y35+2*PI())/3)</f>
        <v>-0.43389591417521595</v>
      </c>
      <c r="AK35" s="11">
        <f>'OddsRatio_working_3-way'!U35/(3*'OddsRatio_working_3-way'!X35^(1/3))*SIN(('OddsRatio_working_3-way'!Y35+4*PI())/3)</f>
        <v>0.47519325513952659</v>
      </c>
      <c r="AL35" s="11">
        <f>'OddsRatio_working_3-way'!Z35+'OddsRatio_working_3-way'!AF35</f>
        <v>1.04972575324248</v>
      </c>
      <c r="AM35" s="11">
        <f>'OddsRatio_working_3-way'!AA35+'OddsRatio_working_3-way'!AG35</f>
        <v>-0.59639196938892169</v>
      </c>
      <c r="AN35" s="11">
        <f>'OddsRatio_working_3-way'!AB35+'OddsRatio_working_3-way'!AH35</f>
        <v>-0.45333378385355894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1.04972575324248</v>
      </c>
      <c r="AS35" s="11">
        <f>IF(('OddsRatio_working_3-way'!X35=0),IF(Q35&gt;0,-Q35^(1/3),(-Q35)^(1/3)),'OddsRatio_working_3-way'!AM35-'OddsRatio_working_3-way'!R35/3)</f>
        <v>-0.59639196938892169</v>
      </c>
      <c r="AT35" s="11">
        <f>IF(('OddsRatio_working_3-way'!X35=0),IF(Q35&gt;0,-Q35^(1/3),(-Q35)^(1/3)),'OddsRatio_working_3-way'!AN35-'OddsRatio_working_3-way'!R35/3)</f>
        <v>-0.45333378385355894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3.12</v>
      </c>
      <c r="B36" s="4">
        <f>IF('True_Odds_Calculator_3-way'!B37="","",'True_Odds_Calculator_3-way'!B37)</f>
        <v>3.58</v>
      </c>
      <c r="C36" s="4">
        <f>IF('True_Odds_Calculator_3-way'!C37="","",'True_Odds_Calculator_3-way'!C37)</f>
        <v>2.31</v>
      </c>
      <c r="D36" s="9">
        <f t="shared" si="13"/>
        <v>0.30979846064598882</v>
      </c>
      <c r="E36" s="9">
        <f t="shared" si="14"/>
        <v>0.26944603131989553</v>
      </c>
      <c r="F36" s="9">
        <f t="shared" si="15"/>
        <v>0.4207555080341156</v>
      </c>
      <c r="G36" s="9">
        <f t="shared" si="16"/>
        <v>1.0508985847359051</v>
      </c>
      <c r="H36" s="9">
        <f t="shared" si="17"/>
        <v>3.2279049996401192</v>
      </c>
      <c r="I36" s="9">
        <f t="shared" si="18"/>
        <v>3.7113183486186361</v>
      </c>
      <c r="J36" s="9">
        <f t="shared" si="19"/>
        <v>2.3766771460040359</v>
      </c>
      <c r="K36" s="11">
        <f t="shared" si="20"/>
        <v>0.32051282051282048</v>
      </c>
      <c r="L36" s="11">
        <f t="shared" si="21"/>
        <v>0.27932960893854747</v>
      </c>
      <c r="M36" s="11">
        <f t="shared" si="22"/>
        <v>0.4329004329004329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-0.27770088384613523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0.23292970220344517</v>
      </c>
      <c r="Q36" s="11">
        <f>2*'OddsRatio_working_3-way'!K36*'OddsRatio_working_3-way'!L36*'OddsRatio_working_3-way'!M36</f>
        <v>7.7514043994490911E-2</v>
      </c>
      <c r="R36" s="11">
        <f t="shared" si="23"/>
        <v>0</v>
      </c>
      <c r="S36" s="11">
        <f t="shared" si="24"/>
        <v>-0.83877911721917209</v>
      </c>
      <c r="T36" s="11">
        <f t="shared" si="25"/>
        <v>-0.27912782602967462</v>
      </c>
      <c r="U36" s="11">
        <f>'OddsRatio_working_3-way'!S36-'OddsRatio_working_3-way'!R36^2/3</f>
        <v>-0.83877911721917209</v>
      </c>
      <c r="V36" s="11">
        <f>'OddsRatio_working_3-way'!S36*'OddsRatio_working_3-way'!R36/3-2*'OddsRatio_working_3-way'!R36^3/27-'OddsRatio_working_3-way'!T36</f>
        <v>0.27912782602967462</v>
      </c>
      <c r="W36" s="11">
        <f>'OddsRatio_working_3-way'!V36^2+4*'OddsRatio_working_3-way'!U36^3/27</f>
        <v>-9.5133441000598978E-3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0.14783917559641643</v>
      </c>
      <c r="Y36" s="11">
        <f>IF('OddsRatio_working_3-way'!W36&gt;=0,IF('OddsRatio_working_3-way'!V36+SQRT('OddsRatio_working_3-way'!W36)&gt;0,0,PI()),ACOS('OddsRatio_working_3-way'!V36/(2*'OddsRatio_working_3-way'!X36)))</f>
        <v>0.33616928701045867</v>
      </c>
      <c r="Z36" s="11">
        <f>'OddsRatio_working_3-way'!X36^(1/3)*COS('OddsRatio_working_3-way'!Y36/3)</f>
        <v>0.52544929236795257</v>
      </c>
      <c r="AA36" s="11">
        <f>'OddsRatio_working_3-way'!X36^(1/3)*COS(('OddsRatio_working_3-way'!Y36+2*PI())/3)</f>
        <v>-0.31393070214717711</v>
      </c>
      <c r="AB36" s="11">
        <f>'OddsRatio_working_3-way'!X36^(1/3)*COS(('OddsRatio_working_3-way'!Y36+4*PI())/3)</f>
        <v>-0.21151859022077579</v>
      </c>
      <c r="AC36" s="11">
        <f>'OddsRatio_working_3-way'!X36^(1/3)*SIN('OddsRatio_working_3-way'!Y36/3)</f>
        <v>5.9127660388986085E-2</v>
      </c>
      <c r="AD36" s="11">
        <f>'OddsRatio_working_3-way'!X36^(1/3)*SIN(('OddsRatio_working_3-way'!Y36+2*PI())/3)</f>
        <v>0.42548860539671068</v>
      </c>
      <c r="AE36" s="11">
        <f>'OddsRatio_working_3-way'!X36^(1/3)*SIN(('OddsRatio_working_3-way'!Y36+4*PI())/3)</f>
        <v>-0.48461626578569661</v>
      </c>
      <c r="AF36" s="11">
        <f>-'OddsRatio_working_3-way'!U36/(3*'OddsRatio_working_3-way'!X36^(1/3))*COS(('OddsRatio_working_3-way'!Y36)/3)</f>
        <v>0.52544929236795257</v>
      </c>
      <c r="AG36" s="11">
        <f>-'OddsRatio_working_3-way'!U36/(3*'OddsRatio_working_3-way'!X36^(1/3))*COS(('OddsRatio_working_3-way'!Y36+2*PI())/3)</f>
        <v>-0.31393070214717711</v>
      </c>
      <c r="AH36" s="11">
        <f>-'OddsRatio_working_3-way'!U36/(3*'OddsRatio_working_3-way'!X36^(1/3))*COS(('OddsRatio_working_3-way'!Y36+4*PI())/3)</f>
        <v>-0.21151859022077579</v>
      </c>
      <c r="AI36" s="11">
        <f>'OddsRatio_working_3-way'!U36/(3*'OddsRatio_working_3-way'!X36^(1/3))*SIN(('OddsRatio_working_3-way'!Y36)/3)</f>
        <v>-5.9127660388986085E-2</v>
      </c>
      <c r="AJ36" s="11">
        <f>'OddsRatio_working_3-way'!U36/(3*'OddsRatio_working_3-way'!X36^(1/3))*SIN(('OddsRatio_working_3-way'!Y36+2*PI())/3)</f>
        <v>-0.42548860539671068</v>
      </c>
      <c r="AK36" s="11">
        <f>'OddsRatio_working_3-way'!U36/(3*'OddsRatio_working_3-way'!X36^(1/3))*SIN(('OddsRatio_working_3-way'!Y36+4*PI())/3)</f>
        <v>0.48461626578569661</v>
      </c>
      <c r="AL36" s="11">
        <f>'OddsRatio_working_3-way'!Z36+'OddsRatio_working_3-way'!AF36</f>
        <v>1.0508985847359051</v>
      </c>
      <c r="AM36" s="11">
        <f>'OddsRatio_working_3-way'!AA36+'OddsRatio_working_3-way'!AG36</f>
        <v>-0.62786140429435422</v>
      </c>
      <c r="AN36" s="11">
        <f>'OddsRatio_working_3-way'!AB36+'OddsRatio_working_3-way'!AH36</f>
        <v>-0.42303718044155159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1.0508985847359051</v>
      </c>
      <c r="AS36" s="11">
        <f>IF(('OddsRatio_working_3-way'!X36=0),IF(Q36&gt;0,-Q36^(1/3),(-Q36)^(1/3)),'OddsRatio_working_3-way'!AM36-'OddsRatio_working_3-way'!R36/3)</f>
        <v>-0.62786140429435422</v>
      </c>
      <c r="AT36" s="11">
        <f>IF(('OddsRatio_working_3-way'!X36=0),IF(Q36&gt;0,-Q36^(1/3),(-Q36)^(1/3)),'OddsRatio_working_3-way'!AN36-'OddsRatio_working_3-way'!R36/3)</f>
        <v>-0.42303718044155159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2.4500000000000002</v>
      </c>
      <c r="B37" s="4">
        <f>IF('True_Odds_Calculator_3-way'!B38="","",'True_Odds_Calculator_3-way'!B38)</f>
        <v>3.21</v>
      </c>
      <c r="C37" s="4">
        <f>IF('True_Odds_Calculator_3-way'!C38="","",'True_Odds_Calculator_3-way'!C38)</f>
        <v>3.19</v>
      </c>
      <c r="D37" s="9">
        <f t="shared" si="13"/>
        <v>0.39619034593293628</v>
      </c>
      <c r="E37" s="9">
        <f t="shared" si="14"/>
        <v>0.30094683057805643</v>
      </c>
      <c r="F37" s="9">
        <f t="shared" si="15"/>
        <v>0.30286282348900734</v>
      </c>
      <c r="G37" s="9">
        <f t="shared" si="16"/>
        <v>1.0510615802617806</v>
      </c>
      <c r="H37" s="9">
        <f t="shared" si="17"/>
        <v>2.5240392913795819</v>
      </c>
      <c r="I37" s="9">
        <f t="shared" si="18"/>
        <v>3.3228460923785357</v>
      </c>
      <c r="J37" s="9">
        <f t="shared" si="19"/>
        <v>3.3018248607732992</v>
      </c>
      <c r="K37" s="11">
        <f t="shared" si="20"/>
        <v>0.4081632653061224</v>
      </c>
      <c r="L37" s="11">
        <f t="shared" si="21"/>
        <v>0.3115264797507788</v>
      </c>
      <c r="M37" s="11">
        <f t="shared" si="22"/>
        <v>0.31347962382445144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-0.27973228373762427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0.23318148634662605</v>
      </c>
      <c r="Q37" s="11">
        <f>2*'OddsRatio_working_3-way'!K37*'OddsRatio_working_3-way'!L37*'OddsRatio_working_3-way'!M37</f>
        <v>7.972016627235079E-2</v>
      </c>
      <c r="R37" s="11">
        <f t="shared" si="23"/>
        <v>0</v>
      </c>
      <c r="S37" s="11">
        <f t="shared" si="24"/>
        <v>-0.83358804079024118</v>
      </c>
      <c r="T37" s="11">
        <f t="shared" si="25"/>
        <v>-0.28498736437273203</v>
      </c>
      <c r="U37" s="11">
        <f>'OddsRatio_working_3-way'!S37-'OddsRatio_working_3-way'!R37^2/3</f>
        <v>-0.83358804079024118</v>
      </c>
      <c r="V37" s="11">
        <f>'OddsRatio_working_3-way'!S37*'OddsRatio_working_3-way'!R37/3-2*'OddsRatio_working_3-way'!R37^3/27-'OddsRatio_working_3-way'!T37</f>
        <v>0.28498736437273203</v>
      </c>
      <c r="W37" s="11">
        <f>'OddsRatio_working_3-way'!V37^2+4*'OddsRatio_working_3-way'!U37^3/27</f>
        <v>-4.5947216212428171E-3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0.14646886996334677</v>
      </c>
      <c r="Y37" s="11">
        <f>IF('OddsRatio_working_3-way'!W37&gt;=0,IF('OddsRatio_working_3-way'!V37+SQRT('OddsRatio_working_3-way'!W37)&gt;0,0,PI()),ACOS('OddsRatio_working_3-way'!V37/(2*'OddsRatio_working_3-way'!X37)))</f>
        <v>0.23351152262787411</v>
      </c>
      <c r="Z37" s="11">
        <f>'OddsRatio_working_3-way'!X37^(1/3)*COS('OddsRatio_working_3-way'!Y37/3)</f>
        <v>0.52553079013089032</v>
      </c>
      <c r="AA37" s="11">
        <f>'OddsRatio_working_3-way'!X37^(1/3)*COS(('OddsRatio_working_3-way'!Y37+2*PI())/3)</f>
        <v>-0.29826260151696576</v>
      </c>
      <c r="AB37" s="11">
        <f>'OddsRatio_working_3-way'!X37^(1/3)*COS(('OddsRatio_working_3-way'!Y37+4*PI())/3)</f>
        <v>-0.22726818861392487</v>
      </c>
      <c r="AC37" s="11">
        <f>'OddsRatio_working_3-way'!X37^(1/3)*SIN('OddsRatio_working_3-way'!Y37/3)</f>
        <v>4.0988643400530329E-2</v>
      </c>
      <c r="AD37" s="11">
        <f>'OddsRatio_working_3-way'!X37^(1/3)*SIN(('OddsRatio_working_3-way'!Y37+2*PI())/3)</f>
        <v>0.43462869302399421</v>
      </c>
      <c r="AE37" s="11">
        <f>'OddsRatio_working_3-way'!X37^(1/3)*SIN(('OddsRatio_working_3-way'!Y37+4*PI())/3)</f>
        <v>-0.47561733642452436</v>
      </c>
      <c r="AF37" s="11">
        <f>-'OddsRatio_working_3-way'!U37/(3*'OddsRatio_working_3-way'!X37^(1/3))*COS(('OddsRatio_working_3-way'!Y37)/3)</f>
        <v>0.52553079013089032</v>
      </c>
      <c r="AG37" s="11">
        <f>-'OddsRatio_working_3-way'!U37/(3*'OddsRatio_working_3-way'!X37^(1/3))*COS(('OddsRatio_working_3-way'!Y37+2*PI())/3)</f>
        <v>-0.29826260151696576</v>
      </c>
      <c r="AH37" s="11">
        <f>-'OddsRatio_working_3-way'!U37/(3*'OddsRatio_working_3-way'!X37^(1/3))*COS(('OddsRatio_working_3-way'!Y37+4*PI())/3)</f>
        <v>-0.22726818861392487</v>
      </c>
      <c r="AI37" s="11">
        <f>'OddsRatio_working_3-way'!U37/(3*'OddsRatio_working_3-way'!X37^(1/3))*SIN(('OddsRatio_working_3-way'!Y37)/3)</f>
        <v>-4.0988643400530329E-2</v>
      </c>
      <c r="AJ37" s="11">
        <f>'OddsRatio_working_3-way'!U37/(3*'OddsRatio_working_3-way'!X37^(1/3))*SIN(('OddsRatio_working_3-way'!Y37+2*PI())/3)</f>
        <v>-0.43462869302399421</v>
      </c>
      <c r="AK37" s="11">
        <f>'OddsRatio_working_3-way'!U37/(3*'OddsRatio_working_3-way'!X37^(1/3))*SIN(('OddsRatio_working_3-way'!Y37+4*PI())/3)</f>
        <v>0.47561733642452436</v>
      </c>
      <c r="AL37" s="11">
        <f>'OddsRatio_working_3-way'!Z37+'OddsRatio_working_3-way'!AF37</f>
        <v>1.0510615802617806</v>
      </c>
      <c r="AM37" s="11">
        <f>'OddsRatio_working_3-way'!AA37+'OddsRatio_working_3-way'!AG37</f>
        <v>-0.59652520303393153</v>
      </c>
      <c r="AN37" s="11">
        <f>'OddsRatio_working_3-way'!AB37+'OddsRatio_working_3-way'!AH37</f>
        <v>-0.45453637722784973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1.0510615802617806</v>
      </c>
      <c r="AS37" s="11">
        <f>IF(('OddsRatio_working_3-way'!X37=0),IF(Q37&gt;0,-Q37^(1/3),(-Q37)^(1/3)),'OddsRatio_working_3-way'!AM37-'OddsRatio_working_3-way'!R37/3)</f>
        <v>-0.59652520303393153</v>
      </c>
      <c r="AT37" s="11">
        <f>IF(('OddsRatio_working_3-way'!X37=0),IF(Q37&gt;0,-Q37^(1/3),(-Q37)^(1/3)),'OddsRatio_working_3-way'!AN37-'OddsRatio_working_3-way'!R37/3)</f>
        <v>-0.45453637722784973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4.22</v>
      </c>
      <c r="B38" s="4">
        <f>IF('True_Odds_Calculator_3-way'!B39="","",'True_Odds_Calculator_3-way'!B39)</f>
        <v>4.1399999999999997</v>
      </c>
      <c r="C38" s="4">
        <f>IF('True_Odds_Calculator_3-way'!C39="","",'True_Odds_Calculator_3-way'!C39)</f>
        <v>1.79</v>
      </c>
      <c r="D38" s="9">
        <f t="shared" si="13"/>
        <v>0.2260471122261726</v>
      </c>
      <c r="E38" s="9">
        <f t="shared" si="14"/>
        <v>0.23047890892514347</v>
      </c>
      <c r="F38" s="9">
        <f t="shared" si="15"/>
        <v>0.54347397884868376</v>
      </c>
      <c r="G38" s="9">
        <f t="shared" si="16"/>
        <v>1.0633094902836953</v>
      </c>
      <c r="H38" s="9">
        <f t="shared" si="17"/>
        <v>4.4238565587134993</v>
      </c>
      <c r="I38" s="9">
        <f t="shared" si="18"/>
        <v>4.3387917994908021</v>
      </c>
      <c r="J38" s="9">
        <f t="shared" si="19"/>
        <v>1.8400144973241195</v>
      </c>
      <c r="K38" s="11">
        <f t="shared" si="20"/>
        <v>0.23696682464454977</v>
      </c>
      <c r="L38" s="11">
        <f t="shared" si="21"/>
        <v>0.24154589371980678</v>
      </c>
      <c r="M38" s="11">
        <f t="shared" si="22"/>
        <v>0.55865921787709494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-0.25541522883258172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0.22863368636932649</v>
      </c>
      <c r="Q38" s="11">
        <f>2*'OddsRatio_working_3-way'!K38*'OddsRatio_working_3-way'!L38*'OddsRatio_working_3-way'!M38</f>
        <v>6.3953478704706704E-2</v>
      </c>
      <c r="R38" s="11">
        <f t="shared" si="23"/>
        <v>0</v>
      </c>
      <c r="S38" s="11">
        <f t="shared" si="24"/>
        <v>-0.89514508361281053</v>
      </c>
      <c r="T38" s="11">
        <f t="shared" si="25"/>
        <v>-0.25039023317840853</v>
      </c>
      <c r="U38" s="11">
        <f>'OddsRatio_working_3-way'!S38-'OddsRatio_working_3-way'!R38^2/3</f>
        <v>-0.89514508361281053</v>
      </c>
      <c r="V38" s="11">
        <f>'OddsRatio_working_3-way'!S38*'OddsRatio_working_3-way'!R38/3-2*'OddsRatio_working_3-way'!R38^3/27-'OddsRatio_working_3-way'!T38</f>
        <v>0.25039023317840853</v>
      </c>
      <c r="W38" s="11">
        <f>'OddsRatio_working_3-way'!V38^2+4*'OddsRatio_working_3-way'!U38^3/27</f>
        <v>-4.3566372361922553E-2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0.1629889883037044</v>
      </c>
      <c r="Y38" s="11">
        <f>IF('OddsRatio_working_3-way'!W38&gt;=0,IF('OddsRatio_working_3-way'!V38+SQRT('OddsRatio_working_3-way'!W38)&gt;0,0,PI()),ACOS('OddsRatio_working_3-way'!V38/(2*'OddsRatio_working_3-way'!X38)))</f>
        <v>0.69489632226408993</v>
      </c>
      <c r="Z38" s="11">
        <f>'OddsRatio_working_3-way'!X38^(1/3)*COS('OddsRatio_working_3-way'!Y38/3)</f>
        <v>0.53165474514184752</v>
      </c>
      <c r="AA38" s="11">
        <f>'OddsRatio_working_3-way'!X38^(1/3)*COS(('OddsRatio_working_3-way'!Y38+2*PI())/3)</f>
        <v>-0.37442615193478451</v>
      </c>
      <c r="AB38" s="11">
        <f>'OddsRatio_working_3-way'!X38^(1/3)*COS(('OddsRatio_working_3-way'!Y38+4*PI())/3)</f>
        <v>-0.15722859320706306</v>
      </c>
      <c r="AC38" s="11">
        <f>'OddsRatio_working_3-way'!X38^(1/3)*SIN('OddsRatio_working_3-way'!Y38/3)</f>
        <v>0.12539906899877956</v>
      </c>
      <c r="AD38" s="11">
        <f>'OddsRatio_working_3-way'!X38^(1/3)*SIN(('OddsRatio_working_3-way'!Y38+2*PI())/3)</f>
        <v>0.39772698083599151</v>
      </c>
      <c r="AE38" s="11">
        <f>'OddsRatio_working_3-way'!X38^(1/3)*SIN(('OddsRatio_working_3-way'!Y38+4*PI())/3)</f>
        <v>-0.52312604983477107</v>
      </c>
      <c r="AF38" s="11">
        <f>-'OddsRatio_working_3-way'!U38/(3*'OddsRatio_working_3-way'!X38^(1/3))*COS(('OddsRatio_working_3-way'!Y38)/3)</f>
        <v>0.53165474514184763</v>
      </c>
      <c r="AG38" s="11">
        <f>-'OddsRatio_working_3-way'!U38/(3*'OddsRatio_working_3-way'!X38^(1/3))*COS(('OddsRatio_working_3-way'!Y38+2*PI())/3)</f>
        <v>-0.37442615193478462</v>
      </c>
      <c r="AH38" s="11">
        <f>-'OddsRatio_working_3-way'!U38/(3*'OddsRatio_working_3-way'!X38^(1/3))*COS(('OddsRatio_working_3-way'!Y38+4*PI())/3)</f>
        <v>-0.15722859320706309</v>
      </c>
      <c r="AI38" s="11">
        <f>'OddsRatio_working_3-way'!U38/(3*'OddsRatio_working_3-way'!X38^(1/3))*SIN(('OddsRatio_working_3-way'!Y38)/3)</f>
        <v>-0.12539906899877959</v>
      </c>
      <c r="AJ38" s="11">
        <f>'OddsRatio_working_3-way'!U38/(3*'OddsRatio_working_3-way'!X38^(1/3))*SIN(('OddsRatio_working_3-way'!Y38+2*PI())/3)</f>
        <v>-0.39772698083599156</v>
      </c>
      <c r="AK38" s="11">
        <f>'OddsRatio_working_3-way'!U38/(3*'OddsRatio_working_3-way'!X38^(1/3))*SIN(('OddsRatio_working_3-way'!Y38+4*PI())/3)</f>
        <v>0.52312604983477118</v>
      </c>
      <c r="AL38" s="11">
        <f>'OddsRatio_working_3-way'!Z38+'OddsRatio_working_3-way'!AF38</f>
        <v>1.0633094902836953</v>
      </c>
      <c r="AM38" s="11">
        <f>'OddsRatio_working_3-way'!AA38+'OddsRatio_working_3-way'!AG38</f>
        <v>-0.74885230386956914</v>
      </c>
      <c r="AN38" s="11">
        <f>'OddsRatio_working_3-way'!AB38+'OddsRatio_working_3-way'!AH38</f>
        <v>-0.31445718641412612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1.0633094902836953</v>
      </c>
      <c r="AS38" s="11">
        <f>IF(('OddsRatio_working_3-way'!X38=0),IF(Q38&gt;0,-Q38^(1/3),(-Q38)^(1/3)),'OddsRatio_working_3-way'!AM38-'OddsRatio_working_3-way'!R38/3)</f>
        <v>-0.74885230386956914</v>
      </c>
      <c r="AT38" s="11">
        <f>IF(('OddsRatio_working_3-way'!X38=0),IF(Q38&gt;0,-Q38^(1/3),(-Q38)^(1/3)),'OddsRatio_working_3-way'!AN38-'OddsRatio_working_3-way'!R38/3)</f>
        <v>-0.31445718641412612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3.59</v>
      </c>
      <c r="B39" s="4">
        <f>IF('True_Odds_Calculator_3-way'!B40="","",'True_Odds_Calculator_3-way'!B40)</f>
        <v>3.43</v>
      </c>
      <c r="C39" s="4">
        <f>IF('True_Odds_Calculator_3-way'!C40="","",'True_Odds_Calculator_3-way'!C40)</f>
        <v>2.16</v>
      </c>
      <c r="D39" s="9">
        <f t="shared" si="13"/>
        <v>0.26846382935024893</v>
      </c>
      <c r="E39" s="9">
        <f t="shared" si="14"/>
        <v>0.28117031623448385</v>
      </c>
      <c r="F39" s="9">
        <f t="shared" si="15"/>
        <v>0.45036585441526727</v>
      </c>
      <c r="G39" s="9">
        <f t="shared" si="16"/>
        <v>1.0520836219086172</v>
      </c>
      <c r="H39" s="9">
        <f t="shared" si="17"/>
        <v>3.7248965807433185</v>
      </c>
      <c r="I39" s="9">
        <f t="shared" si="18"/>
        <v>3.5565632012379407</v>
      </c>
      <c r="J39" s="9">
        <f t="shared" si="19"/>
        <v>2.2204170014139959</v>
      </c>
      <c r="K39" s="11">
        <f t="shared" si="20"/>
        <v>0.2785515320334262</v>
      </c>
      <c r="L39" s="11">
        <f t="shared" si="21"/>
        <v>0.29154518950437314</v>
      </c>
      <c r="M39" s="11">
        <f t="shared" si="22"/>
        <v>0.46296296296296291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-0.27448695355579567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0.23235186102561461</v>
      </c>
      <c r="Q39" s="11">
        <f>2*'OddsRatio_working_3-way'!K39*'OddsRatio_working_3-way'!L39*'OddsRatio_working_3-way'!M39</f>
        <v>7.5194777030943238E-2</v>
      </c>
      <c r="R39" s="11">
        <f t="shared" si="23"/>
        <v>0</v>
      </c>
      <c r="S39" s="11">
        <f t="shared" si="24"/>
        <v>-0.84649509936866218</v>
      </c>
      <c r="T39" s="11">
        <f t="shared" si="25"/>
        <v>-0.27394663409989067</v>
      </c>
      <c r="U39" s="11">
        <f>'OddsRatio_working_3-way'!S39-'OddsRatio_working_3-way'!R39^2/3</f>
        <v>-0.84649509936866218</v>
      </c>
      <c r="V39" s="11">
        <f>'OddsRatio_working_3-way'!S39*'OddsRatio_working_3-way'!R39/3-2*'OddsRatio_working_3-way'!R39^3/27-'OddsRatio_working_3-way'!T39</f>
        <v>0.27394663409989067</v>
      </c>
      <c r="W39" s="11">
        <f>'OddsRatio_working_3-way'!V39^2+4*'OddsRatio_working_3-way'!U39^3/27</f>
        <v>-1.4813894978486605E-2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0.14988383277821027</v>
      </c>
      <c r="Y39" s="11">
        <f>IF('OddsRatio_working_3-way'!W39&gt;=0,IF('OddsRatio_working_3-way'!V39+SQRT('OddsRatio_working_3-way'!W39)&gt;0,0,PI()),ACOS('OddsRatio_working_3-way'!V39/(2*'OddsRatio_working_3-way'!X39)))</f>
        <v>0.41809716748546566</v>
      </c>
      <c r="Z39" s="11">
        <f>'OddsRatio_working_3-way'!X39^(1/3)*COS('OddsRatio_working_3-way'!Y39/3)</f>
        <v>0.52604181095430858</v>
      </c>
      <c r="AA39" s="11">
        <f>'OddsRatio_working_3-way'!X39^(1/3)*COS(('OddsRatio_working_3-way'!Y39+2*PI())/3)</f>
        <v>-0.32692540209593018</v>
      </c>
      <c r="AB39" s="11">
        <f>'OddsRatio_working_3-way'!X39^(1/3)*COS(('OddsRatio_working_3-way'!Y39+4*PI())/3)</f>
        <v>-0.19911640885837872</v>
      </c>
      <c r="AC39" s="11">
        <f>'OddsRatio_working_3-way'!X39^(1/3)*SIN('OddsRatio_working_3-way'!Y39/3)</f>
        <v>7.3790556650555617E-2</v>
      </c>
      <c r="AD39" s="11">
        <f>'OddsRatio_working_3-way'!X39^(1/3)*SIN(('OddsRatio_working_3-way'!Y39+2*PI())/3)</f>
        <v>0.41867029341392464</v>
      </c>
      <c r="AE39" s="11">
        <f>'OddsRatio_working_3-way'!X39^(1/3)*SIN(('OddsRatio_working_3-way'!Y39+4*PI())/3)</f>
        <v>-0.49246085006448015</v>
      </c>
      <c r="AF39" s="11">
        <f>-'OddsRatio_working_3-way'!U39/(3*'OddsRatio_working_3-way'!X39^(1/3))*COS(('OddsRatio_working_3-way'!Y39)/3)</f>
        <v>0.52604181095430846</v>
      </c>
      <c r="AG39" s="11">
        <f>-'OddsRatio_working_3-way'!U39/(3*'OddsRatio_working_3-way'!X39^(1/3))*COS(('OddsRatio_working_3-way'!Y39+2*PI())/3)</f>
        <v>-0.32692540209593013</v>
      </c>
      <c r="AH39" s="11">
        <f>-'OddsRatio_working_3-way'!U39/(3*'OddsRatio_working_3-way'!X39^(1/3))*COS(('OddsRatio_working_3-way'!Y39+4*PI())/3)</f>
        <v>-0.19911640885837867</v>
      </c>
      <c r="AI39" s="11">
        <f>'OddsRatio_working_3-way'!U39/(3*'OddsRatio_working_3-way'!X39^(1/3))*SIN(('OddsRatio_working_3-way'!Y39)/3)</f>
        <v>-7.3790556650555603E-2</v>
      </c>
      <c r="AJ39" s="11">
        <f>'OddsRatio_working_3-way'!U39/(3*'OddsRatio_working_3-way'!X39^(1/3))*SIN(('OddsRatio_working_3-way'!Y39+2*PI())/3)</f>
        <v>-0.41867029341392453</v>
      </c>
      <c r="AK39" s="11">
        <f>'OddsRatio_working_3-way'!U39/(3*'OddsRatio_working_3-way'!X39^(1/3))*SIN(('OddsRatio_working_3-way'!Y39+4*PI())/3)</f>
        <v>0.49246085006448004</v>
      </c>
      <c r="AL39" s="11">
        <f>'OddsRatio_working_3-way'!Z39+'OddsRatio_working_3-way'!AF39</f>
        <v>1.0520836219086172</v>
      </c>
      <c r="AM39" s="11">
        <f>'OddsRatio_working_3-way'!AA39+'OddsRatio_working_3-way'!AG39</f>
        <v>-0.65385080419186026</v>
      </c>
      <c r="AN39" s="11">
        <f>'OddsRatio_working_3-way'!AB39+'OddsRatio_working_3-way'!AH39</f>
        <v>-0.39823281771675739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1.0520836219086172</v>
      </c>
      <c r="AS39" s="11">
        <f>IF(('OddsRatio_working_3-way'!X39=0),IF(Q39&gt;0,-Q39^(1/3),(-Q39)^(1/3)),'OddsRatio_working_3-way'!AM39-'OddsRatio_working_3-way'!R39/3)</f>
        <v>-0.65385080419186026</v>
      </c>
      <c r="AT39" s="11">
        <f>IF(('OddsRatio_working_3-way'!X39=0),IF(Q39&gt;0,-Q39^(1/3),(-Q39)^(1/3)),'OddsRatio_working_3-way'!AN39-'OddsRatio_working_3-way'!R39/3)</f>
        <v>-0.39823281771675739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4.9800000000000004</v>
      </c>
      <c r="B40" s="4">
        <f>IF('True_Odds_Calculator_3-way'!B41="","",'True_Odds_Calculator_3-way'!B41)</f>
        <v>3.74</v>
      </c>
      <c r="C40" s="4">
        <f>IF('True_Odds_Calculator_3-way'!C41="","",'True_Odds_Calculator_3-way'!C41)</f>
        <v>1.76</v>
      </c>
      <c r="D40" s="9">
        <f t="shared" si="13"/>
        <v>0.19120501155644062</v>
      </c>
      <c r="E40" s="9">
        <f t="shared" si="14"/>
        <v>0.25561701820911326</v>
      </c>
      <c r="F40" s="9">
        <f t="shared" si="15"/>
        <v>0.55317797023444615</v>
      </c>
      <c r="G40" s="9">
        <f t="shared" si="16"/>
        <v>1.0628111656842683</v>
      </c>
      <c r="H40" s="9">
        <f t="shared" si="17"/>
        <v>5.2299884394233889</v>
      </c>
      <c r="I40" s="9">
        <f t="shared" si="18"/>
        <v>3.9121025939748955</v>
      </c>
      <c r="J40" s="9">
        <f t="shared" si="19"/>
        <v>1.8077364859200433</v>
      </c>
      <c r="K40" s="11">
        <f t="shared" si="20"/>
        <v>0.20080321285140559</v>
      </c>
      <c r="L40" s="11">
        <f t="shared" si="21"/>
        <v>0.26737967914438499</v>
      </c>
      <c r="M40" s="11">
        <f t="shared" si="22"/>
        <v>0.56818181818181823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-0.25283291649827311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0.22818546914932455</v>
      </c>
      <c r="Q40" s="11">
        <f>2*'OddsRatio_working_3-way'!K40*'OddsRatio_working_3-way'!L40*'OddsRatio_working_3-way'!M40</f>
        <v>6.1012157526557358E-2</v>
      </c>
      <c r="R40" s="11">
        <f t="shared" si="23"/>
        <v>0</v>
      </c>
      <c r="S40" s="11">
        <f t="shared" si="24"/>
        <v>-0.90251487942980357</v>
      </c>
      <c r="T40" s="11">
        <f t="shared" si="25"/>
        <v>-0.24131413888497419</v>
      </c>
      <c r="U40" s="11">
        <f>'OddsRatio_working_3-way'!S40-'OddsRatio_working_3-way'!R40^2/3</f>
        <v>-0.90251487942980357</v>
      </c>
      <c r="V40" s="11">
        <f>'OddsRatio_working_3-way'!S40*'OddsRatio_working_3-way'!R40/3-2*'OddsRatio_working_3-way'!R40^3/27-'OddsRatio_working_3-way'!T40</f>
        <v>0.24131413888497419</v>
      </c>
      <c r="W40" s="11">
        <f>'OddsRatio_working_3-way'!V40^2+4*'OddsRatio_working_3-way'!U40^3/27</f>
        <v>-5.0675375172744314E-2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0.16500597625430186</v>
      </c>
      <c r="Y40" s="11">
        <f>IF('OddsRatio_working_3-way'!W40&gt;=0,IF('OddsRatio_working_3-way'!V40+SQRT('OddsRatio_working_3-way'!W40)&gt;0,0,PI()),ACOS('OddsRatio_working_3-way'!V40/(2*'OddsRatio_working_3-way'!X40)))</f>
        <v>0.75067516805070067</v>
      </c>
      <c r="Z40" s="11">
        <f>'OddsRatio_working_3-way'!X40^(1/3)*COS('OddsRatio_working_3-way'!Y40/3)</f>
        <v>0.53140558284213413</v>
      </c>
      <c r="AA40" s="11">
        <f>'OddsRatio_working_3-way'!X40^(1/3)*COS(('OddsRatio_working_3-way'!Y40+2*PI())/3)</f>
        <v>-0.38332421698040015</v>
      </c>
      <c r="AB40" s="11">
        <f>'OddsRatio_working_3-way'!X40^(1/3)*COS(('OddsRatio_working_3-way'!Y40+4*PI())/3)</f>
        <v>-0.14808136586173379</v>
      </c>
      <c r="AC40" s="11">
        <f>'OddsRatio_working_3-way'!X40^(1/3)*SIN('OddsRatio_working_3-way'!Y40/3)</f>
        <v>0.13581752341829706</v>
      </c>
      <c r="AD40" s="11">
        <f>'OddsRatio_working_3-way'!X40^(1/3)*SIN(('OddsRatio_working_3-way'!Y40+2*PI())/3)</f>
        <v>0.39230197274501555</v>
      </c>
      <c r="AE40" s="11">
        <f>'OddsRatio_working_3-way'!X40^(1/3)*SIN(('OddsRatio_working_3-way'!Y40+4*PI())/3)</f>
        <v>-0.52811949616331266</v>
      </c>
      <c r="AF40" s="11">
        <f>-'OddsRatio_working_3-way'!U40/(3*'OddsRatio_working_3-way'!X40^(1/3))*COS(('OddsRatio_working_3-way'!Y40)/3)</f>
        <v>0.53140558284213413</v>
      </c>
      <c r="AG40" s="11">
        <f>-'OddsRatio_working_3-way'!U40/(3*'OddsRatio_working_3-way'!X40^(1/3))*COS(('OddsRatio_working_3-way'!Y40+2*PI())/3)</f>
        <v>-0.38332421698040015</v>
      </c>
      <c r="AH40" s="11">
        <f>-'OddsRatio_working_3-way'!U40/(3*'OddsRatio_working_3-way'!X40^(1/3))*COS(('OddsRatio_working_3-way'!Y40+4*PI())/3)</f>
        <v>-0.14808136586173379</v>
      </c>
      <c r="AI40" s="11">
        <f>'OddsRatio_working_3-way'!U40/(3*'OddsRatio_working_3-way'!X40^(1/3))*SIN(('OddsRatio_working_3-way'!Y40)/3)</f>
        <v>-0.13581752341829706</v>
      </c>
      <c r="AJ40" s="11">
        <f>'OddsRatio_working_3-way'!U40/(3*'OddsRatio_working_3-way'!X40^(1/3))*SIN(('OddsRatio_working_3-way'!Y40+2*PI())/3)</f>
        <v>-0.39230197274501555</v>
      </c>
      <c r="AK40" s="11">
        <f>'OddsRatio_working_3-way'!U40/(3*'OddsRatio_working_3-way'!X40^(1/3))*SIN(('OddsRatio_working_3-way'!Y40+4*PI())/3)</f>
        <v>0.52811949616331266</v>
      </c>
      <c r="AL40" s="11">
        <f>'OddsRatio_working_3-way'!Z40+'OddsRatio_working_3-way'!AF40</f>
        <v>1.0628111656842683</v>
      </c>
      <c r="AM40" s="11">
        <f>'OddsRatio_working_3-way'!AA40+'OddsRatio_working_3-way'!AG40</f>
        <v>-0.76664843396080029</v>
      </c>
      <c r="AN40" s="11">
        <f>'OddsRatio_working_3-way'!AB40+'OddsRatio_working_3-way'!AH40</f>
        <v>-0.29616273172346758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1.0628111656842683</v>
      </c>
      <c r="AS40" s="11">
        <f>IF(('OddsRatio_working_3-way'!X40=0),IF(Q40&gt;0,-Q40^(1/3),(-Q40)^(1/3)),'OddsRatio_working_3-way'!AM40-'OddsRatio_working_3-way'!R40/3)</f>
        <v>-0.76664843396080029</v>
      </c>
      <c r="AT40" s="11">
        <f>IF(('OddsRatio_working_3-way'!X40=0),IF(Q40&gt;0,-Q40^(1/3),(-Q40)^(1/3)),'OddsRatio_working_3-way'!AN40-'OddsRatio_working_3-way'!R40/3)</f>
        <v>-0.29616273172346758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1.77</v>
      </c>
      <c r="B41" s="4">
        <f>IF('True_Odds_Calculator_3-way'!B42="","",'True_Odds_Calculator_3-way'!B42)</f>
        <v>3.83</v>
      </c>
      <c r="C41" s="4">
        <f>IF('True_Odds_Calculator_3-way'!C42="","",'True_Odds_Calculator_3-way'!C42)</f>
        <v>4.78</v>
      </c>
      <c r="D41" s="9">
        <f t="shared" si="13"/>
        <v>0.55045826700132083</v>
      </c>
      <c r="E41" s="9">
        <f t="shared" si="14"/>
        <v>0.24990499906479788</v>
      </c>
      <c r="F41" s="9">
        <f t="shared" si="15"/>
        <v>0.1996367339338814</v>
      </c>
      <c r="G41" s="9">
        <f t="shared" si="16"/>
        <v>1.0606079833194995</v>
      </c>
      <c r="H41" s="9">
        <f t="shared" si="17"/>
        <v>1.816668147156014</v>
      </c>
      <c r="I41" s="9">
        <f t="shared" si="18"/>
        <v>4.0015205927941837</v>
      </c>
      <c r="J41" s="9">
        <f t="shared" si="19"/>
        <v>5.0090981769477079</v>
      </c>
      <c r="K41" s="11">
        <f t="shared" si="20"/>
        <v>0.56497175141242939</v>
      </c>
      <c r="L41" s="11">
        <f t="shared" si="21"/>
        <v>0.2610966057441253</v>
      </c>
      <c r="M41" s="11">
        <f t="shared" si="22"/>
        <v>0.20920502092050208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-0.25419618222361873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0.22774897175042491</v>
      </c>
      <c r="Q41" s="11">
        <f>2*'OddsRatio_working_3-way'!K41*'OddsRatio_working_3-way'!L41*'OddsRatio_working_3-way'!M41</f>
        <v>6.1720588550250637E-2</v>
      </c>
      <c r="R41" s="11">
        <f t="shared" si="23"/>
        <v>0</v>
      </c>
      <c r="S41" s="11">
        <f t="shared" si="24"/>
        <v>-0.89595748353951299</v>
      </c>
      <c r="T41" s="11">
        <f t="shared" si="25"/>
        <v>-0.24280690610826902</v>
      </c>
      <c r="U41" s="11">
        <f>'OddsRatio_working_3-way'!S41-'OddsRatio_working_3-way'!R41^2/3</f>
        <v>-0.89595748353951299</v>
      </c>
      <c r="V41" s="11">
        <f>'OddsRatio_working_3-way'!S41*'OddsRatio_working_3-way'!R41/3-2*'OddsRatio_working_3-way'!R41^3/27-'OddsRatio_working_3-way'!T41</f>
        <v>0.24280690610826902</v>
      </c>
      <c r="W41" s="11">
        <f>'OddsRatio_working_3-way'!V41^2+4*'OddsRatio_working_3-way'!U41^3/27</f>
        <v>-4.759602740904248E-2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0.16321092262997616</v>
      </c>
      <c r="Y41" s="11">
        <f>IF('OddsRatio_working_3-way'!W41&gt;=0,IF('OddsRatio_working_3-way'!V41+SQRT('OddsRatio_working_3-way'!W41)&gt;0,0,PI()),ACOS('OddsRatio_working_3-way'!V41/(2*'OddsRatio_working_3-way'!X41)))</f>
        <v>0.73199289311815641</v>
      </c>
      <c r="Z41" s="11">
        <f>'OddsRatio_working_3-way'!X41^(1/3)*COS('OddsRatio_working_3-way'!Y41/3)</f>
        <v>0.53030399165974973</v>
      </c>
      <c r="AA41" s="11">
        <f>'OddsRatio_working_3-way'!X41^(1/3)*COS(('OddsRatio_working_3-way'!Y41+2*PI())/3)</f>
        <v>-0.37948759049391756</v>
      </c>
      <c r="AB41" s="11">
        <f>'OddsRatio_working_3-way'!X41^(1/3)*COS(('OddsRatio_working_3-way'!Y41+4*PI())/3)</f>
        <v>-0.15081640116583189</v>
      </c>
      <c r="AC41" s="11">
        <f>'OddsRatio_working_3-way'!X41^(1/3)*SIN('OddsRatio_working_3-way'!Y41/3)</f>
        <v>0.13202337271448208</v>
      </c>
      <c r="AD41" s="11">
        <f>'OddsRatio_working_3-way'!X41^(1/3)*SIN(('OddsRatio_working_3-way'!Y41+2*PI())/3)</f>
        <v>0.39324504214839345</v>
      </c>
      <c r="AE41" s="11">
        <f>'OddsRatio_working_3-way'!X41^(1/3)*SIN(('OddsRatio_working_3-way'!Y41+4*PI())/3)</f>
        <v>-0.52526841486287545</v>
      </c>
      <c r="AF41" s="11">
        <f>-'OddsRatio_working_3-way'!U41/(3*'OddsRatio_working_3-way'!X41^(1/3))*COS(('OddsRatio_working_3-way'!Y41)/3)</f>
        <v>0.53030399165974973</v>
      </c>
      <c r="AG41" s="11">
        <f>-'OddsRatio_working_3-way'!U41/(3*'OddsRatio_working_3-way'!X41^(1/3))*COS(('OddsRatio_working_3-way'!Y41+2*PI())/3)</f>
        <v>-0.37948759049391756</v>
      </c>
      <c r="AH41" s="11">
        <f>-'OddsRatio_working_3-way'!U41/(3*'OddsRatio_working_3-way'!X41^(1/3))*COS(('OddsRatio_working_3-way'!Y41+4*PI())/3)</f>
        <v>-0.15081640116583189</v>
      </c>
      <c r="AI41" s="11">
        <f>'OddsRatio_working_3-way'!U41/(3*'OddsRatio_working_3-way'!X41^(1/3))*SIN(('OddsRatio_working_3-way'!Y41)/3)</f>
        <v>-0.13202337271448208</v>
      </c>
      <c r="AJ41" s="11">
        <f>'OddsRatio_working_3-way'!U41/(3*'OddsRatio_working_3-way'!X41^(1/3))*SIN(('OddsRatio_working_3-way'!Y41+2*PI())/3)</f>
        <v>-0.39324504214839345</v>
      </c>
      <c r="AK41" s="11">
        <f>'OddsRatio_working_3-way'!U41/(3*'OddsRatio_working_3-way'!X41^(1/3))*SIN(('OddsRatio_working_3-way'!Y41+4*PI())/3)</f>
        <v>0.52526841486287545</v>
      </c>
      <c r="AL41" s="11">
        <f>'OddsRatio_working_3-way'!Z41+'OddsRatio_working_3-way'!AF41</f>
        <v>1.0606079833194995</v>
      </c>
      <c r="AM41" s="11">
        <f>'OddsRatio_working_3-way'!AA41+'OddsRatio_working_3-way'!AG41</f>
        <v>-0.75897518098783512</v>
      </c>
      <c r="AN41" s="11">
        <f>'OddsRatio_working_3-way'!AB41+'OddsRatio_working_3-way'!AH41</f>
        <v>-0.30163280233166379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1.0606079833194995</v>
      </c>
      <c r="AS41" s="11">
        <f>IF(('OddsRatio_working_3-way'!X41=0),IF(Q41&gt;0,-Q41^(1/3),(-Q41)^(1/3)),'OddsRatio_working_3-way'!AM41-'OddsRatio_working_3-way'!R41/3)</f>
        <v>-0.75897518098783512</v>
      </c>
      <c r="AT41" s="11">
        <f>IF(('OddsRatio_working_3-way'!X41=0),IF(Q41&gt;0,-Q41^(1/3),(-Q41)^(1/3)),'OddsRatio_working_3-way'!AN41-'OddsRatio_working_3-way'!R41/3)</f>
        <v>-0.30163280233166379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1.34</v>
      </c>
      <c r="B42" s="4">
        <f>IF('True_Odds_Calculator_3-way'!B43="","",'True_Odds_Calculator_3-way'!B43)</f>
        <v>5.56</v>
      </c>
      <c r="C42" s="4">
        <f>IF('True_Odds_Calculator_3-way'!C43="","",'True_Odds_Calculator_3-way'!C43)</f>
        <v>9.01</v>
      </c>
      <c r="D42" s="9">
        <f t="shared" si="13"/>
        <v>0.72966916455223751</v>
      </c>
      <c r="E42" s="9">
        <f t="shared" si="14"/>
        <v>0.16753657823691864</v>
      </c>
      <c r="F42" s="9">
        <f t="shared" si="15"/>
        <v>0.10279425721084395</v>
      </c>
      <c r="G42" s="9">
        <f t="shared" si="16"/>
        <v>1.0896591648919782</v>
      </c>
      <c r="H42" s="9">
        <f t="shared" si="17"/>
        <v>1.3704841160632728</v>
      </c>
      <c r="I42" s="9">
        <f t="shared" si="18"/>
        <v>5.9688457919074196</v>
      </c>
      <c r="J42" s="9">
        <f t="shared" si="19"/>
        <v>9.7281699107847448</v>
      </c>
      <c r="K42" s="11">
        <f t="shared" si="20"/>
        <v>0.74626865671641784</v>
      </c>
      <c r="L42" s="11">
        <f t="shared" si="21"/>
        <v>0.17985611510791369</v>
      </c>
      <c r="M42" s="11">
        <f t="shared" si="22"/>
        <v>0.11098779134295228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-0.1850000709091979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0.19231885351625605</v>
      </c>
      <c r="Q42" s="11">
        <f>2*'OddsRatio_working_3-way'!K42*'OddsRatio_working_3-way'!L42*'OddsRatio_working_3-way'!M42</f>
        <v>2.9793780560225566E-2</v>
      </c>
      <c r="R42" s="11">
        <f t="shared" si="23"/>
        <v>0</v>
      </c>
      <c r="S42" s="11">
        <f t="shared" si="24"/>
        <v>-1.0395609719017371</v>
      </c>
      <c r="T42" s="11">
        <f t="shared" si="25"/>
        <v>-0.16104740075937057</v>
      </c>
      <c r="U42" s="11">
        <f>'OddsRatio_working_3-way'!S42-'OddsRatio_working_3-way'!R42^2/3</f>
        <v>-1.0395609719017371</v>
      </c>
      <c r="V42" s="11">
        <f>'OddsRatio_working_3-way'!S42*'OddsRatio_working_3-way'!R42/3-2*'OddsRatio_working_3-way'!R42^3/27-'OddsRatio_working_3-way'!T42</f>
        <v>0.16104740075937057</v>
      </c>
      <c r="W42" s="11">
        <f>'OddsRatio_working_3-way'!V42^2+4*'OddsRatio_working_3-way'!U42^3/27</f>
        <v>-0.14049929662104024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0.20398257395693728</v>
      </c>
      <c r="Y42" s="11">
        <f>IF('OddsRatio_working_3-way'!W42&gt;=0,IF('OddsRatio_working_3-way'!V42+SQRT('OddsRatio_working_3-way'!W42)&gt;0,0,PI()),ACOS('OddsRatio_working_3-way'!V42/(2*'OddsRatio_working_3-way'!X42)))</f>
        <v>1.1649921623283117</v>
      </c>
      <c r="Z42" s="11">
        <f>'OddsRatio_working_3-way'!X42^(1/3)*COS('OddsRatio_working_3-way'!Y42/3)</f>
        <v>0.54482958244598922</v>
      </c>
      <c r="AA42" s="11">
        <f>'OddsRatio_working_3-way'!X42^(1/3)*COS(('OddsRatio_working_3-way'!Y42+2*PI())/3)</f>
        <v>-0.46544532648679965</v>
      </c>
      <c r="AB42" s="11">
        <f>'OddsRatio_working_3-way'!X42^(1/3)*COS(('OddsRatio_working_3-way'!Y42+4*PI())/3)</f>
        <v>-7.9384255959189479E-2</v>
      </c>
      <c r="AC42" s="11">
        <f>'OddsRatio_working_3-way'!X42^(1/3)*SIN('OddsRatio_working_3-way'!Y42/3)</f>
        <v>0.22289246299275084</v>
      </c>
      <c r="AD42" s="11">
        <f>'OddsRatio_working_3-way'!X42^(1/3)*SIN(('OddsRatio_working_3-way'!Y42+2*PI())/3)</f>
        <v>0.36039002763511957</v>
      </c>
      <c r="AE42" s="11">
        <f>'OddsRatio_working_3-way'!X42^(1/3)*SIN(('OddsRatio_working_3-way'!Y42+4*PI())/3)</f>
        <v>-0.5832824906278703</v>
      </c>
      <c r="AF42" s="11">
        <f>-'OddsRatio_working_3-way'!U42/(3*'OddsRatio_working_3-way'!X42^(1/3))*COS(('OddsRatio_working_3-way'!Y42)/3)</f>
        <v>0.544829582445989</v>
      </c>
      <c r="AG42" s="11">
        <f>-'OddsRatio_working_3-way'!U42/(3*'OddsRatio_working_3-way'!X42^(1/3))*COS(('OddsRatio_working_3-way'!Y42+2*PI())/3)</f>
        <v>-0.46544532648679948</v>
      </c>
      <c r="AH42" s="11">
        <f>-'OddsRatio_working_3-way'!U42/(3*'OddsRatio_working_3-way'!X42^(1/3))*COS(('OddsRatio_working_3-way'!Y42+4*PI())/3)</f>
        <v>-7.9384255959189451E-2</v>
      </c>
      <c r="AI42" s="11">
        <f>'OddsRatio_working_3-way'!U42/(3*'OddsRatio_working_3-way'!X42^(1/3))*SIN(('OddsRatio_working_3-way'!Y42)/3)</f>
        <v>-0.22289246299275076</v>
      </c>
      <c r="AJ42" s="11">
        <f>'OddsRatio_working_3-way'!U42/(3*'OddsRatio_working_3-way'!X42^(1/3))*SIN(('OddsRatio_working_3-way'!Y42+2*PI())/3)</f>
        <v>-0.36039002763511946</v>
      </c>
      <c r="AK42" s="11">
        <f>'OddsRatio_working_3-way'!U42/(3*'OddsRatio_working_3-way'!X42^(1/3))*SIN(('OddsRatio_working_3-way'!Y42+4*PI())/3)</f>
        <v>0.58328249062787008</v>
      </c>
      <c r="AL42" s="11">
        <f>'OddsRatio_working_3-way'!Z42+'OddsRatio_working_3-way'!AF42</f>
        <v>1.0896591648919782</v>
      </c>
      <c r="AM42" s="11">
        <f>'OddsRatio_working_3-way'!AA42+'OddsRatio_working_3-way'!AG42</f>
        <v>-0.93089065297359919</v>
      </c>
      <c r="AN42" s="11">
        <f>'OddsRatio_working_3-way'!AB42+'OddsRatio_working_3-way'!AH42</f>
        <v>-0.15876851191837893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1.0896591648919782</v>
      </c>
      <c r="AS42" s="11">
        <f>IF(('OddsRatio_working_3-way'!X42=0),IF(Q42&gt;0,-Q42^(1/3),(-Q42)^(1/3)),'OddsRatio_working_3-way'!AM42-'OddsRatio_working_3-way'!R42/3)</f>
        <v>-0.93089065297359919</v>
      </c>
      <c r="AT42" s="11">
        <f>IF(('OddsRatio_working_3-way'!X42=0),IF(Q42&gt;0,-Q42^(1/3),(-Q42)^(1/3)),'OddsRatio_working_3-way'!AN42-'OddsRatio_working_3-way'!R42/3)</f>
        <v>-0.15876851191837893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2.19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3.46</v>
      </c>
      <c r="D43" s="9">
        <f t="shared" si="13"/>
        <v>0.44350284087124325</v>
      </c>
      <c r="E43" s="9">
        <f t="shared" si="14"/>
        <v>0.27824857956437826</v>
      </c>
      <c r="F43" s="9">
        <f t="shared" si="15"/>
        <v>0.27824857956437826</v>
      </c>
      <c r="G43" s="9">
        <f t="shared" si="16"/>
        <v>1.0544344442486584</v>
      </c>
      <c r="H43" s="9">
        <f t="shared" si="17"/>
        <v>2.254776988655903</v>
      </c>
      <c r="I43" s="9">
        <f t="shared" si="18"/>
        <v>3.5939087328516997</v>
      </c>
      <c r="J43" s="9">
        <f t="shared" si="19"/>
        <v>3.5939087328516997</v>
      </c>
      <c r="K43" s="11">
        <f t="shared" si="20"/>
        <v>0.45662100456621008</v>
      </c>
      <c r="L43" s="11">
        <f t="shared" si="21"/>
        <v>0.28901734104046245</v>
      </c>
      <c r="M43" s="11">
        <f t="shared" si="22"/>
        <v>0.28901734104046245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-0.2746760941534232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0.23304774114567345</v>
      </c>
      <c r="Q43" s="11">
        <f>2*'OddsRatio_working_3-way'!K43*'OddsRatio_working_3-way'!L43*'OddsRatio_working_3-way'!M43</f>
        <v>7.6284039654884922E-2</v>
      </c>
      <c r="R43" s="11">
        <f t="shared" si="23"/>
        <v>0</v>
      </c>
      <c r="S43" s="11">
        <f t="shared" si="24"/>
        <v>-0.84844566420659162</v>
      </c>
      <c r="T43" s="11">
        <f t="shared" si="25"/>
        <v>-0.27772362167155207</v>
      </c>
      <c r="U43" s="11">
        <f>'OddsRatio_working_3-way'!S43-'OddsRatio_working_3-way'!R43^2/3</f>
        <v>-0.84844566420659162</v>
      </c>
      <c r="V43" s="11">
        <f>'OddsRatio_working_3-way'!S43*'OddsRatio_working_3-way'!R43/3-2*'OddsRatio_working_3-way'!R43^3/27-'OddsRatio_working_3-way'!T43</f>
        <v>0.27772362167155207</v>
      </c>
      <c r="W43" s="11">
        <f>'OddsRatio_working_3-way'!V43^2+4*'OddsRatio_working_3-way'!U43^3/27</f>
        <v>-1.3352869093037997E-2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0.15040219340771047</v>
      </c>
      <c r="Y43" s="11">
        <f>IF('OddsRatio_working_3-way'!W43&gt;=0,IF('OddsRatio_working_3-way'!V43+SQRT('OddsRatio_working_3-way'!W43)&gt;0,0,PI()),ACOS('OddsRatio_working_3-way'!V43/(2*'OddsRatio_working_3-way'!X43)))</f>
        <v>0.39428920238503151</v>
      </c>
      <c r="Z43" s="11">
        <f>'OddsRatio_working_3-way'!X43^(1/3)*COS('OddsRatio_working_3-way'!Y43/3)</f>
        <v>0.5272172221243292</v>
      </c>
      <c r="AA43" s="11">
        <f>'OddsRatio_working_3-way'!X43^(1/3)*COS(('OddsRatio_working_3-way'!Y43+2*PI())/3)</f>
        <v>-0.32396518960400411</v>
      </c>
      <c r="AB43" s="11">
        <f>'OddsRatio_working_3-way'!X43^(1/3)*COS(('OddsRatio_working_3-way'!Y43+4*PI())/3)</f>
        <v>-0.20325203252032498</v>
      </c>
      <c r="AC43" s="11">
        <f>'OddsRatio_working_3-way'!X43^(1/3)*SIN('OddsRatio_working_3-way'!Y43/3)</f>
        <v>6.9693773736991649E-2</v>
      </c>
      <c r="AD43" s="11">
        <f>'OddsRatio_working_3-way'!X43^(1/3)*SIN(('OddsRatio_working_3-way'!Y43+2*PI())/3)</f>
        <v>0.42173662080383645</v>
      </c>
      <c r="AE43" s="11">
        <f>'OddsRatio_working_3-way'!X43^(1/3)*SIN(('OddsRatio_working_3-way'!Y43+4*PI())/3)</f>
        <v>-0.49143039454082815</v>
      </c>
      <c r="AF43" s="11">
        <f>-'OddsRatio_working_3-way'!U43/(3*'OddsRatio_working_3-way'!X43^(1/3))*COS(('OddsRatio_working_3-way'!Y43)/3)</f>
        <v>0.52721722212432909</v>
      </c>
      <c r="AG43" s="11">
        <f>-'OddsRatio_working_3-way'!U43/(3*'OddsRatio_working_3-way'!X43^(1/3))*COS(('OddsRatio_working_3-way'!Y43+2*PI())/3)</f>
        <v>-0.32396518960400406</v>
      </c>
      <c r="AH43" s="11">
        <f>-'OddsRatio_working_3-way'!U43/(3*'OddsRatio_working_3-way'!X43^(1/3))*COS(('OddsRatio_working_3-way'!Y43+4*PI())/3)</f>
        <v>-0.20325203252032492</v>
      </c>
      <c r="AI43" s="11">
        <f>'OddsRatio_working_3-way'!U43/(3*'OddsRatio_working_3-way'!X43^(1/3))*SIN(('OddsRatio_working_3-way'!Y43)/3)</f>
        <v>-6.9693773736991635E-2</v>
      </c>
      <c r="AJ43" s="11">
        <f>'OddsRatio_working_3-way'!U43/(3*'OddsRatio_working_3-way'!X43^(1/3))*SIN(('OddsRatio_working_3-way'!Y43+2*PI())/3)</f>
        <v>-0.42173662080383634</v>
      </c>
      <c r="AK43" s="11">
        <f>'OddsRatio_working_3-way'!U43/(3*'OddsRatio_working_3-way'!X43^(1/3))*SIN(('OddsRatio_working_3-way'!Y43+4*PI())/3)</f>
        <v>0.49143039454082804</v>
      </c>
      <c r="AL43" s="11">
        <f>'OddsRatio_working_3-way'!Z43+'OddsRatio_working_3-way'!AF43</f>
        <v>1.0544344442486584</v>
      </c>
      <c r="AM43" s="11">
        <f>'OddsRatio_working_3-way'!AA43+'OddsRatio_working_3-way'!AG43</f>
        <v>-0.64793037920800822</v>
      </c>
      <c r="AN43" s="11">
        <f>'OddsRatio_working_3-way'!AB43+'OddsRatio_working_3-way'!AH43</f>
        <v>-0.4065040650406499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1.0544344442486584</v>
      </c>
      <c r="AS43" s="11">
        <f>IF(('OddsRatio_working_3-way'!X43=0),IF(Q43&gt;0,-Q43^(1/3),(-Q43)^(1/3)),'OddsRatio_working_3-way'!AM43-'OddsRatio_working_3-way'!R43/3)</f>
        <v>-0.64793037920800822</v>
      </c>
      <c r="AT43" s="11">
        <f>IF(('OddsRatio_working_3-way'!X43=0),IF(Q43&gt;0,-Q43^(1/3),(-Q43)^(1/3)),'OddsRatio_working_3-way'!AN43-'OddsRatio_working_3-way'!R43/3)</f>
        <v>-0.4065040650406499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2.2599999999999998</v>
      </c>
      <c r="B44" s="4">
        <f>IF('True_Odds_Calculator_3-way'!B45="","",'True_Odds_Calculator_3-way'!B45)</f>
        <v>3.72</v>
      </c>
      <c r="C44" s="4">
        <f>IF('True_Odds_Calculator_3-way'!C45="","",'True_Odds_Calculator_3-way'!C45)</f>
        <v>3.1</v>
      </c>
      <c r="D44" s="9">
        <f t="shared" si="13"/>
        <v>0.42979079018696464</v>
      </c>
      <c r="E44" s="9">
        <f t="shared" si="14"/>
        <v>0.25879808178570457</v>
      </c>
      <c r="F44" s="9">
        <f t="shared" si="15"/>
        <v>0.31141112802733101</v>
      </c>
      <c r="G44" s="9">
        <f t="shared" si="16"/>
        <v>1.0529471599850793</v>
      </c>
      <c r="H44" s="9">
        <f t="shared" si="17"/>
        <v>2.3267134215811995</v>
      </c>
      <c r="I44" s="9">
        <f t="shared" si="18"/>
        <v>3.8640162751594156</v>
      </c>
      <c r="J44" s="9">
        <f t="shared" si="19"/>
        <v>3.2111890359686663</v>
      </c>
      <c r="K44" s="11">
        <f t="shared" si="20"/>
        <v>0.44247787610619471</v>
      </c>
      <c r="L44" s="11">
        <f t="shared" si="21"/>
        <v>0.26881720430107525</v>
      </c>
      <c r="M44" s="11">
        <f t="shared" si="22"/>
        <v>0.32258064516129031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-0.27615039643439276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0.23328698289331112</v>
      </c>
      <c r="Q44" s="11">
        <f>2*'OddsRatio_working_3-way'!K44*'OddsRatio_working_3-way'!L44*'OddsRatio_working_3-way'!M44</f>
        <v>7.6739139109641807E-2</v>
      </c>
      <c r="R44" s="11">
        <f t="shared" si="23"/>
        <v>0</v>
      </c>
      <c r="S44" s="11">
        <f t="shared" si="24"/>
        <v>-0.84478235738739904</v>
      </c>
      <c r="T44" s="11">
        <f t="shared" si="25"/>
        <v>-0.27788893335111808</v>
      </c>
      <c r="U44" s="11">
        <f>'OddsRatio_working_3-way'!S44-'OddsRatio_working_3-way'!R44^2/3</f>
        <v>-0.84478235738739904</v>
      </c>
      <c r="V44" s="11">
        <f>'OddsRatio_working_3-way'!S44*'OddsRatio_working_3-way'!R44/3-2*'OddsRatio_working_3-way'!R44^3/27-'OddsRatio_working_3-way'!T44</f>
        <v>0.27788893335111808</v>
      </c>
      <c r="W44" s="11">
        <f>'OddsRatio_working_3-way'!V44^2+4*'OddsRatio_working_3-way'!U44^3/27</f>
        <v>-1.2094042686749878E-2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0.14942916546458729</v>
      </c>
      <c r="Y44" s="11">
        <f>IF('OddsRatio_working_3-way'!W44&gt;=0,IF('OddsRatio_working_3-way'!V44+SQRT('OddsRatio_working_3-way'!W44)&gt;0,0,PI()),ACOS('OddsRatio_working_3-way'!V44/(2*'OddsRatio_working_3-way'!X44)))</f>
        <v>0.376832159925931</v>
      </c>
      <c r="Z44" s="11">
        <f>'OddsRatio_working_3-way'!X44^(1/3)*COS('OddsRatio_working_3-way'!Y44/3)</f>
        <v>0.52647357999253963</v>
      </c>
      <c r="AA44" s="11">
        <f>'OddsRatio_working_3-way'!X44^(1/3)*COS(('OddsRatio_working_3-way'!Y44+2*PI())/3)</f>
        <v>-0.32081079909958787</v>
      </c>
      <c r="AB44" s="11">
        <f>'OddsRatio_working_3-way'!X44^(1/3)*COS(('OddsRatio_working_3-way'!Y44+4*PI())/3)</f>
        <v>-0.2056627808929519</v>
      </c>
      <c r="AC44" s="11">
        <f>'OddsRatio_working_3-way'!X44^(1/3)*SIN('OddsRatio_working_3-way'!Y44/3)</f>
        <v>6.6480739308253323E-2</v>
      </c>
      <c r="AD44" s="11">
        <f>'OddsRatio_working_3-way'!X44^(1/3)*SIN(('OddsRatio_working_3-way'!Y44+2*PI())/3)</f>
        <v>0.42269912504075147</v>
      </c>
      <c r="AE44" s="11">
        <f>'OddsRatio_working_3-way'!X44^(1/3)*SIN(('OddsRatio_working_3-way'!Y44+4*PI())/3)</f>
        <v>-0.48917986434900473</v>
      </c>
      <c r="AF44" s="11">
        <f>-'OddsRatio_working_3-way'!U44/(3*'OddsRatio_working_3-way'!X44^(1/3))*COS(('OddsRatio_working_3-way'!Y44)/3)</f>
        <v>0.52647357999253963</v>
      </c>
      <c r="AG44" s="11">
        <f>-'OddsRatio_working_3-way'!U44/(3*'OddsRatio_working_3-way'!X44^(1/3))*COS(('OddsRatio_working_3-way'!Y44+2*PI())/3)</f>
        <v>-0.32081079909958787</v>
      </c>
      <c r="AH44" s="11">
        <f>-'OddsRatio_working_3-way'!U44/(3*'OddsRatio_working_3-way'!X44^(1/3))*COS(('OddsRatio_working_3-way'!Y44+4*PI())/3)</f>
        <v>-0.2056627808929519</v>
      </c>
      <c r="AI44" s="11">
        <f>'OddsRatio_working_3-way'!U44/(3*'OddsRatio_working_3-way'!X44^(1/3))*SIN(('OddsRatio_working_3-way'!Y44)/3)</f>
        <v>-6.6480739308253323E-2</v>
      </c>
      <c r="AJ44" s="11">
        <f>'OddsRatio_working_3-way'!U44/(3*'OddsRatio_working_3-way'!X44^(1/3))*SIN(('OddsRatio_working_3-way'!Y44+2*PI())/3)</f>
        <v>-0.42269912504075147</v>
      </c>
      <c r="AK44" s="11">
        <f>'OddsRatio_working_3-way'!U44/(3*'OddsRatio_working_3-way'!X44^(1/3))*SIN(('OddsRatio_working_3-way'!Y44+4*PI())/3)</f>
        <v>0.48917986434900473</v>
      </c>
      <c r="AL44" s="11">
        <f>'OddsRatio_working_3-way'!Z44+'OddsRatio_working_3-way'!AF44</f>
        <v>1.0529471599850793</v>
      </c>
      <c r="AM44" s="11">
        <f>'OddsRatio_working_3-way'!AA44+'OddsRatio_working_3-way'!AG44</f>
        <v>-0.64162159819917575</v>
      </c>
      <c r="AN44" s="11">
        <f>'OddsRatio_working_3-way'!AB44+'OddsRatio_working_3-way'!AH44</f>
        <v>-0.41132556178590379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1.0529471599850793</v>
      </c>
      <c r="AS44" s="11">
        <f>IF(('OddsRatio_working_3-way'!X44=0),IF(Q44&gt;0,-Q44^(1/3),(-Q44)^(1/3)),'OddsRatio_working_3-way'!AM44-'OddsRatio_working_3-way'!R44/3)</f>
        <v>-0.64162159819917575</v>
      </c>
      <c r="AT44" s="11">
        <f>IF(('OddsRatio_working_3-way'!X44=0),IF(Q44&gt;0,-Q44^(1/3),(-Q44)^(1/3)),'OddsRatio_working_3-way'!AN44-'OddsRatio_working_3-way'!R44/3)</f>
        <v>-0.41132556178590379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1.83</v>
      </c>
      <c r="B45" s="4">
        <f>IF('True_Odds_Calculator_3-way'!B46="","",'True_Odds_Calculator_3-way'!B46)</f>
        <v>3.76</v>
      </c>
      <c r="C45" s="4">
        <f>IF('True_Odds_Calculator_3-way'!C46="","",'True_Odds_Calculator_3-way'!C46)</f>
        <v>4.47</v>
      </c>
      <c r="D45" s="9">
        <f t="shared" si="13"/>
        <v>0.53177985486586654</v>
      </c>
      <c r="E45" s="9">
        <f t="shared" si="14"/>
        <v>0.25459204059722884</v>
      </c>
      <c r="F45" s="9">
        <f t="shared" si="15"/>
        <v>0.21362810453690478</v>
      </c>
      <c r="G45" s="9">
        <f t="shared" si="16"/>
        <v>1.0608161471825657</v>
      </c>
      <c r="H45" s="9">
        <f t="shared" si="17"/>
        <v>1.8804774021615296</v>
      </c>
      <c r="I45" s="9">
        <f t="shared" si="18"/>
        <v>3.9278525662238817</v>
      </c>
      <c r="J45" s="9">
        <f t="shared" si="19"/>
        <v>4.681032030723502</v>
      </c>
      <c r="K45" s="11">
        <f t="shared" si="20"/>
        <v>0.54644808743169393</v>
      </c>
      <c r="L45" s="11">
        <f t="shared" si="21"/>
        <v>0.26595744680851063</v>
      </c>
      <c r="M45" s="11">
        <f t="shared" si="22"/>
        <v>0.2237136465324385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-0.25844622406166295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0.22953992915344368</v>
      </c>
      <c r="Q45" s="11">
        <f>2*'OddsRatio_working_3-way'!K45*'OddsRatio_working_3-way'!L45*'OddsRatio_working_3-way'!M45</f>
        <v>6.5025475680862241E-2</v>
      </c>
      <c r="R45" s="11">
        <f t="shared" si="23"/>
        <v>0</v>
      </c>
      <c r="S45" s="11">
        <f t="shared" si="24"/>
        <v>-0.88815354136757485</v>
      </c>
      <c r="T45" s="11">
        <f t="shared" si="25"/>
        <v>-0.25160156979251413</v>
      </c>
      <c r="U45" s="11">
        <f>'OddsRatio_working_3-way'!S45-'OddsRatio_working_3-way'!R45^2/3</f>
        <v>-0.88815354136757485</v>
      </c>
      <c r="V45" s="11">
        <f>'OddsRatio_working_3-way'!S45*'OddsRatio_working_3-way'!R45/3-2*'OddsRatio_working_3-way'!R45^3/27-'OddsRatio_working_3-way'!T45</f>
        <v>0.25160156979251413</v>
      </c>
      <c r="W45" s="11">
        <f>'OddsRatio_working_3-way'!V45^2+4*'OddsRatio_working_3-way'!U45^3/27</f>
        <v>-4.0487814104572195E-2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0.1610831803965187</v>
      </c>
      <c r="Y45" s="11">
        <f>IF('OddsRatio_working_3-way'!W45&gt;=0,IF('OddsRatio_working_3-way'!V45+SQRT('OddsRatio_working_3-way'!W45)&gt;0,0,PI()),ACOS('OddsRatio_working_3-way'!V45/(2*'OddsRatio_working_3-way'!X45)))</f>
        <v>0.67458238594381148</v>
      </c>
      <c r="Z45" s="11">
        <f>'OddsRatio_working_3-way'!X45^(1/3)*COS('OddsRatio_working_3-way'!Y45/3)</f>
        <v>0.53040807359128295</v>
      </c>
      <c r="AA45" s="11">
        <f>'OddsRatio_working_3-way'!X45^(1/3)*COS(('OddsRatio_working_3-way'!Y45+2*PI())/3)</f>
        <v>-0.37026993013778114</v>
      </c>
      <c r="AB45" s="11">
        <f>'OddsRatio_working_3-way'!X45^(1/3)*COS(('OddsRatio_working_3-way'!Y45+4*PI())/3)</f>
        <v>-0.16013814345350197</v>
      </c>
      <c r="AC45" s="11">
        <f>'OddsRatio_working_3-way'!X45^(1/3)*SIN('OddsRatio_working_3-way'!Y45/3)</f>
        <v>0.12131964360746569</v>
      </c>
      <c r="AD45" s="11">
        <f>'OddsRatio_working_3-way'!X45^(1/3)*SIN(('OddsRatio_working_3-way'!Y45+2*PI())/3)</f>
        <v>0.39868704429868423</v>
      </c>
      <c r="AE45" s="11">
        <f>'OddsRatio_working_3-way'!X45^(1/3)*SIN(('OddsRatio_working_3-way'!Y45+4*PI())/3)</f>
        <v>-0.5200066879061499</v>
      </c>
      <c r="AF45" s="11">
        <f>-'OddsRatio_working_3-way'!U45/(3*'OddsRatio_working_3-way'!X45^(1/3))*COS(('OddsRatio_working_3-way'!Y45)/3)</f>
        <v>0.53040807359128284</v>
      </c>
      <c r="AG45" s="11">
        <f>-'OddsRatio_working_3-way'!U45/(3*'OddsRatio_working_3-way'!X45^(1/3))*COS(('OddsRatio_working_3-way'!Y45+2*PI())/3)</f>
        <v>-0.37026993013778109</v>
      </c>
      <c r="AH45" s="11">
        <f>-'OddsRatio_working_3-way'!U45/(3*'OddsRatio_working_3-way'!X45^(1/3))*COS(('OddsRatio_working_3-way'!Y45+4*PI())/3)</f>
        <v>-0.16013814345350191</v>
      </c>
      <c r="AI45" s="11">
        <f>'OddsRatio_working_3-way'!U45/(3*'OddsRatio_working_3-way'!X45^(1/3))*SIN(('OddsRatio_working_3-way'!Y45)/3)</f>
        <v>-0.12131964360746567</v>
      </c>
      <c r="AJ45" s="11">
        <f>'OddsRatio_working_3-way'!U45/(3*'OddsRatio_working_3-way'!X45^(1/3))*SIN(('OddsRatio_working_3-way'!Y45+2*PI())/3)</f>
        <v>-0.39868704429868418</v>
      </c>
      <c r="AK45" s="11">
        <f>'OddsRatio_working_3-way'!U45/(3*'OddsRatio_working_3-way'!X45^(1/3))*SIN(('OddsRatio_working_3-way'!Y45+4*PI())/3)</f>
        <v>0.52000668790614979</v>
      </c>
      <c r="AL45" s="11">
        <f>'OddsRatio_working_3-way'!Z45+'OddsRatio_working_3-way'!AF45</f>
        <v>1.0608161471825657</v>
      </c>
      <c r="AM45" s="11">
        <f>'OddsRatio_working_3-way'!AA45+'OddsRatio_working_3-way'!AG45</f>
        <v>-0.74053986027556218</v>
      </c>
      <c r="AN45" s="11">
        <f>'OddsRatio_working_3-way'!AB45+'OddsRatio_working_3-way'!AH45</f>
        <v>-0.32027628690700388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1.0608161471825657</v>
      </c>
      <c r="AS45" s="11">
        <f>IF(('OddsRatio_working_3-way'!X45=0),IF(Q45&gt;0,-Q45^(1/3),(-Q45)^(1/3)),'OddsRatio_working_3-way'!AM45-'OddsRatio_working_3-way'!R45/3)</f>
        <v>-0.74053986027556218</v>
      </c>
      <c r="AT45" s="11">
        <f>IF(('OddsRatio_working_3-way'!X45=0),IF(Q45&gt;0,-Q45^(1/3),(-Q45)^(1/3)),'OddsRatio_working_3-way'!AN45-'OddsRatio_working_3-way'!R45/3)</f>
        <v>-0.32027628690700388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3.81</v>
      </c>
      <c r="C46" s="4">
        <f>IF('True_Odds_Calculator_3-way'!C47="","",'True_Odds_Calculator_3-way'!C47)</f>
        <v>4.8</v>
      </c>
      <c r="D46" s="9">
        <f t="shared" si="13"/>
        <v>0.55025440926926394</v>
      </c>
      <c r="E46" s="9">
        <f t="shared" si="14"/>
        <v>0.25108187520875813</v>
      </c>
      <c r="F46" s="9">
        <f t="shared" si="15"/>
        <v>0.19866371552197792</v>
      </c>
      <c r="G46" s="9">
        <f t="shared" si="16"/>
        <v>1.061482057986328</v>
      </c>
      <c r="H46" s="9">
        <f t="shared" si="17"/>
        <v>1.8173411846494729</v>
      </c>
      <c r="I46" s="9">
        <f t="shared" si="18"/>
        <v>3.9827645829415825</v>
      </c>
      <c r="J46" s="9">
        <f t="shared" si="19"/>
        <v>5.0336318203480452</v>
      </c>
      <c r="K46" s="11">
        <f t="shared" si="20"/>
        <v>0.56497175141242939</v>
      </c>
      <c r="L46" s="11">
        <f t="shared" si="21"/>
        <v>0.26246719160104987</v>
      </c>
      <c r="M46" s="11">
        <f t="shared" si="22"/>
        <v>0.20833333333333334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-0.25400435468165361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0.22799056897548825</v>
      </c>
      <c r="Q46" s="11">
        <f>2*'OddsRatio_working_3-way'!K46*'OddsRatio_working_3-way'!L46*'OddsRatio_working_3-way'!M46</f>
        <v>6.1786062052977847E-2</v>
      </c>
      <c r="R46" s="11">
        <f t="shared" si="23"/>
        <v>0</v>
      </c>
      <c r="S46" s="11">
        <f t="shared" si="24"/>
        <v>-0.89758527668248556</v>
      </c>
      <c r="T46" s="11">
        <f t="shared" si="25"/>
        <v>-0.24324804246137821</v>
      </c>
      <c r="U46" s="11">
        <f>'OddsRatio_working_3-way'!S46-'OddsRatio_working_3-way'!R46^2/3</f>
        <v>-0.89758527668248556</v>
      </c>
      <c r="V46" s="11">
        <f>'OddsRatio_working_3-way'!S46*'OddsRatio_working_3-way'!R46/3-2*'OddsRatio_working_3-way'!R46^3/27-'OddsRatio_working_3-way'!T46</f>
        <v>0.24324804246137821</v>
      </c>
      <c r="W46" s="11">
        <f>'OddsRatio_working_3-way'!V46^2+4*'OddsRatio_working_3-way'!U46^3/27</f>
        <v>-4.7963419713959017E-2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0.16365591180526559</v>
      </c>
      <c r="Y46" s="11">
        <f>IF('OddsRatio_working_3-way'!W46&gt;=0,IF('OddsRatio_working_3-way'!V46+SQRT('OddsRatio_working_3-way'!W46)&gt;0,0,PI()),ACOS('OddsRatio_working_3-way'!V46/(2*'OddsRatio_working_3-way'!X46)))</f>
        <v>0.73300196589898969</v>
      </c>
      <c r="Z46" s="11">
        <f>'OddsRatio_working_3-way'!X46^(1/3)*COS('OddsRatio_working_3-way'!Y46/3)</f>
        <v>0.530741028993164</v>
      </c>
      <c r="AA46" s="11">
        <f>'OddsRatio_working_3-way'!X46^(1/3)*COS(('OddsRatio_working_3-way'!Y46+2*PI())/3)</f>
        <v>-0.37996453387839574</v>
      </c>
      <c r="AB46" s="11">
        <f>'OddsRatio_working_3-way'!X46^(1/3)*COS(('OddsRatio_working_3-way'!Y46+4*PI())/3)</f>
        <v>-0.15077649511476837</v>
      </c>
      <c r="AC46" s="11">
        <f>'OddsRatio_working_3-way'!X46^(1/3)*SIN('OddsRatio_working_3-way'!Y46/3)</f>
        <v>0.13232177587522265</v>
      </c>
      <c r="AD46" s="11">
        <f>'OddsRatio_working_3-way'!X46^(1/3)*SIN(('OddsRatio_working_3-way'!Y46+2*PI())/3)</f>
        <v>0.39347432600116189</v>
      </c>
      <c r="AE46" s="11">
        <f>'OddsRatio_working_3-way'!X46^(1/3)*SIN(('OddsRatio_working_3-way'!Y46+4*PI())/3)</f>
        <v>-0.52579610187638459</v>
      </c>
      <c r="AF46" s="11">
        <f>-'OddsRatio_working_3-way'!U46/(3*'OddsRatio_working_3-way'!X46^(1/3))*COS(('OddsRatio_working_3-way'!Y46)/3)</f>
        <v>0.53074102899316411</v>
      </c>
      <c r="AG46" s="11">
        <f>-'OddsRatio_working_3-way'!U46/(3*'OddsRatio_working_3-way'!X46^(1/3))*COS(('OddsRatio_working_3-way'!Y46+2*PI())/3)</f>
        <v>-0.37996453387839579</v>
      </c>
      <c r="AH46" s="11">
        <f>-'OddsRatio_working_3-way'!U46/(3*'OddsRatio_working_3-way'!X46^(1/3))*COS(('OddsRatio_working_3-way'!Y46+4*PI())/3)</f>
        <v>-0.1507764951147684</v>
      </c>
      <c r="AI46" s="11">
        <f>'OddsRatio_working_3-way'!U46/(3*'OddsRatio_working_3-way'!X46^(1/3))*SIN(('OddsRatio_working_3-way'!Y46)/3)</f>
        <v>-0.13232177587522267</v>
      </c>
      <c r="AJ46" s="11">
        <f>'OddsRatio_working_3-way'!U46/(3*'OddsRatio_working_3-way'!X46^(1/3))*SIN(('OddsRatio_working_3-way'!Y46+2*PI())/3)</f>
        <v>-0.393474326001162</v>
      </c>
      <c r="AK46" s="11">
        <f>'OddsRatio_working_3-way'!U46/(3*'OddsRatio_working_3-way'!X46^(1/3))*SIN(('OddsRatio_working_3-way'!Y46+4*PI())/3)</f>
        <v>0.5257961018763847</v>
      </c>
      <c r="AL46" s="11">
        <f>'OddsRatio_working_3-way'!Z46+'OddsRatio_working_3-way'!AF46</f>
        <v>1.061482057986328</v>
      </c>
      <c r="AM46" s="11">
        <f>'OddsRatio_working_3-way'!AA46+'OddsRatio_working_3-way'!AG46</f>
        <v>-0.75992906775679159</v>
      </c>
      <c r="AN46" s="11">
        <f>'OddsRatio_working_3-way'!AB46+'OddsRatio_working_3-way'!AH46</f>
        <v>-0.30155299022953674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1.061482057986328</v>
      </c>
      <c r="AS46" s="11">
        <f>IF(('OddsRatio_working_3-way'!X46=0),IF(Q46&gt;0,-Q46^(1/3),(-Q46)^(1/3)),'OddsRatio_working_3-way'!AM46-'OddsRatio_working_3-way'!R46/3)</f>
        <v>-0.75992906775679159</v>
      </c>
      <c r="AT46" s="11">
        <f>IF(('OddsRatio_working_3-way'!X46=0),IF(Q46&gt;0,-Q46^(1/3),(-Q46)^(1/3)),'OddsRatio_working_3-way'!AN46-'OddsRatio_working_3-way'!R46/3)</f>
        <v>-0.30155299022953674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2.42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2.97</v>
      </c>
      <c r="D47" s="9">
        <f t="shared" si="13"/>
        <v>0.40114497504481583</v>
      </c>
      <c r="E47" s="9">
        <f t="shared" si="14"/>
        <v>0.27323735762922957</v>
      </c>
      <c r="F47" s="9">
        <f t="shared" si="15"/>
        <v>0.32561766732595426</v>
      </c>
      <c r="G47" s="9">
        <f t="shared" si="16"/>
        <v>1.051312909419829</v>
      </c>
      <c r="H47" s="9">
        <f t="shared" si="17"/>
        <v>2.4928643313761571</v>
      </c>
      <c r="I47" s="9">
        <f t="shared" si="18"/>
        <v>3.6598216608321681</v>
      </c>
      <c r="J47" s="9">
        <f t="shared" si="19"/>
        <v>3.0710864315570636</v>
      </c>
      <c r="K47" s="11">
        <f t="shared" si="20"/>
        <v>0.41322314049586778</v>
      </c>
      <c r="L47" s="11">
        <f t="shared" si="21"/>
        <v>0.28328611898016998</v>
      </c>
      <c r="M47" s="11">
        <f t="shared" si="22"/>
        <v>0.33670033670033667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-0.2789514164739505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0.23333247410226318</v>
      </c>
      <c r="Q47" s="11">
        <f>2*'OddsRatio_working_3-way'!K47*'OddsRatio_working_3-way'!L47*'OddsRatio_working_3-way'!M47</f>
        <v>7.8828538548061877E-2</v>
      </c>
      <c r="R47" s="11">
        <f t="shared" si="23"/>
        <v>0</v>
      </c>
      <c r="S47" s="11">
        <f t="shared" si="24"/>
        <v>-0.83646276850525558</v>
      </c>
      <c r="T47" s="11">
        <f t="shared" si="25"/>
        <v>-0.28258877314366737</v>
      </c>
      <c r="U47" s="11">
        <f>'OddsRatio_working_3-way'!S47-'OddsRatio_working_3-way'!R47^2/3</f>
        <v>-0.83646276850525558</v>
      </c>
      <c r="V47" s="11">
        <f>'OddsRatio_working_3-way'!S47*'OddsRatio_working_3-way'!R47/3-2*'OddsRatio_working_3-way'!R47^3/27-'OddsRatio_working_3-way'!T47</f>
        <v>0.28258877314366737</v>
      </c>
      <c r="W47" s="11">
        <f>'OddsRatio_working_3-way'!V47^2+4*'OddsRatio_working_3-way'!U47^3/27</f>
        <v>-6.8469740888328218E-3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0.14722719585361591</v>
      </c>
      <c r="Y47" s="11">
        <f>IF('OddsRatio_working_3-way'!W47&gt;=0,IF('OddsRatio_working_3-way'!V47+SQRT('OddsRatio_working_3-way'!W47)&gt;0,0,PI()),ACOS('OddsRatio_working_3-way'!V47/(2*'OddsRatio_working_3-way'!X47)))</f>
        <v>0.28485278034094375</v>
      </c>
      <c r="Z47" s="11">
        <f>'OddsRatio_working_3-way'!X47^(1/3)*COS('OddsRatio_working_3-way'!Y47/3)</f>
        <v>0.52565645470991451</v>
      </c>
      <c r="AA47" s="11">
        <f>'OddsRatio_working_3-way'!X47^(1/3)*COS(('OddsRatio_working_3-way'!Y47+2*PI())/3)</f>
        <v>-0.30618328291560276</v>
      </c>
      <c r="AB47" s="11">
        <f>'OddsRatio_working_3-way'!X47^(1/3)*COS(('OddsRatio_working_3-way'!Y47+4*PI())/3)</f>
        <v>-0.21947317179431139</v>
      </c>
      <c r="AC47" s="11">
        <f>'OddsRatio_working_3-way'!X47^(1/3)*SIN('OddsRatio_working_3-way'!Y47/3)</f>
        <v>5.006210599733988E-2</v>
      </c>
      <c r="AD47" s="11">
        <f>'OddsRatio_working_3-way'!X47^(1/3)*SIN(('OddsRatio_working_3-way'!Y47+2*PI())/3)</f>
        <v>0.43020079044338028</v>
      </c>
      <c r="AE47" s="11">
        <f>'OddsRatio_working_3-way'!X47^(1/3)*SIN(('OddsRatio_working_3-way'!Y47+4*PI())/3)</f>
        <v>-0.48026289644072018</v>
      </c>
      <c r="AF47" s="11">
        <f>-'OddsRatio_working_3-way'!U47/(3*'OddsRatio_working_3-way'!X47^(1/3))*COS(('OddsRatio_working_3-way'!Y47)/3)</f>
        <v>0.5256564547099144</v>
      </c>
      <c r="AG47" s="11">
        <f>-'OddsRatio_working_3-way'!U47/(3*'OddsRatio_working_3-way'!X47^(1/3))*COS(('OddsRatio_working_3-way'!Y47+2*PI())/3)</f>
        <v>-0.30618328291560271</v>
      </c>
      <c r="AH47" s="11">
        <f>-'OddsRatio_working_3-way'!U47/(3*'OddsRatio_working_3-way'!X47^(1/3))*COS(('OddsRatio_working_3-way'!Y47+4*PI())/3)</f>
        <v>-0.21947317179431136</v>
      </c>
      <c r="AI47" s="11">
        <f>'OddsRatio_working_3-way'!U47/(3*'OddsRatio_working_3-way'!X47^(1/3))*SIN(('OddsRatio_working_3-way'!Y47)/3)</f>
        <v>-5.0062105997339866E-2</v>
      </c>
      <c r="AJ47" s="11">
        <f>'OddsRatio_working_3-way'!U47/(3*'OddsRatio_working_3-way'!X47^(1/3))*SIN(('OddsRatio_working_3-way'!Y47+2*PI())/3)</f>
        <v>-0.43020079044338022</v>
      </c>
      <c r="AK47" s="11">
        <f>'OddsRatio_working_3-way'!U47/(3*'OddsRatio_working_3-way'!X47^(1/3))*SIN(('OddsRatio_working_3-way'!Y47+4*PI())/3)</f>
        <v>0.48026289644072012</v>
      </c>
      <c r="AL47" s="11">
        <f>'OddsRatio_working_3-way'!Z47+'OddsRatio_working_3-way'!AF47</f>
        <v>1.051312909419829</v>
      </c>
      <c r="AM47" s="11">
        <f>'OddsRatio_working_3-way'!AA47+'OddsRatio_working_3-way'!AG47</f>
        <v>-0.61236656583120541</v>
      </c>
      <c r="AN47" s="11">
        <f>'OddsRatio_working_3-way'!AB47+'OddsRatio_working_3-way'!AH47</f>
        <v>-0.43894634358862272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1.051312909419829</v>
      </c>
      <c r="AS47" s="11">
        <f>IF(('OddsRatio_working_3-way'!X47=0),IF(Q47&gt;0,-Q47^(1/3),(-Q47)^(1/3)),'OddsRatio_working_3-way'!AM47-'OddsRatio_working_3-way'!R47/3)</f>
        <v>-0.61236656583120541</v>
      </c>
      <c r="AT47" s="11">
        <f>IF(('OddsRatio_working_3-way'!X47=0),IF(Q47&gt;0,-Q47^(1/3),(-Q47)^(1/3)),'OddsRatio_working_3-way'!AN47-'OddsRatio_working_3-way'!R47/3)</f>
        <v>-0.43894634358862272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1.5</v>
      </c>
      <c r="B48" s="4">
        <f>IF('True_Odds_Calculator_3-way'!B49="","",'True_Odds_Calculator_3-way'!B49)</f>
        <v>4.82</v>
      </c>
      <c r="C48" s="4">
        <f>IF('True_Odds_Calculator_3-way'!C49="","",'True_Odds_Calculator_3-way'!C49)</f>
        <v>6.09</v>
      </c>
      <c r="D48" s="9">
        <f t="shared" si="13"/>
        <v>0.65007421362389239</v>
      </c>
      <c r="E48" s="9">
        <f t="shared" si="14"/>
        <v>0.19559885695785789</v>
      </c>
      <c r="F48" s="9">
        <f t="shared" si="15"/>
        <v>0.15432692941824944</v>
      </c>
      <c r="G48" s="9">
        <f t="shared" si="16"/>
        <v>1.0765718099335679</v>
      </c>
      <c r="H48" s="9">
        <f t="shared" si="17"/>
        <v>1.5382859049667843</v>
      </c>
      <c r="I48" s="9">
        <f t="shared" si="18"/>
        <v>5.1125043139462294</v>
      </c>
      <c r="J48" s="9">
        <f t="shared" si="19"/>
        <v>6.4797505125618615</v>
      </c>
      <c r="K48" s="11">
        <f t="shared" si="20"/>
        <v>0.66666666666666663</v>
      </c>
      <c r="L48" s="11">
        <f t="shared" si="21"/>
        <v>0.20746887966804978</v>
      </c>
      <c r="M48" s="11">
        <f t="shared" si="22"/>
        <v>0.16420361247947454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-0.2207982157903462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0.21371452191311968</v>
      </c>
      <c r="Q48" s="11">
        <f>2*'OddsRatio_working_3-way'!K48*'OddsRatio_working_3-way'!L48*'OddsRatio_working_3-way'!M48</f>
        <v>4.5422852691417569E-2</v>
      </c>
      <c r="R48" s="11">
        <f t="shared" si="23"/>
        <v>0</v>
      </c>
      <c r="S48" s="11">
        <f t="shared" si="24"/>
        <v>-0.96791779384688204</v>
      </c>
      <c r="T48" s="11">
        <f t="shared" si="25"/>
        <v>-0.20572110389944356</v>
      </c>
      <c r="U48" s="11">
        <f>'OddsRatio_working_3-way'!S48-'OddsRatio_working_3-way'!R48^2/3</f>
        <v>-0.96791779384688204</v>
      </c>
      <c r="V48" s="11">
        <f>'OddsRatio_working_3-way'!S48*'OddsRatio_working_3-way'!R48/3-2*'OddsRatio_working_3-way'!R48^3/27-'OddsRatio_working_3-way'!T48</f>
        <v>0.20572110389944356</v>
      </c>
      <c r="W48" s="11">
        <f>'OddsRatio_working_3-way'!V48^2+4*'OddsRatio_working_3-way'!U48^3/27</f>
        <v>-9.2020777663577746E-2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0.18326343760634811</v>
      </c>
      <c r="Y48" s="11">
        <f>IF('OddsRatio_working_3-way'!W48&gt;=0,IF('OddsRatio_working_3-way'!V48+SQRT('OddsRatio_working_3-way'!W48)&gt;0,0,PI()),ACOS('OddsRatio_working_3-way'!V48/(2*'OddsRatio_working_3-way'!X48)))</f>
        <v>0.97487496539804985</v>
      </c>
      <c r="Z48" s="11">
        <f>'OddsRatio_working_3-way'!X48^(1/3)*COS('OddsRatio_working_3-way'!Y48/3)</f>
        <v>0.53828590496678408</v>
      </c>
      <c r="AA48" s="11">
        <f>'OddsRatio_working_3-way'!X48^(1/3)*COS(('OddsRatio_working_3-way'!Y48+2*PI())/3)</f>
        <v>-0.42619600672713592</v>
      </c>
      <c r="AB48" s="11">
        <f>'OddsRatio_working_3-way'!X48^(1/3)*COS(('OddsRatio_working_3-way'!Y48+4*PI())/3)</f>
        <v>-0.11208989823964818</v>
      </c>
      <c r="AC48" s="11">
        <f>'OddsRatio_working_3-way'!X48^(1/3)*SIN('OddsRatio_working_3-way'!Y48/3)</f>
        <v>0.18134924628935686</v>
      </c>
      <c r="AD48" s="11">
        <f>'OddsRatio_working_3-way'!X48^(1/3)*SIN(('OddsRatio_working_3-way'!Y48+2*PI())/3)</f>
        <v>0.37549464505565261</v>
      </c>
      <c r="AE48" s="11">
        <f>'OddsRatio_working_3-way'!X48^(1/3)*SIN(('OddsRatio_working_3-way'!Y48+4*PI())/3)</f>
        <v>-0.55684389134500956</v>
      </c>
      <c r="AF48" s="11">
        <f>-'OddsRatio_working_3-way'!U48/(3*'OddsRatio_working_3-way'!X48^(1/3))*COS(('OddsRatio_working_3-way'!Y48)/3)</f>
        <v>0.53828590496678386</v>
      </c>
      <c r="AG48" s="11">
        <f>-'OddsRatio_working_3-way'!U48/(3*'OddsRatio_working_3-way'!X48^(1/3))*COS(('OddsRatio_working_3-way'!Y48+2*PI())/3)</f>
        <v>-0.42619600672713576</v>
      </c>
      <c r="AH48" s="11">
        <f>-'OddsRatio_working_3-way'!U48/(3*'OddsRatio_working_3-way'!X48^(1/3))*COS(('OddsRatio_working_3-way'!Y48+4*PI())/3)</f>
        <v>-0.11208989823964813</v>
      </c>
      <c r="AI48" s="11">
        <f>'OddsRatio_working_3-way'!U48/(3*'OddsRatio_working_3-way'!X48^(1/3))*SIN(('OddsRatio_working_3-way'!Y48)/3)</f>
        <v>-0.18134924628935678</v>
      </c>
      <c r="AJ48" s="11">
        <f>'OddsRatio_working_3-way'!U48/(3*'OddsRatio_working_3-way'!X48^(1/3))*SIN(('OddsRatio_working_3-way'!Y48+2*PI())/3)</f>
        <v>-0.37549464505565244</v>
      </c>
      <c r="AK48" s="11">
        <f>'OddsRatio_working_3-way'!U48/(3*'OddsRatio_working_3-way'!X48^(1/3))*SIN(('OddsRatio_working_3-way'!Y48+4*PI())/3)</f>
        <v>0.55684389134500933</v>
      </c>
      <c r="AL48" s="11">
        <f>'OddsRatio_working_3-way'!Z48+'OddsRatio_working_3-way'!AF48</f>
        <v>1.0765718099335679</v>
      </c>
      <c r="AM48" s="11">
        <f>'OddsRatio_working_3-way'!AA48+'OddsRatio_working_3-way'!AG48</f>
        <v>-0.85239201345427174</v>
      </c>
      <c r="AN48" s="11">
        <f>'OddsRatio_working_3-way'!AB48+'OddsRatio_working_3-way'!AH48</f>
        <v>-0.22417979647929631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1.0765718099335679</v>
      </c>
      <c r="AS48" s="11">
        <f>IF(('OddsRatio_working_3-way'!X48=0),IF(Q48&gt;0,-Q48^(1/3),(-Q48)^(1/3)),'OddsRatio_working_3-way'!AM48-'OddsRatio_working_3-way'!R48/3)</f>
        <v>-0.85239201345427174</v>
      </c>
      <c r="AT48" s="11">
        <f>IF(('OddsRatio_working_3-way'!X48=0),IF(Q48&gt;0,-Q48^(1/3),(-Q48)^(1/3)),'OddsRatio_working_3-way'!AN48-'OddsRatio_working_3-way'!R48/3)</f>
        <v>-0.22417979647929631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3.98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1.91</v>
      </c>
      <c r="D49" s="9">
        <f t="shared" si="13"/>
        <v>0.24080323497116754</v>
      </c>
      <c r="E49" s="9">
        <f t="shared" si="14"/>
        <v>0.24970961847311116</v>
      </c>
      <c r="F49" s="9">
        <f t="shared" si="15"/>
        <v>0.50948714655572103</v>
      </c>
      <c r="G49" s="9">
        <f t="shared" si="16"/>
        <v>1.0579758828441421</v>
      </c>
      <c r="H49" s="9">
        <f t="shared" si="17"/>
        <v>4.1527681308755442</v>
      </c>
      <c r="I49" s="9">
        <f t="shared" si="18"/>
        <v>4.0046515072773641</v>
      </c>
      <c r="J49" s="9">
        <f t="shared" si="19"/>
        <v>1.9627580533881694</v>
      </c>
      <c r="K49" s="11">
        <f t="shared" si="20"/>
        <v>0.25125628140703515</v>
      </c>
      <c r="L49" s="11">
        <f t="shared" si="21"/>
        <v>0.26041666666666669</v>
      </c>
      <c r="M49" s="11">
        <f t="shared" si="22"/>
        <v>0.52356020942408377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-0.26383252431441662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0.23055120717023159</v>
      </c>
      <c r="Q49" s="11">
        <f>2*'OddsRatio_working_3-way'!K49*'OddsRatio_working_3-way'!L49*'OddsRatio_working_3-way'!M49</f>
        <v>6.851447464197076E-2</v>
      </c>
      <c r="R49" s="11">
        <f t="shared" si="23"/>
        <v>0</v>
      </c>
      <c r="S49" s="11">
        <f t="shared" si="24"/>
        <v>-0.87385438080210787</v>
      </c>
      <c r="T49" s="11">
        <f t="shared" si="25"/>
        <v>-0.25968926621162197</v>
      </c>
      <c r="U49" s="11">
        <f>'OddsRatio_working_3-way'!S49-'OddsRatio_working_3-way'!R49^2/3</f>
        <v>-0.87385438080210787</v>
      </c>
      <c r="V49" s="11">
        <f>'OddsRatio_working_3-way'!S49*'OddsRatio_working_3-way'!R49/3-2*'OddsRatio_working_3-way'!R49^3/27-'OddsRatio_working_3-way'!T49</f>
        <v>0.25968926621162197</v>
      </c>
      <c r="W49" s="11">
        <f>'OddsRatio_working_3-way'!V49^2+4*'OddsRatio_working_3-way'!U49^3/27</f>
        <v>-3.1419851616701341E-2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0.1572087518255838</v>
      </c>
      <c r="Y49" s="11">
        <f>IF('OddsRatio_working_3-way'!W49&gt;=0,IF('OddsRatio_working_3-way'!V49+SQRT('OddsRatio_working_3-way'!W49)&gt;0,0,PI()),ACOS('OddsRatio_working_3-way'!V49/(2*'OddsRatio_working_3-way'!X49)))</f>
        <v>0.59893287570394138</v>
      </c>
      <c r="Z49" s="11">
        <f>'OddsRatio_working_3-way'!X49^(1/3)*COS('OddsRatio_working_3-way'!Y49/3)</f>
        <v>0.52898794142207106</v>
      </c>
      <c r="AA49" s="11">
        <f>'OddsRatio_working_3-way'!X49^(1/3)*COS(('OddsRatio_working_3-way'!Y49+2*PI())/3)</f>
        <v>-0.3571892433685806</v>
      </c>
      <c r="AB49" s="11">
        <f>'OddsRatio_working_3-way'!X49^(1/3)*COS(('OddsRatio_working_3-way'!Y49+4*PI())/3)</f>
        <v>-0.17179869805349057</v>
      </c>
      <c r="AC49" s="11">
        <f>'OddsRatio_working_3-way'!X49^(1/3)*SIN('OddsRatio_working_3-way'!Y49/3)</f>
        <v>0.10703528124287885</v>
      </c>
      <c r="AD49" s="11">
        <f>'OddsRatio_working_3-way'!X49^(1/3)*SIN(('OddsRatio_working_3-way'!Y49+2*PI())/3)</f>
        <v>0.40459935494570864</v>
      </c>
      <c r="AE49" s="11">
        <f>'OddsRatio_working_3-way'!X49^(1/3)*SIN(('OddsRatio_working_3-way'!Y49+4*PI())/3)</f>
        <v>-0.5116346361885874</v>
      </c>
      <c r="AF49" s="11">
        <f>-'OddsRatio_working_3-way'!U49/(3*'OddsRatio_working_3-way'!X49^(1/3))*COS(('OddsRatio_working_3-way'!Y49)/3)</f>
        <v>0.52898794142207095</v>
      </c>
      <c r="AG49" s="11">
        <f>-'OddsRatio_working_3-way'!U49/(3*'OddsRatio_working_3-way'!X49^(1/3))*COS(('OddsRatio_working_3-way'!Y49+2*PI())/3)</f>
        <v>-0.35718924336858054</v>
      </c>
      <c r="AH49" s="11">
        <f>-'OddsRatio_working_3-way'!U49/(3*'OddsRatio_working_3-way'!X49^(1/3))*COS(('OddsRatio_working_3-way'!Y49+4*PI())/3)</f>
        <v>-0.17179869805349055</v>
      </c>
      <c r="AI49" s="11">
        <f>'OddsRatio_working_3-way'!U49/(3*'OddsRatio_working_3-way'!X49^(1/3))*SIN(('OddsRatio_working_3-way'!Y49)/3)</f>
        <v>-0.10703528124287882</v>
      </c>
      <c r="AJ49" s="11">
        <f>'OddsRatio_working_3-way'!U49/(3*'OddsRatio_working_3-way'!X49^(1/3))*SIN(('OddsRatio_working_3-way'!Y49+2*PI())/3)</f>
        <v>-0.40459935494570859</v>
      </c>
      <c r="AK49" s="11">
        <f>'OddsRatio_working_3-way'!U49/(3*'OddsRatio_working_3-way'!X49^(1/3))*SIN(('OddsRatio_working_3-way'!Y49+4*PI())/3)</f>
        <v>0.51163463618858729</v>
      </c>
      <c r="AL49" s="11">
        <f>'OddsRatio_working_3-way'!Z49+'OddsRatio_working_3-way'!AF49</f>
        <v>1.0579758828441421</v>
      </c>
      <c r="AM49" s="11">
        <f>'OddsRatio_working_3-way'!AA49+'OddsRatio_working_3-way'!AG49</f>
        <v>-0.7143784867371612</v>
      </c>
      <c r="AN49" s="11">
        <f>'OddsRatio_working_3-way'!AB49+'OddsRatio_working_3-way'!AH49</f>
        <v>-0.34359739610698115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1.0579758828441421</v>
      </c>
      <c r="AS49" s="11">
        <f>IF(('OddsRatio_working_3-way'!X49=0),IF(Q49&gt;0,-Q49^(1/3),(-Q49)^(1/3)),'OddsRatio_working_3-way'!AM49-'OddsRatio_working_3-way'!R49/3)</f>
        <v>-0.7143784867371612</v>
      </c>
      <c r="AT49" s="11">
        <f>IF(('OddsRatio_working_3-way'!X49=0),IF(Q49&gt;0,-Q49^(1/3),(-Q49)^(1/3)),'OddsRatio_working_3-way'!AN49-'OddsRatio_working_3-way'!R49/3)</f>
        <v>-0.34359739610698115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2.7</v>
      </c>
      <c r="B50" s="4">
        <f>IF('True_Odds_Calculator_3-way'!B51="","",'True_Odds_Calculator_3-way'!B51)</f>
        <v>3.86</v>
      </c>
      <c r="C50" s="4">
        <f>IF('True_Odds_Calculator_3-way'!C51="","",'True_Odds_Calculator_3-way'!C51)</f>
        <v>2.4700000000000002</v>
      </c>
      <c r="D50" s="9">
        <f t="shared" si="13"/>
        <v>0.35835152027431116</v>
      </c>
      <c r="E50" s="9">
        <f t="shared" si="14"/>
        <v>0.24923067330513093</v>
      </c>
      <c r="F50" s="9">
        <f t="shared" si="15"/>
        <v>0.3924178064205579</v>
      </c>
      <c r="G50" s="9">
        <f t="shared" si="16"/>
        <v>1.0532682598992695</v>
      </c>
      <c r="H50" s="9">
        <f t="shared" si="17"/>
        <v>2.7905560418287587</v>
      </c>
      <c r="I50" s="9">
        <f t="shared" si="18"/>
        <v>4.0123472233119104</v>
      </c>
      <c r="J50" s="9">
        <f t="shared" si="19"/>
        <v>2.5483043420519262</v>
      </c>
      <c r="K50" s="11">
        <f t="shared" si="20"/>
        <v>0.37037037037037035</v>
      </c>
      <c r="L50" s="11">
        <f t="shared" si="21"/>
        <v>0.2590673575129534</v>
      </c>
      <c r="M50" s="11">
        <f t="shared" si="22"/>
        <v>0.40485829959514169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-0.27764142653698154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0.23424443931670547</v>
      </c>
      <c r="Q50" s="11">
        <f>2*'OddsRatio_working_3-way'!K50*'OddsRatio_working_3-way'!L50*'OddsRatio_working_3-way'!M50</f>
        <v>7.7693014698741458E-2</v>
      </c>
      <c r="R50" s="11">
        <f t="shared" si="23"/>
        <v>0</v>
      </c>
      <c r="S50" s="11">
        <f t="shared" si="24"/>
        <v>-0.84369412100504515</v>
      </c>
      <c r="T50" s="11">
        <f t="shared" si="25"/>
        <v>-0.27983221260532182</v>
      </c>
      <c r="U50" s="11">
        <f>'OddsRatio_working_3-way'!S50-'OddsRatio_working_3-way'!R50^2/3</f>
        <v>-0.84369412100504515</v>
      </c>
      <c r="V50" s="11">
        <f>'OddsRatio_working_3-way'!S50*'OddsRatio_working_3-way'!R50/3-2*'OddsRatio_working_3-way'!R50^3/27-'OddsRatio_working_3-way'!T50</f>
        <v>0.27983221260532182</v>
      </c>
      <c r="W50" s="11">
        <f>'OddsRatio_working_3-way'!V50^2+4*'OddsRatio_working_3-way'!U50^3/27</f>
        <v>-1.0665511308559958E-2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0.14914051974576695</v>
      </c>
      <c r="Y50" s="11">
        <f>IF('OddsRatio_working_3-way'!W50&gt;=0,IF('OddsRatio_working_3-way'!V50+SQRT('OddsRatio_working_3-way'!W50)&gt;0,0,PI()),ACOS('OddsRatio_working_3-way'!V50/(2*'OddsRatio_working_3-way'!X50)))</f>
        <v>0.35354998188515552</v>
      </c>
      <c r="Z50" s="11">
        <f>'OddsRatio_working_3-way'!X50^(1/3)*COS('OddsRatio_working_3-way'!Y50/3)</f>
        <v>0.52663412994963477</v>
      </c>
      <c r="AA50" s="11">
        <f>'OddsRatio_working_3-way'!X50^(1/3)*COS(('OddsRatio_working_3-way'!Y50+2*PI())/3)</f>
        <v>-0.31731614024842447</v>
      </c>
      <c r="AB50" s="11">
        <f>'OddsRatio_working_3-way'!X50^(1/3)*COS(('OddsRatio_working_3-way'!Y50+4*PI())/3)</f>
        <v>-0.20931798970121046</v>
      </c>
      <c r="AC50" s="11">
        <f>'OddsRatio_working_3-way'!X50^(1/3)*SIN('OddsRatio_working_3-way'!Y50/3)</f>
        <v>6.235276129041576E-2</v>
      </c>
      <c r="AD50" s="11">
        <f>'OddsRatio_working_3-way'!X50^(1/3)*SIN(('OddsRatio_working_3-way'!Y50+2*PI())/3)</f>
        <v>0.42490215439109114</v>
      </c>
      <c r="AE50" s="11">
        <f>'OddsRatio_working_3-way'!X50^(1/3)*SIN(('OddsRatio_working_3-way'!Y50+4*PI())/3)</f>
        <v>-0.48725491568150681</v>
      </c>
      <c r="AF50" s="11">
        <f>-'OddsRatio_working_3-way'!U50/(3*'OddsRatio_working_3-way'!X50^(1/3))*COS(('OddsRatio_working_3-way'!Y50)/3)</f>
        <v>0.52663412994963477</v>
      </c>
      <c r="AG50" s="11">
        <f>-'OddsRatio_working_3-way'!U50/(3*'OddsRatio_working_3-way'!X50^(1/3))*COS(('OddsRatio_working_3-way'!Y50+2*PI())/3)</f>
        <v>-0.31731614024842447</v>
      </c>
      <c r="AH50" s="11">
        <f>-'OddsRatio_working_3-way'!U50/(3*'OddsRatio_working_3-way'!X50^(1/3))*COS(('OddsRatio_working_3-way'!Y50+4*PI())/3)</f>
        <v>-0.20931798970121046</v>
      </c>
      <c r="AI50" s="11">
        <f>'OddsRatio_working_3-way'!U50/(3*'OddsRatio_working_3-way'!X50^(1/3))*SIN(('OddsRatio_working_3-way'!Y50)/3)</f>
        <v>-6.235276129041576E-2</v>
      </c>
      <c r="AJ50" s="11">
        <f>'OddsRatio_working_3-way'!U50/(3*'OddsRatio_working_3-way'!X50^(1/3))*SIN(('OddsRatio_working_3-way'!Y50+2*PI())/3)</f>
        <v>-0.42490215439109114</v>
      </c>
      <c r="AK50" s="11">
        <f>'OddsRatio_working_3-way'!U50/(3*'OddsRatio_working_3-way'!X50^(1/3))*SIN(('OddsRatio_working_3-way'!Y50+4*PI())/3)</f>
        <v>0.48725491568150681</v>
      </c>
      <c r="AL50" s="11">
        <f>'OddsRatio_working_3-way'!Z50+'OddsRatio_working_3-way'!AF50</f>
        <v>1.0532682598992695</v>
      </c>
      <c r="AM50" s="11">
        <f>'OddsRatio_working_3-way'!AA50+'OddsRatio_working_3-way'!AG50</f>
        <v>-0.63463228049684894</v>
      </c>
      <c r="AN50" s="11">
        <f>'OddsRatio_working_3-way'!AB50+'OddsRatio_working_3-way'!AH50</f>
        <v>-0.41863597940242092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1.0532682598992695</v>
      </c>
      <c r="AS50" s="11">
        <f>IF(('OddsRatio_working_3-way'!X50=0),IF(Q50&gt;0,-Q50^(1/3),(-Q50)^(1/3)),'OddsRatio_working_3-way'!AM50-'OddsRatio_working_3-way'!R50/3)</f>
        <v>-0.63463228049684894</v>
      </c>
      <c r="AT50" s="11">
        <f>IF(('OddsRatio_working_3-way'!X50=0),IF(Q50&gt;0,-Q50^(1/3),(-Q50)^(1/3)),'OddsRatio_working_3-way'!AN50-'OddsRatio_working_3-way'!R50/3)</f>
        <v>-0.41863597940242092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2.11</v>
      </c>
      <c r="B51" s="4">
        <f>IF('True_Odds_Calculator_3-way'!B52="","",'True_Odds_Calculator_3-way'!B52)</f>
        <v>3.63</v>
      </c>
      <c r="C51" s="4">
        <f>IF('True_Odds_Calculator_3-way'!C52="","",'True_Odds_Calculator_3-way'!C52)</f>
        <v>3.51</v>
      </c>
      <c r="D51" s="9">
        <f t="shared" si="13"/>
        <v>0.46074167640653418</v>
      </c>
      <c r="E51" s="9">
        <f t="shared" si="14"/>
        <v>0.2650310975375782</v>
      </c>
      <c r="F51" s="9">
        <f t="shared" si="15"/>
        <v>0.27422722605588745</v>
      </c>
      <c r="G51" s="9">
        <f t="shared" si="16"/>
        <v>1.0544266655725809</v>
      </c>
      <c r="H51" s="9">
        <f t="shared" si="17"/>
        <v>2.1704135987855646</v>
      </c>
      <c r="I51" s="9">
        <f t="shared" si="18"/>
        <v>3.7731421304558879</v>
      </c>
      <c r="J51" s="9">
        <f t="shared" si="19"/>
        <v>3.6466109305871774</v>
      </c>
      <c r="K51" s="11">
        <f t="shared" si="20"/>
        <v>0.47393364928909953</v>
      </c>
      <c r="L51" s="11">
        <f t="shared" si="21"/>
        <v>0.27548209366391185</v>
      </c>
      <c r="M51" s="11">
        <f t="shared" si="22"/>
        <v>0.28490028490028491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-0.27255631693374038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0.23247904908108843</v>
      </c>
      <c r="Q51" s="11">
        <f>2*'OddsRatio_working_3-way'!K51*'OddsRatio_working_3-way'!L51*'OddsRatio_working_3-way'!M51</f>
        <v>7.4393295705948298E-2</v>
      </c>
      <c r="R51" s="11">
        <f t="shared" si="23"/>
        <v>0</v>
      </c>
      <c r="S51" s="11">
        <f t="shared" si="24"/>
        <v>-0.85295784627734417</v>
      </c>
      <c r="T51" s="11">
        <f t="shared" si="25"/>
        <v>-0.27294651080875015</v>
      </c>
      <c r="U51" s="11">
        <f>'OddsRatio_working_3-way'!S51-'OddsRatio_working_3-way'!R51^2/3</f>
        <v>-0.85295784627734417</v>
      </c>
      <c r="V51" s="11">
        <f>'OddsRatio_working_3-way'!S51*'OddsRatio_working_3-way'!R51/3-2*'OddsRatio_working_3-way'!R51^3/27-'OddsRatio_working_3-way'!T51</f>
        <v>0.27294651080875015</v>
      </c>
      <c r="W51" s="11">
        <f>'OddsRatio_working_3-way'!V51^2+4*'OddsRatio_working_3-way'!U51^3/27</f>
        <v>-1.7434789980016449E-2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0.15160358483779962</v>
      </c>
      <c r="Y51" s="11">
        <f>IF('OddsRatio_working_3-way'!W51&gt;=0,IF('OddsRatio_working_3-way'!V51+SQRT('OddsRatio_working_3-way'!W51)&gt;0,0,PI()),ACOS('OddsRatio_working_3-way'!V51/(2*'OddsRatio_working_3-way'!X51)))</f>
        <v>0.45057218060860693</v>
      </c>
      <c r="Z51" s="11">
        <f>'OddsRatio_working_3-way'!X51^(1/3)*COS('OddsRatio_working_3-way'!Y51/3)</f>
        <v>0.52721333278629035</v>
      </c>
      <c r="AA51" s="11">
        <f>'OddsRatio_working_3-way'!X51^(1/3)*COS(('OddsRatio_working_3-way'!Y51+2*PI())/3)</f>
        <v>-0.3327010791094801</v>
      </c>
      <c r="AB51" s="11">
        <f>'OddsRatio_working_3-way'!X51^(1/3)*COS(('OddsRatio_working_3-way'!Y51+4*PI())/3)</f>
        <v>-0.19451225367681035</v>
      </c>
      <c r="AC51" s="11">
        <f>'OddsRatio_working_3-way'!X51^(1/3)*SIN('OddsRatio_working_3-way'!Y51/3)</f>
        <v>7.978335556255034E-2</v>
      </c>
      <c r="AD51" s="11">
        <f>'OddsRatio_working_3-way'!X51^(1/3)*SIN(('OddsRatio_working_3-way'!Y51+2*PI())/3)</f>
        <v>0.4166884616255116</v>
      </c>
      <c r="AE51" s="11">
        <f>'OddsRatio_working_3-way'!X51^(1/3)*SIN(('OddsRatio_working_3-way'!Y51+4*PI())/3)</f>
        <v>-0.49647181718806171</v>
      </c>
      <c r="AF51" s="11">
        <f>-'OddsRatio_working_3-way'!U51/(3*'OddsRatio_working_3-way'!X51^(1/3))*COS(('OddsRatio_working_3-way'!Y51)/3)</f>
        <v>0.52721333278629046</v>
      </c>
      <c r="AG51" s="11">
        <f>-'OddsRatio_working_3-way'!U51/(3*'OddsRatio_working_3-way'!X51^(1/3))*COS(('OddsRatio_working_3-way'!Y51+2*PI())/3)</f>
        <v>-0.33270107910948016</v>
      </c>
      <c r="AH51" s="11">
        <f>-'OddsRatio_working_3-way'!U51/(3*'OddsRatio_working_3-way'!X51^(1/3))*COS(('OddsRatio_working_3-way'!Y51+4*PI())/3)</f>
        <v>-0.19451225367681038</v>
      </c>
      <c r="AI51" s="11">
        <f>'OddsRatio_working_3-way'!U51/(3*'OddsRatio_working_3-way'!X51^(1/3))*SIN(('OddsRatio_working_3-way'!Y51)/3)</f>
        <v>-7.9783355562550354E-2</v>
      </c>
      <c r="AJ51" s="11">
        <f>'OddsRatio_working_3-way'!U51/(3*'OddsRatio_working_3-way'!X51^(1/3))*SIN(('OddsRatio_working_3-way'!Y51+2*PI())/3)</f>
        <v>-0.41668846162551171</v>
      </c>
      <c r="AK51" s="11">
        <f>'OddsRatio_working_3-way'!U51/(3*'OddsRatio_working_3-way'!X51^(1/3))*SIN(('OddsRatio_working_3-way'!Y51+4*PI())/3)</f>
        <v>0.49647181718806183</v>
      </c>
      <c r="AL51" s="11">
        <f>'OddsRatio_working_3-way'!Z51+'OddsRatio_working_3-way'!AF51</f>
        <v>1.0544266655725809</v>
      </c>
      <c r="AM51" s="11">
        <f>'OddsRatio_working_3-way'!AA51+'OddsRatio_working_3-way'!AG51</f>
        <v>-0.6654021582189602</v>
      </c>
      <c r="AN51" s="11">
        <f>'OddsRatio_working_3-way'!AB51+'OddsRatio_working_3-way'!AH51</f>
        <v>-0.38902450735362071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1.0544266655725809</v>
      </c>
      <c r="AS51" s="11">
        <f>IF(('OddsRatio_working_3-way'!X51=0),IF(Q51&gt;0,-Q51^(1/3),(-Q51)^(1/3)),'OddsRatio_working_3-way'!AM51-'OddsRatio_working_3-way'!R51/3)</f>
        <v>-0.6654021582189602</v>
      </c>
      <c r="AT51" s="11">
        <f>IF(('OddsRatio_working_3-way'!X51=0),IF(Q51&gt;0,-Q51^(1/3),(-Q51)^(1/3)),'OddsRatio_working_3-way'!AN51-'OddsRatio_working_3-way'!R51/3)</f>
        <v>-0.38902450735362071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1.84</v>
      </c>
      <c r="B52" s="4">
        <f>IF('True_Odds_Calculator_3-way'!B53="","",'True_Odds_Calculator_3-way'!B53)</f>
        <v>3.72</v>
      </c>
      <c r="C52" s="4">
        <f>IF('True_Odds_Calculator_3-way'!C53="","",'True_Odds_Calculator_3-way'!C53)</f>
        <v>4.25</v>
      </c>
      <c r="D52" s="9">
        <f t="shared" si="13"/>
        <v>0.5243206384404846</v>
      </c>
      <c r="E52" s="9">
        <f t="shared" si="14"/>
        <v>0.25395555932932479</v>
      </c>
      <c r="F52" s="9">
        <f t="shared" si="15"/>
        <v>0.22172380223019064</v>
      </c>
      <c r="G52" s="9">
        <f t="shared" si="16"/>
        <v>1.0800355979155247</v>
      </c>
      <c r="H52" s="9">
        <f t="shared" si="17"/>
        <v>1.9072299022490407</v>
      </c>
      <c r="I52" s="9">
        <f t="shared" si="18"/>
        <v>3.9376968263302277</v>
      </c>
      <c r="J52" s="9">
        <f t="shared" si="19"/>
        <v>4.5101156932254556</v>
      </c>
      <c r="K52" s="11">
        <f t="shared" si="20"/>
        <v>0.54347826086956519</v>
      </c>
      <c r="L52" s="11">
        <f t="shared" si="21"/>
        <v>0.26881720430107525</v>
      </c>
      <c r="M52" s="11">
        <f t="shared" si="22"/>
        <v>0.23529411764705882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-0.25525946704067315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0.23409784671231743</v>
      </c>
      <c r="Q52" s="11">
        <f>2*'OddsRatio_working_3-way'!K52*'OddsRatio_working_3-way'!L52*'OddsRatio_working_3-way'!M52</f>
        <v>6.875120314605504E-2</v>
      </c>
      <c r="R52" s="11">
        <f t="shared" si="23"/>
        <v>0</v>
      </c>
      <c r="S52" s="11">
        <f t="shared" si="24"/>
        <v>-0.91709760827407893</v>
      </c>
      <c r="T52" s="11">
        <f t="shared" si="25"/>
        <v>-0.26933850463262227</v>
      </c>
      <c r="U52" s="11">
        <f>'OddsRatio_working_3-way'!S52-'OddsRatio_working_3-way'!R52^2/3</f>
        <v>-0.91709760827407893</v>
      </c>
      <c r="V52" s="11">
        <f>'OddsRatio_working_3-way'!S52*'OddsRatio_working_3-way'!R52/3-2*'OddsRatio_working_3-way'!R52^3/27-'OddsRatio_working_3-way'!T52</f>
        <v>0.26933850463262227</v>
      </c>
      <c r="W52" s="11">
        <f>'OddsRatio_working_3-way'!V52^2+4*'OddsRatio_working_3-way'!U52^3/27</f>
        <v>-4.1729580645623668E-2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0.16902130836329537</v>
      </c>
      <c r="Y52" s="11">
        <f>IF('OddsRatio_working_3-way'!W52&gt;=0,IF('OddsRatio_working_3-way'!V52+SQRT('OddsRatio_working_3-way'!W52)&gt;0,0,PI()),ACOS('OddsRatio_working_3-way'!V52/(2*'OddsRatio_working_3-way'!X52)))</f>
        <v>0.6488834520672373</v>
      </c>
      <c r="Z52" s="11">
        <f>'OddsRatio_working_3-way'!X52^(1/3)*COS('OddsRatio_working_3-way'!Y52/3)</f>
        <v>0.54001779895776236</v>
      </c>
      <c r="AA52" s="11">
        <f>'OddsRatio_working_3-way'!X52^(1/3)*COS(('OddsRatio_working_3-way'!Y52+2*PI())/3)</f>
        <v>-0.37277068554320597</v>
      </c>
      <c r="AB52" s="11">
        <f>'OddsRatio_working_3-way'!X52^(1/3)*COS(('OddsRatio_working_3-way'!Y52+4*PI())/3)</f>
        <v>-0.16724711341455653</v>
      </c>
      <c r="AC52" s="11">
        <f>'OddsRatio_working_3-way'!X52^(1/3)*SIN('OddsRatio_working_3-way'!Y52/3)</f>
        <v>0.11865908969328924</v>
      </c>
      <c r="AD52" s="11">
        <f>'OddsRatio_working_3-way'!X52^(1/3)*SIN(('OddsRatio_working_3-way'!Y52+2*PI())/3)</f>
        <v>0.40833958754653532</v>
      </c>
      <c r="AE52" s="11">
        <f>'OddsRatio_working_3-way'!X52^(1/3)*SIN(('OddsRatio_working_3-way'!Y52+4*PI())/3)</f>
        <v>-0.52699867723982463</v>
      </c>
      <c r="AF52" s="11">
        <f>-'OddsRatio_working_3-way'!U52/(3*'OddsRatio_working_3-way'!X52^(1/3))*COS(('OddsRatio_working_3-way'!Y52)/3)</f>
        <v>0.54001779895776225</v>
      </c>
      <c r="AG52" s="11">
        <f>-'OddsRatio_working_3-way'!U52/(3*'OddsRatio_working_3-way'!X52^(1/3))*COS(('OddsRatio_working_3-way'!Y52+2*PI())/3)</f>
        <v>-0.37277068554320592</v>
      </c>
      <c r="AH52" s="11">
        <f>-'OddsRatio_working_3-way'!U52/(3*'OddsRatio_working_3-way'!X52^(1/3))*COS(('OddsRatio_working_3-way'!Y52+4*PI())/3)</f>
        <v>-0.1672471134145565</v>
      </c>
      <c r="AI52" s="11">
        <f>'OddsRatio_working_3-way'!U52/(3*'OddsRatio_working_3-way'!X52^(1/3))*SIN(('OddsRatio_working_3-way'!Y52)/3)</f>
        <v>-0.11865908969328921</v>
      </c>
      <c r="AJ52" s="11">
        <f>'OddsRatio_working_3-way'!U52/(3*'OddsRatio_working_3-way'!X52^(1/3))*SIN(('OddsRatio_working_3-way'!Y52+2*PI())/3)</f>
        <v>-0.40833958754653527</v>
      </c>
      <c r="AK52" s="11">
        <f>'OddsRatio_working_3-way'!U52/(3*'OddsRatio_working_3-way'!X52^(1/3))*SIN(('OddsRatio_working_3-way'!Y52+4*PI())/3)</f>
        <v>0.52699867723982452</v>
      </c>
      <c r="AL52" s="11">
        <f>'OddsRatio_working_3-way'!Z52+'OddsRatio_working_3-way'!AF52</f>
        <v>1.0800355979155247</v>
      </c>
      <c r="AM52" s="11">
        <f>'OddsRatio_working_3-way'!AA52+'OddsRatio_working_3-way'!AG52</f>
        <v>-0.74554137108641183</v>
      </c>
      <c r="AN52" s="11">
        <f>'OddsRatio_working_3-way'!AB52+'OddsRatio_working_3-way'!AH52</f>
        <v>-0.33449422682911301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1.0800355979155247</v>
      </c>
      <c r="AS52" s="11">
        <f>IF(('OddsRatio_working_3-way'!X52=0),IF(Q52&gt;0,-Q52^(1/3),(-Q52)^(1/3)),'OddsRatio_working_3-way'!AM52-'OddsRatio_working_3-way'!R52/3)</f>
        <v>-0.74554137108641183</v>
      </c>
      <c r="AT52" s="11">
        <f>IF(('OddsRatio_working_3-way'!X52=0),IF(Q52&gt;0,-Q52^(1/3),(-Q52)^(1/3)),'OddsRatio_working_3-way'!AN52-'OddsRatio_working_3-way'!R52/3)</f>
        <v>-0.33449422682911301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4.0999999999999996</v>
      </c>
      <c r="B53" s="4">
        <f>IF('True_Odds_Calculator_3-way'!B54="","",'True_Odds_Calculator_3-way'!B54)</f>
        <v>4.5</v>
      </c>
      <c r="C53" s="4">
        <f>IF('True_Odds_Calculator_3-way'!C54="","",'True_Odds_Calculator_3-way'!C54)</f>
        <v>1.72</v>
      </c>
      <c r="D53" s="9">
        <f t="shared" si="13"/>
        <v>0.22946387118420461</v>
      </c>
      <c r="E53" s="9">
        <f t="shared" si="14"/>
        <v>0.20871280571927389</v>
      </c>
      <c r="F53" s="9">
        <f t="shared" si="15"/>
        <v>0.5618233230965215</v>
      </c>
      <c r="G53" s="9">
        <f t="shared" si="16"/>
        <v>1.083220814983759</v>
      </c>
      <c r="H53" s="9">
        <f t="shared" si="17"/>
        <v>4.3579845264496528</v>
      </c>
      <c r="I53" s="9">
        <f t="shared" si="18"/>
        <v>4.791272852443158</v>
      </c>
      <c r="J53" s="9">
        <f t="shared" si="19"/>
        <v>1.7799189867883067</v>
      </c>
      <c r="K53" s="11">
        <f t="shared" si="20"/>
        <v>0.24390243902439027</v>
      </c>
      <c r="L53" s="11">
        <f t="shared" si="21"/>
        <v>0.22222222222222221</v>
      </c>
      <c r="M53" s="11">
        <f t="shared" si="22"/>
        <v>0.58139534883720934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-0.2461712989222915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0.23066742295329928</v>
      </c>
      <c r="Q53" s="11">
        <f>2*'OddsRatio_working_3-way'!K53*'OddsRatio_working_3-way'!L53*'OddsRatio_working_3-way'!M53</f>
        <v>6.3023886052814018E-2</v>
      </c>
      <c r="R53" s="11">
        <f t="shared" si="23"/>
        <v>0</v>
      </c>
      <c r="S53" s="11">
        <f t="shared" si="24"/>
        <v>-0.93701996927803388</v>
      </c>
      <c r="T53" s="11">
        <f t="shared" si="25"/>
        <v>-0.25601638504864316</v>
      </c>
      <c r="U53" s="11">
        <f>'OddsRatio_working_3-way'!S53-'OddsRatio_working_3-way'!R53^2/3</f>
        <v>-0.93701996927803388</v>
      </c>
      <c r="V53" s="11">
        <f>'OddsRatio_working_3-way'!S53*'OddsRatio_working_3-way'!R53/3-2*'OddsRatio_working_3-way'!R53^3/27-'OddsRatio_working_3-way'!T53</f>
        <v>0.25601638504864316</v>
      </c>
      <c r="W53" s="11">
        <f>'OddsRatio_working_3-way'!V53^2+4*'OddsRatio_working_3-way'!U53^3/27</f>
        <v>-5.6338507081758901E-2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0.17455865525313691</v>
      </c>
      <c r="Y53" s="11">
        <f>IF('OddsRatio_working_3-way'!W53&gt;=0,IF('OddsRatio_working_3-way'!V53+SQRT('OddsRatio_working_3-way'!W53)&gt;0,0,PI()),ACOS('OddsRatio_working_3-way'!V53/(2*'OddsRatio_working_3-way'!X53)))</f>
        <v>0.74759688776625577</v>
      </c>
      <c r="Z53" s="11">
        <f>'OddsRatio_working_3-way'!X53^(1/3)*COS('OddsRatio_working_3-way'!Y53/3)</f>
        <v>0.54161040749187961</v>
      </c>
      <c r="AA53" s="11">
        <f>'OddsRatio_working_3-way'!X53^(1/3)*COS(('OddsRatio_working_3-way'!Y53+2*PI())/3)</f>
        <v>-0.39017277552265206</v>
      </c>
      <c r="AB53" s="11">
        <f>'OddsRatio_working_3-way'!X53^(1/3)*COS(('OddsRatio_working_3-way'!Y53+4*PI())/3)</f>
        <v>-0.15143763196922749</v>
      </c>
      <c r="AC53" s="11">
        <f>'OddsRatio_working_3-way'!X53^(1/3)*SIN('OddsRatio_working_3-way'!Y53/3)</f>
        <v>0.13783379939559362</v>
      </c>
      <c r="AD53" s="11">
        <f>'OddsRatio_working_3-way'!X53^(1/3)*SIN(('OddsRatio_working_3-way'!Y53+2*PI())/3)</f>
        <v>0.40013147214421263</v>
      </c>
      <c r="AE53" s="11">
        <f>'OddsRatio_working_3-way'!X53^(1/3)*SIN(('OddsRatio_working_3-way'!Y53+4*PI())/3)</f>
        <v>-0.53796527153980622</v>
      </c>
      <c r="AF53" s="11">
        <f>-'OddsRatio_working_3-way'!U53/(3*'OddsRatio_working_3-way'!X53^(1/3))*COS(('OddsRatio_working_3-way'!Y53)/3)</f>
        <v>0.5416104074918795</v>
      </c>
      <c r="AG53" s="11">
        <f>-'OddsRatio_working_3-way'!U53/(3*'OddsRatio_working_3-way'!X53^(1/3))*COS(('OddsRatio_working_3-way'!Y53+2*PI())/3)</f>
        <v>-0.390172775522652</v>
      </c>
      <c r="AH53" s="11">
        <f>-'OddsRatio_working_3-way'!U53/(3*'OddsRatio_working_3-way'!X53^(1/3))*COS(('OddsRatio_working_3-way'!Y53+4*PI())/3)</f>
        <v>-0.15143763196922747</v>
      </c>
      <c r="AI53" s="11">
        <f>'OddsRatio_working_3-way'!U53/(3*'OddsRatio_working_3-way'!X53^(1/3))*SIN(('OddsRatio_working_3-way'!Y53)/3)</f>
        <v>-0.13783379939559359</v>
      </c>
      <c r="AJ53" s="11">
        <f>'OddsRatio_working_3-way'!U53/(3*'OddsRatio_working_3-way'!X53^(1/3))*SIN(('OddsRatio_working_3-way'!Y53+2*PI())/3)</f>
        <v>-0.40013147214421257</v>
      </c>
      <c r="AK53" s="11">
        <f>'OddsRatio_working_3-way'!U53/(3*'OddsRatio_working_3-way'!X53^(1/3))*SIN(('OddsRatio_working_3-way'!Y53+4*PI())/3)</f>
        <v>0.53796527153980611</v>
      </c>
      <c r="AL53" s="11">
        <f>'OddsRatio_working_3-way'!Z53+'OddsRatio_working_3-way'!AF53</f>
        <v>1.083220814983759</v>
      </c>
      <c r="AM53" s="11">
        <f>'OddsRatio_working_3-way'!AA53+'OddsRatio_working_3-way'!AG53</f>
        <v>-0.78034555104530412</v>
      </c>
      <c r="AN53" s="11">
        <f>'OddsRatio_working_3-way'!AB53+'OddsRatio_working_3-way'!AH53</f>
        <v>-0.30287526393845499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1.083220814983759</v>
      </c>
      <c r="AS53" s="11">
        <f>IF(('OddsRatio_working_3-way'!X53=0),IF(Q53&gt;0,-Q53^(1/3),(-Q53)^(1/3)),'OddsRatio_working_3-way'!AM53-'OddsRatio_working_3-way'!R53/3)</f>
        <v>-0.78034555104530412</v>
      </c>
      <c r="AT53" s="11">
        <f>IF(('OddsRatio_working_3-way'!X53=0),IF(Q53&gt;0,-Q53^(1/3),(-Q53)^(1/3)),'OddsRatio_working_3-way'!AN53-'OddsRatio_working_3-way'!R53/3)</f>
        <v>-0.30287526393845499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3.18</v>
      </c>
      <c r="B54" s="4">
        <f>IF('True_Odds_Calculator_3-way'!B55="","",'True_Odds_Calculator_3-way'!B55)</f>
        <v>3.48</v>
      </c>
      <c r="C54" s="4">
        <f>IF('True_Odds_Calculator_3-way'!C55="","",'True_Odds_Calculator_3-way'!C55)</f>
        <v>2.2599999999999998</v>
      </c>
      <c r="D54" s="9">
        <f t="shared" si="13"/>
        <v>0.30018600234942622</v>
      </c>
      <c r="E54" s="9">
        <f t="shared" si="14"/>
        <v>0.27381621935555756</v>
      </c>
      <c r="F54" s="9">
        <f t="shared" si="15"/>
        <v>0.42599777829501634</v>
      </c>
      <c r="G54" s="9">
        <f t="shared" si="16"/>
        <v>1.0693889546484723</v>
      </c>
      <c r="H54" s="9">
        <f t="shared" si="17"/>
        <v>3.3312679211336698</v>
      </c>
      <c r="I54" s="9">
        <f t="shared" si="18"/>
        <v>3.6520846075282112</v>
      </c>
      <c r="J54" s="9">
        <f t="shared" si="19"/>
        <v>2.3474300828570747</v>
      </c>
      <c r="K54" s="11">
        <f t="shared" si="20"/>
        <v>0.31446540880503143</v>
      </c>
      <c r="L54" s="11">
        <f t="shared" si="21"/>
        <v>0.28735632183908044</v>
      </c>
      <c r="M54" s="11">
        <f t="shared" si="22"/>
        <v>0.44247787610619471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-0.27237291355991733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0.23670471215107641</v>
      </c>
      <c r="Q54" s="11">
        <f>2*'OddsRatio_working_3-way'!K54*'OddsRatio_working_3-way'!L54*'OddsRatio_working_3-way'!M54</f>
        <v>7.9967808159147447E-2</v>
      </c>
      <c r="R54" s="11">
        <f t="shared" si="23"/>
        <v>0</v>
      </c>
      <c r="S54" s="11">
        <f t="shared" si="24"/>
        <v>-0.86904644466053149</v>
      </c>
      <c r="T54" s="11">
        <f t="shared" si="25"/>
        <v>-0.29359677184477417</v>
      </c>
      <c r="U54" s="11">
        <f>'OddsRatio_working_3-way'!S54-'OddsRatio_working_3-way'!R54^2/3</f>
        <v>-0.86904644466053149</v>
      </c>
      <c r="V54" s="11">
        <f>'OddsRatio_working_3-way'!S54*'OddsRatio_working_3-way'!R54/3-2*'OddsRatio_working_3-way'!R54^3/27-'OddsRatio_working_3-way'!T54</f>
        <v>0.29359677184477417</v>
      </c>
      <c r="W54" s="11">
        <f>'OddsRatio_working_3-way'!V54^2+4*'OddsRatio_working_3-way'!U54^3/27</f>
        <v>-1.1036511001224172E-2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0.15591309713979817</v>
      </c>
      <c r="Y54" s="11">
        <f>IF('OddsRatio_working_3-way'!W54&gt;=0,IF('OddsRatio_working_3-way'!V54+SQRT('OddsRatio_working_3-way'!W54)&gt;0,0,PI()),ACOS('OddsRatio_working_3-way'!V54/(2*'OddsRatio_working_3-way'!X54)))</f>
        <v>0.34362436388799922</v>
      </c>
      <c r="Z54" s="11">
        <f>'OddsRatio_working_3-way'!X54^(1/3)*COS('OddsRatio_working_3-way'!Y54/3)</f>
        <v>0.53469447732423614</v>
      </c>
      <c r="AA54" s="11">
        <f>'OddsRatio_working_3-way'!X54^(1/3)*COS(('OddsRatio_working_3-way'!Y54+2*PI())/3)</f>
        <v>-0.32061986863618919</v>
      </c>
      <c r="AB54" s="11">
        <f>'OddsRatio_working_3-way'!X54^(1/3)*COS(('OddsRatio_working_3-way'!Y54+4*PI())/3)</f>
        <v>-0.21407460868804709</v>
      </c>
      <c r="AC54" s="11">
        <f>'OddsRatio_working_3-way'!X54^(1/3)*SIN('OddsRatio_working_3-way'!Y54/3)</f>
        <v>6.1513934511938546E-2</v>
      </c>
      <c r="AD54" s="11">
        <f>'OddsRatio_working_3-way'!X54^(1/3)*SIN(('OddsRatio_working_3-way'!Y54+2*PI())/3)</f>
        <v>0.43230203337006168</v>
      </c>
      <c r="AE54" s="11">
        <f>'OddsRatio_working_3-way'!X54^(1/3)*SIN(('OddsRatio_working_3-way'!Y54+4*PI())/3)</f>
        <v>-0.49381596788200022</v>
      </c>
      <c r="AF54" s="11">
        <f>-'OddsRatio_working_3-way'!U54/(3*'OddsRatio_working_3-way'!X54^(1/3))*COS(('OddsRatio_working_3-way'!Y54)/3)</f>
        <v>0.53469447732423625</v>
      </c>
      <c r="AG54" s="11">
        <f>-'OddsRatio_working_3-way'!U54/(3*'OddsRatio_working_3-way'!X54^(1/3))*COS(('OddsRatio_working_3-way'!Y54+2*PI())/3)</f>
        <v>-0.32061986863618924</v>
      </c>
      <c r="AH54" s="11">
        <f>-'OddsRatio_working_3-way'!U54/(3*'OddsRatio_working_3-way'!X54^(1/3))*COS(('OddsRatio_working_3-way'!Y54+4*PI())/3)</f>
        <v>-0.21407460868804715</v>
      </c>
      <c r="AI54" s="11">
        <f>'OddsRatio_working_3-way'!U54/(3*'OddsRatio_working_3-way'!X54^(1/3))*SIN(('OddsRatio_working_3-way'!Y54)/3)</f>
        <v>-6.151393451193856E-2</v>
      </c>
      <c r="AJ54" s="11">
        <f>'OddsRatio_working_3-way'!U54/(3*'OddsRatio_working_3-way'!X54^(1/3))*SIN(('OddsRatio_working_3-way'!Y54+2*PI())/3)</f>
        <v>-0.43230203337006179</v>
      </c>
      <c r="AK54" s="11">
        <f>'OddsRatio_working_3-way'!U54/(3*'OddsRatio_working_3-way'!X54^(1/3))*SIN(('OddsRatio_working_3-way'!Y54+4*PI())/3)</f>
        <v>0.49381596788200033</v>
      </c>
      <c r="AL54" s="11">
        <f>'OddsRatio_working_3-way'!Z54+'OddsRatio_working_3-way'!AF54</f>
        <v>1.0693889546484723</v>
      </c>
      <c r="AM54" s="11">
        <f>'OddsRatio_working_3-way'!AA54+'OddsRatio_working_3-way'!AG54</f>
        <v>-0.64123973727237837</v>
      </c>
      <c r="AN54" s="11">
        <f>'OddsRatio_working_3-way'!AB54+'OddsRatio_working_3-way'!AH54</f>
        <v>-0.42814921737609424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1.0693889546484723</v>
      </c>
      <c r="AS54" s="11">
        <f>IF(('OddsRatio_working_3-way'!X54=0),IF(Q54&gt;0,-Q54^(1/3),(-Q54)^(1/3)),'OddsRatio_working_3-way'!AM54-'OddsRatio_working_3-way'!R54/3)</f>
        <v>-0.64123973727237837</v>
      </c>
      <c r="AT54" s="11">
        <f>IF(('OddsRatio_working_3-way'!X54=0),IF(Q54&gt;0,-Q54^(1/3),(-Q54)^(1/3)),'OddsRatio_working_3-way'!AN54-'OddsRatio_working_3-way'!R54/3)</f>
        <v>-0.42814921737609424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2.36</v>
      </c>
      <c r="B55" s="4">
        <f>IF('True_Odds_Calculator_3-way'!B56="","",'True_Odds_Calculator_3-way'!B56)</f>
        <v>3.83</v>
      </c>
      <c r="C55" s="4">
        <f>IF('True_Odds_Calculator_3-way'!C56="","",'True_Odds_Calculator_3-way'!C56)</f>
        <v>2.78</v>
      </c>
      <c r="D55" s="9">
        <f t="shared" si="13"/>
        <v>0.40735924605427765</v>
      </c>
      <c r="E55" s="9">
        <f t="shared" si="14"/>
        <v>0.24830273702599151</v>
      </c>
      <c r="F55" s="9">
        <f t="shared" si="15"/>
        <v>0.34433801691973104</v>
      </c>
      <c r="G55" s="9">
        <f t="shared" si="16"/>
        <v>1.0697320963622983</v>
      </c>
      <c r="H55" s="9">
        <f t="shared" si="17"/>
        <v>2.4548356510527252</v>
      </c>
      <c r="I55" s="9">
        <f t="shared" si="18"/>
        <v>4.0273418327053045</v>
      </c>
      <c r="J55" s="9">
        <f t="shared" si="19"/>
        <v>2.9041231315248903</v>
      </c>
      <c r="K55" s="11">
        <f t="shared" si="20"/>
        <v>0.42372881355932207</v>
      </c>
      <c r="L55" s="11">
        <f t="shared" si="21"/>
        <v>0.2610966057441253</v>
      </c>
      <c r="M55" s="11">
        <f t="shared" si="22"/>
        <v>0.35971223021582738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-0.27264012571860485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0.2375848579887252</v>
      </c>
      <c r="Q55" s="11">
        <f>2*'OddsRatio_working_3-way'!K55*'OddsRatio_working_3-way'!L55*'OddsRatio_working_3-way'!M55</f>
        <v>7.9592917249154169E-2</v>
      </c>
      <c r="R55" s="11">
        <f t="shared" si="23"/>
        <v>0</v>
      </c>
      <c r="S55" s="11">
        <f t="shared" si="24"/>
        <v>-0.87142293293225437</v>
      </c>
      <c r="T55" s="11">
        <f t="shared" si="25"/>
        <v>-0.29193398088182726</v>
      </c>
      <c r="U55" s="11">
        <f>'OddsRatio_working_3-way'!S55-'OddsRatio_working_3-way'!R55^2/3</f>
        <v>-0.87142293293225437</v>
      </c>
      <c r="V55" s="11">
        <f>'OddsRatio_working_3-way'!S55*'OddsRatio_working_3-way'!R55/3-2*'OddsRatio_working_3-way'!R55^3/27-'OddsRatio_working_3-way'!T55</f>
        <v>0.29193398088182726</v>
      </c>
      <c r="W55" s="11">
        <f>'OddsRatio_working_3-way'!V55^2+4*'OddsRatio_working_3-way'!U55^3/27</f>
        <v>-1.2810008770467438E-2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0.15655307244188671</v>
      </c>
      <c r="Y55" s="11">
        <f>IF('OddsRatio_working_3-way'!W55&gt;=0,IF('OddsRatio_working_3-way'!V55+SQRT('OddsRatio_working_3-way'!W55)&gt;0,0,PI()),ACOS('OddsRatio_working_3-way'!V55/(2*'OddsRatio_working_3-way'!X55)))</f>
        <v>0.36985371431074965</v>
      </c>
      <c r="Z55" s="11">
        <f>'OddsRatio_working_3-way'!X55^(1/3)*COS('OddsRatio_working_3-way'!Y55/3)</f>
        <v>0.53486604818114913</v>
      </c>
      <c r="AA55" s="11">
        <f>'OddsRatio_working_3-way'!X55^(1/3)*COS(('OddsRatio_working_3-way'!Y55+2*PI())/3)</f>
        <v>-0.32483046401932164</v>
      </c>
      <c r="AB55" s="11">
        <f>'OddsRatio_working_3-way'!X55^(1/3)*COS(('OddsRatio_working_3-way'!Y55+4*PI())/3)</f>
        <v>-0.21003558416182735</v>
      </c>
      <c r="AC55" s="11">
        <f>'OddsRatio_working_3-way'!X55^(1/3)*SIN('OddsRatio_working_3-way'!Y55/3)</f>
        <v>6.6276854787314987E-2</v>
      </c>
      <c r="AD55" s="11">
        <f>'OddsRatio_working_3-way'!X55^(1/3)*SIN(('OddsRatio_working_3-way'!Y55+2*PI())/3)</f>
        <v>0.43006915795300915</v>
      </c>
      <c r="AE55" s="11">
        <f>'OddsRatio_working_3-way'!X55^(1/3)*SIN(('OddsRatio_working_3-way'!Y55+4*PI())/3)</f>
        <v>-0.49634601274032419</v>
      </c>
      <c r="AF55" s="11">
        <f>-'OddsRatio_working_3-way'!U55/(3*'OddsRatio_working_3-way'!X55^(1/3))*COS(('OddsRatio_working_3-way'!Y55)/3)</f>
        <v>0.53486604818114902</v>
      </c>
      <c r="AG55" s="11">
        <f>-'OddsRatio_working_3-way'!U55/(3*'OddsRatio_working_3-way'!X55^(1/3))*COS(('OddsRatio_working_3-way'!Y55+2*PI())/3)</f>
        <v>-0.32483046401932159</v>
      </c>
      <c r="AH55" s="11">
        <f>-'OddsRatio_working_3-way'!U55/(3*'OddsRatio_working_3-way'!X55^(1/3))*COS(('OddsRatio_working_3-way'!Y55+4*PI())/3)</f>
        <v>-0.21003558416182733</v>
      </c>
      <c r="AI55" s="11">
        <f>'OddsRatio_working_3-way'!U55/(3*'OddsRatio_working_3-way'!X55^(1/3))*SIN(('OddsRatio_working_3-way'!Y55)/3)</f>
        <v>-6.6276854787314973E-2</v>
      </c>
      <c r="AJ55" s="11">
        <f>'OddsRatio_working_3-way'!U55/(3*'OddsRatio_working_3-way'!X55^(1/3))*SIN(('OddsRatio_working_3-way'!Y55+2*PI())/3)</f>
        <v>-0.4300691579530091</v>
      </c>
      <c r="AK55" s="11">
        <f>'OddsRatio_working_3-way'!U55/(3*'OddsRatio_working_3-way'!X55^(1/3))*SIN(('OddsRatio_working_3-way'!Y55+4*PI())/3)</f>
        <v>0.49634601274032414</v>
      </c>
      <c r="AL55" s="11">
        <f>'OddsRatio_working_3-way'!Z55+'OddsRatio_working_3-way'!AF55</f>
        <v>1.0697320963622983</v>
      </c>
      <c r="AM55" s="11">
        <f>'OddsRatio_working_3-way'!AA55+'OddsRatio_working_3-way'!AG55</f>
        <v>-0.64966092803864317</v>
      </c>
      <c r="AN55" s="11">
        <f>'OddsRatio_working_3-way'!AB55+'OddsRatio_working_3-way'!AH55</f>
        <v>-0.42007116832365465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1.0697320963622983</v>
      </c>
      <c r="AS55" s="11">
        <f>IF(('OddsRatio_working_3-way'!X55=0),IF(Q55&gt;0,-Q55^(1/3),(-Q55)^(1/3)),'OddsRatio_working_3-way'!AM55-'OddsRatio_working_3-way'!R55/3)</f>
        <v>-0.64966092803864317</v>
      </c>
      <c r="AT55" s="11">
        <f>IF(('OddsRatio_working_3-way'!X55=0),IF(Q55&gt;0,-Q55^(1/3),(-Q55)^(1/3)),'OddsRatio_working_3-way'!AN55-'OddsRatio_working_3-way'!R55/3)</f>
        <v>-0.42007116832365465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2.17</v>
      </c>
      <c r="B56" s="4">
        <f>IF('True_Odds_Calculator_3-way'!B57="","",'True_Odds_Calculator_3-way'!B57)</f>
        <v>3.55</v>
      </c>
      <c r="C56" s="4">
        <f>IF('True_Odds_Calculator_3-way'!C57="","",'True_Odds_Calculator_3-way'!C57)</f>
        <v>3.31</v>
      </c>
      <c r="D56" s="9">
        <f t="shared" si="13"/>
        <v>0.44394866218273049</v>
      </c>
      <c r="E56" s="9">
        <f t="shared" si="14"/>
        <v>0.26810834794114274</v>
      </c>
      <c r="F56" s="9">
        <f t="shared" si="15"/>
        <v>0.28794298987612682</v>
      </c>
      <c r="G56" s="9">
        <f t="shared" si="16"/>
        <v>1.0705236757631149</v>
      </c>
      <c r="H56" s="9">
        <f t="shared" si="17"/>
        <v>2.252512700642844</v>
      </c>
      <c r="I56" s="9">
        <f t="shared" si="18"/>
        <v>3.7298353731959435</v>
      </c>
      <c r="J56" s="9">
        <f t="shared" si="19"/>
        <v>3.472909691012795</v>
      </c>
      <c r="K56" s="11">
        <f t="shared" si="20"/>
        <v>0.46082949308755761</v>
      </c>
      <c r="L56" s="11">
        <f t="shared" si="21"/>
        <v>0.28169014084507044</v>
      </c>
      <c r="M56" s="11">
        <f t="shared" si="22"/>
        <v>0.30211480362537763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-0.27028499816754536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0.23648371076277369</v>
      </c>
      <c r="Q56" s="11">
        <f>2*'OddsRatio_working_3-way'!K56*'OddsRatio_working_3-way'!L56*'OddsRatio_working_3-way'!M56</f>
        <v>7.8435724962777342E-2</v>
      </c>
      <c r="R56" s="11">
        <f t="shared" si="23"/>
        <v>0</v>
      </c>
      <c r="S56" s="11">
        <f t="shared" si="24"/>
        <v>-0.8749420514126397</v>
      </c>
      <c r="T56" s="11">
        <f t="shared" si="25"/>
        <v>-0.29019636862774117</v>
      </c>
      <c r="U56" s="11">
        <f>'OddsRatio_working_3-way'!S56-'OddsRatio_working_3-way'!R56^2/3</f>
        <v>-0.8749420514126397</v>
      </c>
      <c r="V56" s="11">
        <f>'OddsRatio_working_3-way'!S56*'OddsRatio_working_3-way'!R56/3-2*'OddsRatio_working_3-way'!R56^3/27-'OddsRatio_working_3-way'!T56</f>
        <v>0.29019636862774117</v>
      </c>
      <c r="W56" s="11">
        <f>'OddsRatio_working_3-way'!V56^2+4*'OddsRatio_working_3-way'!U56^3/27</f>
        <v>-1.5014035509800169E-2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0.15750235543836164</v>
      </c>
      <c r="Y56" s="11">
        <f>IF('OddsRatio_working_3-way'!W56&gt;=0,IF('OddsRatio_working_3-way'!V56+SQRT('OddsRatio_working_3-way'!W56)&gt;0,0,PI()),ACOS('OddsRatio_working_3-way'!V56/(2*'OddsRatio_working_3-way'!X56)))</f>
        <v>0.39952841419253859</v>
      </c>
      <c r="Z56" s="11">
        <f>'OddsRatio_working_3-way'!X56^(1/3)*COS('OddsRatio_working_3-way'!Y56/3)</f>
        <v>0.53526183788155757</v>
      </c>
      <c r="AA56" s="11">
        <f>'OddsRatio_working_3-way'!X56^(1/3)*COS(('OddsRatio_working_3-way'!Y56+2*PI())/3)</f>
        <v>-0.32973234029249071</v>
      </c>
      <c r="AB56" s="11">
        <f>'OddsRatio_working_3-way'!X56^(1/3)*COS(('OddsRatio_working_3-way'!Y56+4*PI())/3)</f>
        <v>-0.20552949758906702</v>
      </c>
      <c r="AC56" s="11">
        <f>'OddsRatio_working_3-way'!X56^(1/3)*SIN('OddsRatio_working_3-way'!Y56/3)</f>
        <v>7.1708544668938667E-2</v>
      </c>
      <c r="AD56" s="11">
        <f>'OddsRatio_working_3-way'!X56^(1/3)*SIN(('OddsRatio_working_3-way'!Y56+2*PI())/3)</f>
        <v>0.42769607694730738</v>
      </c>
      <c r="AE56" s="11">
        <f>'OddsRatio_working_3-way'!X56^(1/3)*SIN(('OddsRatio_working_3-way'!Y56+4*PI())/3)</f>
        <v>-0.49940462161624588</v>
      </c>
      <c r="AF56" s="11">
        <f>-'OddsRatio_working_3-way'!U56/(3*'OddsRatio_working_3-way'!X56^(1/3))*COS(('OddsRatio_working_3-way'!Y56)/3)</f>
        <v>0.53526183788155746</v>
      </c>
      <c r="AG56" s="11">
        <f>-'OddsRatio_working_3-way'!U56/(3*'OddsRatio_working_3-way'!X56^(1/3))*COS(('OddsRatio_working_3-way'!Y56+2*PI())/3)</f>
        <v>-0.32973234029249066</v>
      </c>
      <c r="AH56" s="11">
        <f>-'OddsRatio_working_3-way'!U56/(3*'OddsRatio_working_3-way'!X56^(1/3))*COS(('OddsRatio_working_3-way'!Y56+4*PI())/3)</f>
        <v>-0.20552949758906697</v>
      </c>
      <c r="AI56" s="11">
        <f>'OddsRatio_working_3-way'!U56/(3*'OddsRatio_working_3-way'!X56^(1/3))*SIN(('OddsRatio_working_3-way'!Y56)/3)</f>
        <v>-7.1708544668938654E-2</v>
      </c>
      <c r="AJ56" s="11">
        <f>'OddsRatio_working_3-way'!U56/(3*'OddsRatio_working_3-way'!X56^(1/3))*SIN(('OddsRatio_working_3-way'!Y56+2*PI())/3)</f>
        <v>-0.42769607694730732</v>
      </c>
      <c r="AK56" s="11">
        <f>'OddsRatio_working_3-way'!U56/(3*'OddsRatio_working_3-way'!X56^(1/3))*SIN(('OddsRatio_working_3-way'!Y56+4*PI())/3)</f>
        <v>0.49940462161624577</v>
      </c>
      <c r="AL56" s="11">
        <f>'OddsRatio_working_3-way'!Z56+'OddsRatio_working_3-way'!AF56</f>
        <v>1.0705236757631149</v>
      </c>
      <c r="AM56" s="11">
        <f>'OddsRatio_working_3-way'!AA56+'OddsRatio_working_3-way'!AG56</f>
        <v>-0.65946468058498131</v>
      </c>
      <c r="AN56" s="11">
        <f>'OddsRatio_working_3-way'!AB56+'OddsRatio_working_3-way'!AH56</f>
        <v>-0.41105899517813399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1.0705236757631149</v>
      </c>
      <c r="AS56" s="11">
        <f>IF(('OddsRatio_working_3-way'!X56=0),IF(Q56&gt;0,-Q56^(1/3),(-Q56)^(1/3)),'OddsRatio_working_3-way'!AM56-'OddsRatio_working_3-way'!R56/3)</f>
        <v>-0.65946468058498131</v>
      </c>
      <c r="AT56" s="11">
        <f>IF(('OddsRatio_working_3-way'!X56=0),IF(Q56&gt;0,-Q56^(1/3),(-Q56)^(1/3)),'OddsRatio_working_3-way'!AN56-'OddsRatio_working_3-way'!R56/3)</f>
        <v>-0.41105899517813399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2.33</v>
      </c>
      <c r="B57" s="4">
        <f>IF('True_Odds_Calculator_3-way'!B58="","",'True_Odds_Calculator_3-way'!B58)</f>
        <v>3.88</v>
      </c>
      <c r="C57" s="4">
        <f>IF('True_Odds_Calculator_3-way'!C58="","",'True_Odds_Calculator_3-way'!C58)</f>
        <v>2.8</v>
      </c>
      <c r="D57" s="9">
        <f t="shared" si="13"/>
        <v>0.4128951372621163</v>
      </c>
      <c r="E57" s="9">
        <f t="shared" si="14"/>
        <v>0.24515511562017012</v>
      </c>
      <c r="F57" s="9">
        <f t="shared" si="15"/>
        <v>0.34194974711771353</v>
      </c>
      <c r="G57" s="9">
        <f t="shared" si="16"/>
        <v>1.0691146196334025</v>
      </c>
      <c r="H57" s="9">
        <f t="shared" si="17"/>
        <v>2.4219224441124254</v>
      </c>
      <c r="I57" s="9">
        <f t="shared" si="18"/>
        <v>4.0790501045441987</v>
      </c>
      <c r="J57" s="9">
        <f t="shared" si="19"/>
        <v>2.9244063153401245</v>
      </c>
      <c r="K57" s="11">
        <f t="shared" si="20"/>
        <v>0.42918454935622319</v>
      </c>
      <c r="L57" s="11">
        <f t="shared" si="21"/>
        <v>0.25773195876288663</v>
      </c>
      <c r="M57" s="11">
        <f t="shared" si="22"/>
        <v>0.35714285714285715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-0.27237732843679474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0.23742628328708593</v>
      </c>
      <c r="Q57" s="11">
        <f>2*'OddsRatio_working_3-way'!K57*'OddsRatio_working_3-way'!L57*'OddsRatio_working_3-way'!M57</f>
        <v>7.9010410411675863E-2</v>
      </c>
      <c r="R57" s="11">
        <f t="shared" si="23"/>
        <v>0</v>
      </c>
      <c r="S57" s="11">
        <f t="shared" si="24"/>
        <v>-0.87168151861134358</v>
      </c>
      <c r="T57" s="11">
        <f t="shared" si="25"/>
        <v>-0.29007704446300953</v>
      </c>
      <c r="U57" s="11">
        <f>'OddsRatio_working_3-way'!S57-'OddsRatio_working_3-way'!R57^2/3</f>
        <v>-0.87168151861134358</v>
      </c>
      <c r="V57" s="11">
        <f>'OddsRatio_working_3-way'!S57*'OddsRatio_working_3-way'!R57/3-2*'OddsRatio_working_3-way'!R57^3/27-'OddsRatio_working_3-way'!T57</f>
        <v>0.29007704446300953</v>
      </c>
      <c r="W57" s="11">
        <f>'OddsRatio_working_3-way'!V57^2+4*'OddsRatio_working_3-way'!U57^3/27</f>
        <v>-1.3978065142703416E-2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0.15662276085159063</v>
      </c>
      <c r="Y57" s="11">
        <f>IF('OddsRatio_working_3-way'!W57&gt;=0,IF('OddsRatio_working_3-way'!V57+SQRT('OddsRatio_working_3-way'!W57)&gt;0,0,PI()),ACOS('OddsRatio_working_3-way'!V57/(2*'OddsRatio_working_3-way'!X57)))</f>
        <v>0.38702156200567872</v>
      </c>
      <c r="Z57" s="11">
        <f>'OddsRatio_working_3-way'!X57^(1/3)*COS('OddsRatio_working_3-way'!Y57/3)</f>
        <v>0.53455730981670124</v>
      </c>
      <c r="AA57" s="11">
        <f>'OddsRatio_working_3-way'!X57^(1/3)*COS(('OddsRatio_working_3-way'!Y57+2*PI())/3)</f>
        <v>-0.3273348081649845</v>
      </c>
      <c r="AB57" s="11">
        <f>'OddsRatio_working_3-way'!X57^(1/3)*COS(('OddsRatio_working_3-way'!Y57+4*PI())/3)</f>
        <v>-0.20722250165171688</v>
      </c>
      <c r="AC57" s="11">
        <f>'OddsRatio_working_3-way'!X57^(1/3)*SIN('OddsRatio_working_3-way'!Y57/3)</f>
        <v>6.9346872498422168E-2</v>
      </c>
      <c r="AD57" s="11">
        <f>'OddsRatio_working_3-way'!X57^(1/3)*SIN(('OddsRatio_working_3-way'!Y57+2*PI())/3)</f>
        <v>0.42826677383072104</v>
      </c>
      <c r="AE57" s="11">
        <f>'OddsRatio_working_3-way'!X57^(1/3)*SIN(('OddsRatio_working_3-way'!Y57+4*PI())/3)</f>
        <v>-0.49761364632914296</v>
      </c>
      <c r="AF57" s="11">
        <f>-'OddsRatio_working_3-way'!U57/(3*'OddsRatio_working_3-way'!X57^(1/3))*COS(('OddsRatio_working_3-way'!Y57)/3)</f>
        <v>0.53455730981670124</v>
      </c>
      <c r="AG57" s="11">
        <f>-'OddsRatio_working_3-way'!U57/(3*'OddsRatio_working_3-way'!X57^(1/3))*COS(('OddsRatio_working_3-way'!Y57+2*PI())/3)</f>
        <v>-0.3273348081649845</v>
      </c>
      <c r="AH57" s="11">
        <f>-'OddsRatio_working_3-way'!U57/(3*'OddsRatio_working_3-way'!X57^(1/3))*COS(('OddsRatio_working_3-way'!Y57+4*PI())/3)</f>
        <v>-0.20722250165171688</v>
      </c>
      <c r="AI57" s="11">
        <f>'OddsRatio_working_3-way'!U57/(3*'OddsRatio_working_3-way'!X57^(1/3))*SIN(('OddsRatio_working_3-way'!Y57)/3)</f>
        <v>-6.9346872498422168E-2</v>
      </c>
      <c r="AJ57" s="11">
        <f>'OddsRatio_working_3-way'!U57/(3*'OddsRatio_working_3-way'!X57^(1/3))*SIN(('OddsRatio_working_3-way'!Y57+2*PI())/3)</f>
        <v>-0.42826677383072104</v>
      </c>
      <c r="AK57" s="11">
        <f>'OddsRatio_working_3-way'!U57/(3*'OddsRatio_working_3-way'!X57^(1/3))*SIN(('OddsRatio_working_3-way'!Y57+4*PI())/3)</f>
        <v>0.49761364632914296</v>
      </c>
      <c r="AL57" s="11">
        <f>'OddsRatio_working_3-way'!Z57+'OddsRatio_working_3-way'!AF57</f>
        <v>1.0691146196334025</v>
      </c>
      <c r="AM57" s="11">
        <f>'OddsRatio_working_3-way'!AA57+'OddsRatio_working_3-way'!AG57</f>
        <v>-0.65466961632996901</v>
      </c>
      <c r="AN57" s="11">
        <f>'OddsRatio_working_3-way'!AB57+'OddsRatio_working_3-way'!AH57</f>
        <v>-0.41444500330343376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1.0691146196334025</v>
      </c>
      <c r="AS57" s="11">
        <f>IF(('OddsRatio_working_3-way'!X57=0),IF(Q57&gt;0,-Q57^(1/3),(-Q57)^(1/3)),'OddsRatio_working_3-way'!AM57-'OddsRatio_working_3-way'!R57/3)</f>
        <v>-0.65466961632996901</v>
      </c>
      <c r="AT57" s="11">
        <f>IF(('OddsRatio_working_3-way'!X57=0),IF(Q57&gt;0,-Q57^(1/3),(-Q57)^(1/3)),'OddsRatio_working_3-way'!AN57-'OddsRatio_working_3-way'!R57/3)</f>
        <v>-0.41444500330343376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2.14</v>
      </c>
      <c r="B58" s="4">
        <f>IF('True_Odds_Calculator_3-way'!B59="","",'True_Odds_Calculator_3-way'!B59)</f>
        <v>3.51</v>
      </c>
      <c r="C58" s="4">
        <f>IF('True_Odds_Calculator_3-way'!C59="","",'True_Odds_Calculator_3-way'!C59)</f>
        <v>3.41</v>
      </c>
      <c r="D58" s="9">
        <f t="shared" si="13"/>
        <v>0.45001582795766365</v>
      </c>
      <c r="E58" s="9">
        <f t="shared" si="14"/>
        <v>0.27093948719588085</v>
      </c>
      <c r="F58" s="9">
        <f t="shared" si="15"/>
        <v>0.27904468484645534</v>
      </c>
      <c r="G58" s="9">
        <f t="shared" si="16"/>
        <v>1.0720561949276037</v>
      </c>
      <c r="H58" s="9">
        <f t="shared" si="17"/>
        <v>2.2221440622174682</v>
      </c>
      <c r="I58" s="9">
        <f t="shared" si="18"/>
        <v>3.6908610492682854</v>
      </c>
      <c r="J58" s="9">
        <f t="shared" si="19"/>
        <v>3.5836554297755256</v>
      </c>
      <c r="K58" s="11">
        <f t="shared" si="20"/>
        <v>0.46728971962616822</v>
      </c>
      <c r="L58" s="11">
        <f t="shared" si="21"/>
        <v>0.28490028490028491</v>
      </c>
      <c r="M58" s="11">
        <f t="shared" si="22"/>
        <v>0.29325513196480935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-0.26922807537821103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0.23659052902345035</v>
      </c>
      <c r="Q58" s="11">
        <f>2*'OddsRatio_working_3-way'!K58*'OddsRatio_working_3-way'!L58*'OddsRatio_working_3-way'!M58</f>
        <v>7.808268284602321E-2</v>
      </c>
      <c r="R58" s="11">
        <f t="shared" si="23"/>
        <v>0</v>
      </c>
      <c r="S58" s="11">
        <f t="shared" si="24"/>
        <v>-0.87877361486571737</v>
      </c>
      <c r="T58" s="11">
        <f t="shared" si="25"/>
        <v>-0.29002429533522023</v>
      </c>
      <c r="U58" s="11">
        <f>'OddsRatio_working_3-way'!S58-'OddsRatio_working_3-way'!R58^2/3</f>
        <v>-0.87877361486571737</v>
      </c>
      <c r="V58" s="11">
        <f>'OddsRatio_working_3-way'!S58*'OddsRatio_working_3-way'!R58/3-2*'OddsRatio_working_3-way'!R58^3/27-'OddsRatio_working_3-way'!T58</f>
        <v>0.29002429533522023</v>
      </c>
      <c r="W58" s="11">
        <f>'OddsRatio_working_3-way'!V58^2+4*'OddsRatio_working_3-way'!U58^3/27</f>
        <v>-1.6423216385774125E-2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0.15853809342746711</v>
      </c>
      <c r="Y58" s="11">
        <f>IF('OddsRatio_working_3-way'!W58&gt;=0,IF('OddsRatio_working_3-way'!V58+SQRT('OddsRatio_working_3-way'!W58)&gt;0,0,PI()),ACOS('OddsRatio_working_3-way'!V58/(2*'OddsRatio_working_3-way'!X58)))</f>
        <v>0.41607266212506211</v>
      </c>
      <c r="Z58" s="11">
        <f>'OddsRatio_working_3-way'!X58^(1/3)*COS('OddsRatio_working_3-way'!Y58/3)</f>
        <v>0.53602809746380187</v>
      </c>
      <c r="AA58" s="11">
        <f>'OddsRatio_working_3-way'!X58^(1/3)*COS(('OddsRatio_working_3-way'!Y58+2*PI())/3)</f>
        <v>-0.33281229533959933</v>
      </c>
      <c r="AB58" s="11">
        <f>'OddsRatio_working_3-way'!X58^(1/3)*COS(('OddsRatio_working_3-way'!Y58+4*PI())/3)</f>
        <v>-0.20321580212420254</v>
      </c>
      <c r="AC58" s="11">
        <f>'OddsRatio_working_3-way'!X58^(1/3)*SIN('OddsRatio_working_3-way'!Y58/3)</f>
        <v>7.48225702439409E-2</v>
      </c>
      <c r="AD58" s="11">
        <f>'OddsRatio_working_3-way'!X58^(1/3)*SIN(('OddsRatio_working_3-way'!Y58+2*PI())/3)</f>
        <v>0.42680266442392295</v>
      </c>
      <c r="AE58" s="11">
        <f>'OddsRatio_working_3-way'!X58^(1/3)*SIN(('OddsRatio_working_3-way'!Y58+4*PI())/3)</f>
        <v>-0.5016252346678638</v>
      </c>
      <c r="AF58" s="11">
        <f>-'OddsRatio_working_3-way'!U58/(3*'OddsRatio_working_3-way'!X58^(1/3))*COS(('OddsRatio_working_3-way'!Y58)/3)</f>
        <v>0.53602809746380187</v>
      </c>
      <c r="AG58" s="11">
        <f>-'OddsRatio_working_3-way'!U58/(3*'OddsRatio_working_3-way'!X58^(1/3))*COS(('OddsRatio_working_3-way'!Y58+2*PI())/3)</f>
        <v>-0.33281229533959933</v>
      </c>
      <c r="AH58" s="11">
        <f>-'OddsRatio_working_3-way'!U58/(3*'OddsRatio_working_3-way'!X58^(1/3))*COS(('OddsRatio_working_3-way'!Y58+4*PI())/3)</f>
        <v>-0.20321580212420254</v>
      </c>
      <c r="AI58" s="11">
        <f>'OddsRatio_working_3-way'!U58/(3*'OddsRatio_working_3-way'!X58^(1/3))*SIN(('OddsRatio_working_3-way'!Y58)/3)</f>
        <v>-7.48225702439409E-2</v>
      </c>
      <c r="AJ58" s="11">
        <f>'OddsRatio_working_3-way'!U58/(3*'OddsRatio_working_3-way'!X58^(1/3))*SIN(('OddsRatio_working_3-way'!Y58+2*PI())/3)</f>
        <v>-0.42680266442392295</v>
      </c>
      <c r="AK58" s="11">
        <f>'OddsRatio_working_3-way'!U58/(3*'OddsRatio_working_3-way'!X58^(1/3))*SIN(('OddsRatio_working_3-way'!Y58+4*PI())/3)</f>
        <v>0.5016252346678638</v>
      </c>
      <c r="AL58" s="11">
        <f>'OddsRatio_working_3-way'!Z58+'OddsRatio_working_3-way'!AF58</f>
        <v>1.0720561949276037</v>
      </c>
      <c r="AM58" s="11">
        <f>'OddsRatio_working_3-way'!AA58+'OddsRatio_working_3-way'!AG58</f>
        <v>-0.66562459067919866</v>
      </c>
      <c r="AN58" s="11">
        <f>'OddsRatio_working_3-way'!AB58+'OddsRatio_working_3-way'!AH58</f>
        <v>-0.40643160424840508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1.0720561949276037</v>
      </c>
      <c r="AS58" s="11">
        <f>IF(('OddsRatio_working_3-way'!X58=0),IF(Q58&gt;0,-Q58^(1/3),(-Q58)^(1/3)),'OddsRatio_working_3-way'!AM58-'OddsRatio_working_3-way'!R58/3)</f>
        <v>-0.66562459067919866</v>
      </c>
      <c r="AT58" s="11">
        <f>IF(('OddsRatio_working_3-way'!X58=0),IF(Q58&gt;0,-Q58^(1/3),(-Q58)^(1/3)),'OddsRatio_working_3-way'!AN58-'OddsRatio_working_3-way'!R58/3)</f>
        <v>-0.40643160424840508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1.86</v>
      </c>
      <c r="B59" s="4">
        <f>IF('True_Odds_Calculator_3-way'!B60="","",'True_Odds_Calculator_3-way'!B60)</f>
        <v>3.78</v>
      </c>
      <c r="C59" s="4">
        <f>IF('True_Odds_Calculator_3-way'!C60="","",'True_Odds_Calculator_3-way'!C60)</f>
        <v>4.09</v>
      </c>
      <c r="D59" s="9">
        <f t="shared" si="13"/>
        <v>0.51891577051952675</v>
      </c>
      <c r="E59" s="9">
        <f t="shared" si="14"/>
        <v>0.25019461571655771</v>
      </c>
      <c r="F59" s="9">
        <f t="shared" si="15"/>
        <v>0.23088961376391545</v>
      </c>
      <c r="G59" s="9">
        <f t="shared" si="16"/>
        <v>1.0780174714630479</v>
      </c>
      <c r="H59" s="9">
        <f t="shared" si="17"/>
        <v>1.9270950254582215</v>
      </c>
      <c r="I59" s="9">
        <f t="shared" si="18"/>
        <v>3.9968885706672732</v>
      </c>
      <c r="J59" s="9">
        <f t="shared" si="19"/>
        <v>4.3310739868208179</v>
      </c>
      <c r="K59" s="11">
        <f t="shared" si="20"/>
        <v>0.5376344086021505</v>
      </c>
      <c r="L59" s="11">
        <f t="shared" si="21"/>
        <v>0.26455026455026459</v>
      </c>
      <c r="M59" s="11">
        <f t="shared" si="22"/>
        <v>0.24449877750611249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-0.25690566119622027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0.23403834167038412</v>
      </c>
      <c r="Q59" s="11">
        <f>2*'OddsRatio_working_3-way'!K59*'OddsRatio_working_3-way'!L59*'OddsRatio_working_3-way'!M59</f>
        <v>6.95507701843638E-2</v>
      </c>
      <c r="R59" s="11">
        <f t="shared" si="23"/>
        <v>0</v>
      </c>
      <c r="S59" s="11">
        <f t="shared" si="24"/>
        <v>-0.91098942927392146</v>
      </c>
      <c r="T59" s="11">
        <f t="shared" si="25"/>
        <v>-0.27072494183474644</v>
      </c>
      <c r="U59" s="11">
        <f>'OddsRatio_working_3-way'!S59-'OddsRatio_working_3-way'!R59^2/3</f>
        <v>-0.91098942927392146</v>
      </c>
      <c r="V59" s="11">
        <f>'OddsRatio_working_3-way'!S59*'OddsRatio_working_3-way'!R59/3-2*'OddsRatio_working_3-way'!R59^3/27-'OddsRatio_working_3-way'!T59</f>
        <v>0.27072494183474644</v>
      </c>
      <c r="W59" s="11">
        <f>'OddsRatio_working_3-way'!V59^2+4*'OddsRatio_working_3-way'!U59^3/27</f>
        <v>-3.871270404675263E-2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0.16733551489311785</v>
      </c>
      <c r="Y59" s="11">
        <f>IF('OddsRatio_working_3-way'!W59&gt;=0,IF('OddsRatio_working_3-way'!V59+SQRT('OddsRatio_working_3-way'!W59)&gt;0,0,PI()),ACOS('OddsRatio_working_3-way'!V59/(2*'OddsRatio_working_3-way'!X59)))</f>
        <v>0.62846903152792644</v>
      </c>
      <c r="Z59" s="11">
        <f>'OddsRatio_working_3-way'!X59^(1/3)*COS('OddsRatio_working_3-way'!Y59/3)</f>
        <v>0.53900873573152397</v>
      </c>
      <c r="AA59" s="11">
        <f>'OddsRatio_working_3-way'!X59^(1/3)*COS(('OddsRatio_working_3-way'!Y59+2*PI())/3)</f>
        <v>-0.36874923887836608</v>
      </c>
      <c r="AB59" s="11">
        <f>'OddsRatio_working_3-way'!X59^(1/3)*COS(('OddsRatio_working_3-way'!Y59+4*PI())/3)</f>
        <v>-0.17025949685315817</v>
      </c>
      <c r="AC59" s="11">
        <f>'OddsRatio_working_3-way'!X59^(1/3)*SIN('OddsRatio_working_3-way'!Y59/3)</f>
        <v>0.11459810598963344</v>
      </c>
      <c r="AD59" s="11">
        <f>'OddsRatio_working_3-way'!X59^(1/3)*SIN(('OddsRatio_working_3-way'!Y59+2*PI())/3)</f>
        <v>0.40949620501041634</v>
      </c>
      <c r="AE59" s="11">
        <f>'OddsRatio_working_3-way'!X59^(1/3)*SIN(('OddsRatio_working_3-way'!Y59+4*PI())/3)</f>
        <v>-0.52409431100004955</v>
      </c>
      <c r="AF59" s="11">
        <f>-'OddsRatio_working_3-way'!U59/(3*'OddsRatio_working_3-way'!X59^(1/3))*COS(('OddsRatio_working_3-way'!Y59)/3)</f>
        <v>0.53900873573152397</v>
      </c>
      <c r="AG59" s="11">
        <f>-'OddsRatio_working_3-way'!U59/(3*'OddsRatio_working_3-way'!X59^(1/3))*COS(('OddsRatio_working_3-way'!Y59+2*PI())/3)</f>
        <v>-0.36874923887836608</v>
      </c>
      <c r="AH59" s="11">
        <f>-'OddsRatio_working_3-way'!U59/(3*'OddsRatio_working_3-way'!X59^(1/3))*COS(('OddsRatio_working_3-way'!Y59+4*PI())/3)</f>
        <v>-0.17025949685315817</v>
      </c>
      <c r="AI59" s="11">
        <f>'OddsRatio_working_3-way'!U59/(3*'OddsRatio_working_3-way'!X59^(1/3))*SIN(('OddsRatio_working_3-way'!Y59)/3)</f>
        <v>-0.11459810598963344</v>
      </c>
      <c r="AJ59" s="11">
        <f>'OddsRatio_working_3-way'!U59/(3*'OddsRatio_working_3-way'!X59^(1/3))*SIN(('OddsRatio_working_3-way'!Y59+2*PI())/3)</f>
        <v>-0.40949620501041634</v>
      </c>
      <c r="AK59" s="11">
        <f>'OddsRatio_working_3-way'!U59/(3*'OddsRatio_working_3-way'!X59^(1/3))*SIN(('OddsRatio_working_3-way'!Y59+4*PI())/3)</f>
        <v>0.52409431100004955</v>
      </c>
      <c r="AL59" s="11">
        <f>'OddsRatio_working_3-way'!Z59+'OddsRatio_working_3-way'!AF59</f>
        <v>1.0780174714630479</v>
      </c>
      <c r="AM59" s="11">
        <f>'OddsRatio_working_3-way'!AA59+'OddsRatio_working_3-way'!AG59</f>
        <v>-0.73749847775673216</v>
      </c>
      <c r="AN59" s="11">
        <f>'OddsRatio_working_3-way'!AB59+'OddsRatio_working_3-way'!AH59</f>
        <v>-0.34051899370631633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1.0780174714630479</v>
      </c>
      <c r="AS59" s="11">
        <f>IF(('OddsRatio_working_3-way'!X59=0),IF(Q59&gt;0,-Q59^(1/3),(-Q59)^(1/3)),'OddsRatio_working_3-way'!AM59-'OddsRatio_working_3-way'!R59/3)</f>
        <v>-0.73749847775673216</v>
      </c>
      <c r="AT59" s="11">
        <f>IF(('OddsRatio_working_3-way'!X59=0),IF(Q59&gt;0,-Q59^(1/3),(-Q59)^(1/3)),'OddsRatio_working_3-way'!AN59-'OddsRatio_working_3-way'!R59/3)</f>
        <v>-0.34051899370631633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1.57</v>
      </c>
      <c r="B60" s="4">
        <f>IF('True_Odds_Calculator_3-way'!B61="","",'True_Odds_Calculator_3-way'!B61)</f>
        <v>4.33</v>
      </c>
      <c r="C60" s="4">
        <f>IF('True_Odds_Calculator_3-way'!C61="","",'True_Odds_Calculator_3-way'!C61)</f>
        <v>5.52</v>
      </c>
      <c r="D60" s="9">
        <f t="shared" si="13"/>
        <v>0.61613448619390077</v>
      </c>
      <c r="E60" s="9">
        <f t="shared" si="14"/>
        <v>0.21552830789298891</v>
      </c>
      <c r="F60" s="9">
        <f t="shared" si="15"/>
        <v>0.16833720591311019</v>
      </c>
      <c r="G60" s="9">
        <f t="shared" si="16"/>
        <v>1.0930215479341374</v>
      </c>
      <c r="H60" s="9">
        <f t="shared" si="17"/>
        <v>1.6230222823224583</v>
      </c>
      <c r="I60" s="9">
        <f t="shared" si="18"/>
        <v>4.639761754620678</v>
      </c>
      <c r="J60" s="9">
        <f t="shared" si="19"/>
        <v>5.9404573966622998</v>
      </c>
      <c r="K60" s="11">
        <f t="shared" si="20"/>
        <v>0.63694267515923564</v>
      </c>
      <c r="L60" s="11">
        <f t="shared" si="21"/>
        <v>0.23094688221709006</v>
      </c>
      <c r="M60" s="11">
        <f t="shared" si="22"/>
        <v>0.1811594202898551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-0.22862877926888769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0.22438068266730116</v>
      </c>
      <c r="Q60" s="11">
        <f>2*'OddsRatio_working_3-way'!K60*'OddsRatio_working_3-way'!L60*'OddsRatio_working_3-way'!M60</f>
        <v>5.3297074267767496E-2</v>
      </c>
      <c r="R60" s="11">
        <f t="shared" si="23"/>
        <v>0</v>
      </c>
      <c r="S60" s="11">
        <f t="shared" si="24"/>
        <v>-0.98141923945370679</v>
      </c>
      <c r="T60" s="11">
        <f t="shared" si="25"/>
        <v>-0.23311620889636739</v>
      </c>
      <c r="U60" s="11">
        <f>'OddsRatio_working_3-way'!S60-'OddsRatio_working_3-way'!R60^2/3</f>
        <v>-0.98141923945370679</v>
      </c>
      <c r="V60" s="11">
        <f>'OddsRatio_working_3-way'!S60*'OddsRatio_working_3-way'!R60/3-2*'OddsRatio_working_3-way'!R60^3/27-'OddsRatio_working_3-way'!T60</f>
        <v>0.23311620889636739</v>
      </c>
      <c r="W60" s="11">
        <f>'OddsRatio_working_3-way'!V60^2+4*'OddsRatio_working_3-way'!U60^3/27</f>
        <v>-8.5699357214993041E-2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0.18711127976768788</v>
      </c>
      <c r="Y60" s="11">
        <f>IF('OddsRatio_working_3-way'!W60&gt;=0,IF('OddsRatio_working_3-way'!V60+SQRT('OddsRatio_working_3-way'!W60)&gt;0,0,PI()),ACOS('OddsRatio_working_3-way'!V60/(2*'OddsRatio_working_3-way'!X60)))</f>
        <v>0.89830773273160514</v>
      </c>
      <c r="Z60" s="11">
        <f>'OddsRatio_working_3-way'!X60^(1/3)*COS('OddsRatio_working_3-way'!Y60/3)</f>
        <v>0.54651077396706871</v>
      </c>
      <c r="AA60" s="11">
        <f>'OddsRatio_working_3-way'!X60^(1/3)*COS(('OddsRatio_working_3-way'!Y60+2*PI())/3)</f>
        <v>-0.41936935043967821</v>
      </c>
      <c r="AB60" s="11">
        <f>'OddsRatio_working_3-way'!X60^(1/3)*COS(('OddsRatio_working_3-way'!Y60+4*PI())/3)</f>
        <v>-0.12714142352739061</v>
      </c>
      <c r="AC60" s="11">
        <f>'OddsRatio_working_3-way'!X60^(1/3)*SIN('OddsRatio_working_3-way'!Y60/3)</f>
        <v>0.16871787226753557</v>
      </c>
      <c r="AD60" s="11">
        <f>'OddsRatio_working_3-way'!X60^(1/3)*SIN(('OddsRatio_working_3-way'!Y60+2*PI())/3)</f>
        <v>0.3889332775636089</v>
      </c>
      <c r="AE60" s="11">
        <f>'OddsRatio_working_3-way'!X60^(1/3)*SIN(('OddsRatio_working_3-way'!Y60+4*PI())/3)</f>
        <v>-0.5576511498311445</v>
      </c>
      <c r="AF60" s="11">
        <f>-'OddsRatio_working_3-way'!U60/(3*'OddsRatio_working_3-way'!X60^(1/3))*COS(('OddsRatio_working_3-way'!Y60)/3)</f>
        <v>0.54651077396706882</v>
      </c>
      <c r="AG60" s="11">
        <f>-'OddsRatio_working_3-way'!U60/(3*'OddsRatio_working_3-way'!X60^(1/3))*COS(('OddsRatio_working_3-way'!Y60+2*PI())/3)</f>
        <v>-0.41936935043967827</v>
      </c>
      <c r="AH60" s="11">
        <f>-'OddsRatio_working_3-way'!U60/(3*'OddsRatio_working_3-way'!X60^(1/3))*COS(('OddsRatio_working_3-way'!Y60+4*PI())/3)</f>
        <v>-0.12714142352739063</v>
      </c>
      <c r="AI60" s="11">
        <f>'OddsRatio_working_3-way'!U60/(3*'OddsRatio_working_3-way'!X60^(1/3))*SIN(('OddsRatio_working_3-way'!Y60)/3)</f>
        <v>-0.16871787226753562</v>
      </c>
      <c r="AJ60" s="11">
        <f>'OddsRatio_working_3-way'!U60/(3*'OddsRatio_working_3-way'!X60^(1/3))*SIN(('OddsRatio_working_3-way'!Y60+2*PI())/3)</f>
        <v>-0.38893327756360896</v>
      </c>
      <c r="AK60" s="11">
        <f>'OddsRatio_working_3-way'!U60/(3*'OddsRatio_working_3-way'!X60^(1/3))*SIN(('OddsRatio_working_3-way'!Y60+4*PI())/3)</f>
        <v>0.55765114983114461</v>
      </c>
      <c r="AL60" s="11">
        <f>'OddsRatio_working_3-way'!Z60+'OddsRatio_working_3-way'!AF60</f>
        <v>1.0930215479341374</v>
      </c>
      <c r="AM60" s="11">
        <f>'OddsRatio_working_3-way'!AA60+'OddsRatio_working_3-way'!AG60</f>
        <v>-0.83873870087935654</v>
      </c>
      <c r="AN60" s="11">
        <f>'OddsRatio_working_3-way'!AB60+'OddsRatio_working_3-way'!AH60</f>
        <v>-0.25428284705478121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1.0930215479341374</v>
      </c>
      <c r="AS60" s="11">
        <f>IF(('OddsRatio_working_3-way'!X60=0),IF(Q60&gt;0,-Q60^(1/3),(-Q60)^(1/3)),'OddsRatio_working_3-way'!AM60-'OddsRatio_working_3-way'!R60/3)</f>
        <v>-0.83873870087935654</v>
      </c>
      <c r="AT60" s="11">
        <f>IF(('OddsRatio_working_3-way'!X60=0),IF(Q60&gt;0,-Q60^(1/3),(-Q60)^(1/3)),'OddsRatio_working_3-way'!AN60-'OddsRatio_working_3-way'!R60/3)</f>
        <v>-0.25428284705478121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2.67</v>
      </c>
      <c r="B61" s="4">
        <f>IF('True_Odds_Calculator_3-way'!B62="","",'True_Odds_Calculator_3-way'!B62)</f>
        <v>3.7</v>
      </c>
      <c r="C61" s="4">
        <f>IF('True_Odds_Calculator_3-way'!C62="","",'True_Odds_Calculator_3-way'!C62)</f>
        <v>2.5</v>
      </c>
      <c r="D61" s="9">
        <f t="shared" si="13"/>
        <v>0.35887960154495313</v>
      </c>
      <c r="E61" s="9">
        <f t="shared" si="14"/>
        <v>0.25718364330188659</v>
      </c>
      <c r="F61" s="9">
        <f t="shared" si="15"/>
        <v>0.38393675515316061</v>
      </c>
      <c r="G61" s="9">
        <f t="shared" si="16"/>
        <v>1.069730429257945</v>
      </c>
      <c r="H61" s="9">
        <f t="shared" si="17"/>
        <v>2.7864498168607681</v>
      </c>
      <c r="I61" s="9">
        <f t="shared" si="18"/>
        <v>3.8882721589964522</v>
      </c>
      <c r="J61" s="9">
        <f t="shared" si="19"/>
        <v>2.6045956438869169</v>
      </c>
      <c r="K61" s="11">
        <f t="shared" si="20"/>
        <v>0.37453183520599254</v>
      </c>
      <c r="L61" s="11">
        <f t="shared" si="21"/>
        <v>0.27027027027027023</v>
      </c>
      <c r="M61" s="11">
        <f t="shared" si="22"/>
        <v>0.4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-0.27385362890980891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0.23767587812531632</v>
      </c>
      <c r="Q61" s="11">
        <f>2*'OddsRatio_working_3-way'!K61*'OddsRatio_working_3-way'!L61*'OddsRatio_working_3-way'!M61</f>
        <v>8.0979856260755143E-2</v>
      </c>
      <c r="R61" s="11">
        <f t="shared" si="23"/>
        <v>0</v>
      </c>
      <c r="S61" s="11">
        <f t="shared" si="24"/>
        <v>-0.86789384194573738</v>
      </c>
      <c r="T61" s="11">
        <f t="shared" si="25"/>
        <v>-0.29570488652324955</v>
      </c>
      <c r="U61" s="11">
        <f>'OddsRatio_working_3-way'!S61-'OddsRatio_working_3-way'!R61^2/3</f>
        <v>-0.86789384194573738</v>
      </c>
      <c r="V61" s="11">
        <f>'OddsRatio_working_3-way'!S61*'OddsRatio_working_3-way'!R61/3-2*'OddsRatio_working_3-way'!R61^3/27-'OddsRatio_working_3-way'!T61</f>
        <v>0.29570488652324955</v>
      </c>
      <c r="W61" s="11">
        <f>'OddsRatio_working_3-way'!V61^2+4*'OddsRatio_working_3-way'!U61^3/27</f>
        <v>-9.407822348056108E-3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0.15560302235318568</v>
      </c>
      <c r="Y61" s="11">
        <f>IF('OddsRatio_working_3-way'!W61&gt;=0,IF('OddsRatio_working_3-way'!V61+SQRT('OddsRatio_working_3-way'!W61)&gt;0,0,PI()),ACOS('OddsRatio_working_3-way'!V61/(2*'OddsRatio_working_3-way'!X61)))</f>
        <v>0.31695122432770462</v>
      </c>
      <c r="Z61" s="11">
        <f>'OddsRatio_working_3-way'!X61^(1/3)*COS('OddsRatio_working_3-way'!Y61/3)</f>
        <v>0.53486521462897252</v>
      </c>
      <c r="AA61" s="11">
        <f>'OddsRatio_working_3-way'!X61^(1/3)*COS(('OddsRatio_working_3-way'!Y61+2*PI())/3)</f>
        <v>-0.31655350023554091</v>
      </c>
      <c r="AB61" s="11">
        <f>'OddsRatio_working_3-way'!X61^(1/3)*COS(('OddsRatio_working_3-way'!Y61+4*PI())/3)</f>
        <v>-0.21831171439343169</v>
      </c>
      <c r="AC61" s="11">
        <f>'OddsRatio_working_3-way'!X61^(1/3)*SIN('OddsRatio_working_3-way'!Y61/3)</f>
        <v>5.6719921501611412E-2</v>
      </c>
      <c r="AD61" s="11">
        <f>'OddsRatio_working_3-way'!X61^(1/3)*SIN(('OddsRatio_working_3-way'!Y61+2*PI())/3)</f>
        <v>0.43484690271850063</v>
      </c>
      <c r="AE61" s="11">
        <f>'OddsRatio_working_3-way'!X61^(1/3)*SIN(('OddsRatio_working_3-way'!Y61+4*PI())/3)</f>
        <v>-0.491566824220112</v>
      </c>
      <c r="AF61" s="11">
        <f>-'OddsRatio_working_3-way'!U61/(3*'OddsRatio_working_3-way'!X61^(1/3))*COS(('OddsRatio_working_3-way'!Y61)/3)</f>
        <v>0.53486521462897252</v>
      </c>
      <c r="AG61" s="11">
        <f>-'OddsRatio_working_3-way'!U61/(3*'OddsRatio_working_3-way'!X61^(1/3))*COS(('OddsRatio_working_3-way'!Y61+2*PI())/3)</f>
        <v>-0.31655350023554091</v>
      </c>
      <c r="AH61" s="11">
        <f>-'OddsRatio_working_3-way'!U61/(3*'OddsRatio_working_3-way'!X61^(1/3))*COS(('OddsRatio_working_3-way'!Y61+4*PI())/3)</f>
        <v>-0.21831171439343169</v>
      </c>
      <c r="AI61" s="11">
        <f>'OddsRatio_working_3-way'!U61/(3*'OddsRatio_working_3-way'!X61^(1/3))*SIN(('OddsRatio_working_3-way'!Y61)/3)</f>
        <v>-5.6719921501611412E-2</v>
      </c>
      <c r="AJ61" s="11">
        <f>'OddsRatio_working_3-way'!U61/(3*'OddsRatio_working_3-way'!X61^(1/3))*SIN(('OddsRatio_working_3-way'!Y61+2*PI())/3)</f>
        <v>-0.43484690271850063</v>
      </c>
      <c r="AK61" s="11">
        <f>'OddsRatio_working_3-way'!U61/(3*'OddsRatio_working_3-way'!X61^(1/3))*SIN(('OddsRatio_working_3-way'!Y61+4*PI())/3)</f>
        <v>0.491566824220112</v>
      </c>
      <c r="AL61" s="11">
        <f>'OddsRatio_working_3-way'!Z61+'OddsRatio_working_3-way'!AF61</f>
        <v>1.069730429257945</v>
      </c>
      <c r="AM61" s="11">
        <f>'OddsRatio_working_3-way'!AA61+'OddsRatio_working_3-way'!AG61</f>
        <v>-0.63310700047108182</v>
      </c>
      <c r="AN61" s="11">
        <f>'OddsRatio_working_3-way'!AB61+'OddsRatio_working_3-way'!AH61</f>
        <v>-0.43662342878686339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1.069730429257945</v>
      </c>
      <c r="AS61" s="11">
        <f>IF(('OddsRatio_working_3-way'!X61=0),IF(Q61&gt;0,-Q61^(1/3),(-Q61)^(1/3)),'OddsRatio_working_3-way'!AM61-'OddsRatio_working_3-way'!R61/3)</f>
        <v>-0.63310700047108182</v>
      </c>
      <c r="AT61" s="11">
        <f>IF(('OddsRatio_working_3-way'!X61=0),IF(Q61&gt;0,-Q61^(1/3),(-Q61)^(1/3)),'OddsRatio_working_3-way'!AN61-'OddsRatio_working_3-way'!R61/3)</f>
        <v>-0.43662342878686339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2.97</v>
      </c>
      <c r="B62" s="4">
        <f>IF('True_Odds_Calculator_3-way'!B63="","",'True_Odds_Calculator_3-way'!B63)</f>
        <v>3.81</v>
      </c>
      <c r="C62" s="4">
        <f>IF('True_Odds_Calculator_3-way'!C63="","",'True_Odds_Calculator_3-way'!C63)</f>
        <v>2.2400000000000002</v>
      </c>
      <c r="D62" s="9">
        <f t="shared" si="13"/>
        <v>0.32138586439774286</v>
      </c>
      <c r="E62" s="9">
        <f t="shared" si="14"/>
        <v>0.24926031926075462</v>
      </c>
      <c r="F62" s="9">
        <f t="shared" si="15"/>
        <v>0.42935381634150277</v>
      </c>
      <c r="G62" s="9">
        <f t="shared" si="16"/>
        <v>1.0718398618877751</v>
      </c>
      <c r="H62" s="9">
        <f t="shared" si="17"/>
        <v>3.1115245279189172</v>
      </c>
      <c r="I62" s="9">
        <f t="shared" si="18"/>
        <v>4.011870011904648</v>
      </c>
      <c r="J62" s="9">
        <f t="shared" si="19"/>
        <v>2.329081428740841</v>
      </c>
      <c r="K62" s="11">
        <f t="shared" si="20"/>
        <v>0.33670033670033667</v>
      </c>
      <c r="L62" s="11">
        <f t="shared" si="21"/>
        <v>0.26246719160104987</v>
      </c>
      <c r="M62" s="11">
        <f t="shared" si="22"/>
        <v>0.4464285714285714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-0.2708100565712116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0.23750187792182542</v>
      </c>
      <c r="Q62" s="11">
        <f>2*'OddsRatio_working_3-way'!K62*'OddsRatio_working_3-way'!L62*'OddsRatio_working_3-way'!M62</f>
        <v>7.8904278379343981E-2</v>
      </c>
      <c r="R62" s="11">
        <f t="shared" si="23"/>
        <v>0</v>
      </c>
      <c r="S62" s="11">
        <f t="shared" si="24"/>
        <v>-0.87700538498788161</v>
      </c>
      <c r="T62" s="11">
        <f t="shared" si="25"/>
        <v>-0.29136391527836591</v>
      </c>
      <c r="U62" s="11">
        <f>'OddsRatio_working_3-way'!S62-'OddsRatio_working_3-way'!R62^2/3</f>
        <v>-0.87700538498788161</v>
      </c>
      <c r="V62" s="11">
        <f>'OddsRatio_working_3-way'!S62*'OddsRatio_working_3-way'!R62/3-2*'OddsRatio_working_3-way'!R62^3/27-'OddsRatio_working_3-way'!T62</f>
        <v>0.29136391527836591</v>
      </c>
      <c r="W62" s="11">
        <f>'OddsRatio_working_3-way'!V62^2+4*'OddsRatio_working_3-way'!U62^3/27</f>
        <v>-1.503870714437637E-2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0.15805982907645696</v>
      </c>
      <c r="Y62" s="11">
        <f>IF('OddsRatio_working_3-way'!W62&gt;=0,IF('OddsRatio_working_3-way'!V62+SQRT('OddsRatio_working_3-way'!W62)&gt;0,0,PI()),ACOS('OddsRatio_working_3-way'!V62/(2*'OddsRatio_working_3-way'!X62)))</f>
        <v>0.39838502035362922</v>
      </c>
      <c r="Z62" s="11">
        <f>'OddsRatio_working_3-way'!X62^(1/3)*COS('OddsRatio_working_3-way'!Y62/3)</f>
        <v>0.53591993094388757</v>
      </c>
      <c r="AA62" s="11">
        <f>'OddsRatio_working_3-way'!X62^(1/3)*COS(('OddsRatio_working_3-way'!Y62+2*PI())/3)</f>
        <v>-0.32995768284762184</v>
      </c>
      <c r="AB62" s="11">
        <f>'OddsRatio_working_3-way'!X62^(1/3)*COS(('OddsRatio_working_3-way'!Y62+4*PI())/3)</f>
        <v>-0.20596224809626587</v>
      </c>
      <c r="AC62" s="11">
        <f>'OddsRatio_working_3-way'!X62^(1/3)*SIN('OddsRatio_working_3-way'!Y62/3)</f>
        <v>7.1588797631980047E-2</v>
      </c>
      <c r="AD62" s="11">
        <f>'OddsRatio_working_3-way'!X62^(1/3)*SIN(('OddsRatio_working_3-way'!Y62+2*PI())/3)</f>
        <v>0.42832587577581865</v>
      </c>
      <c r="AE62" s="11">
        <f>'OddsRatio_working_3-way'!X62^(1/3)*SIN(('OddsRatio_working_3-way'!Y62+4*PI())/3)</f>
        <v>-0.49991467340779872</v>
      </c>
      <c r="AF62" s="11">
        <f>-'OddsRatio_working_3-way'!U62/(3*'OddsRatio_working_3-way'!X62^(1/3))*COS(('OddsRatio_working_3-way'!Y62)/3)</f>
        <v>0.53591993094388768</v>
      </c>
      <c r="AG62" s="11">
        <f>-'OddsRatio_working_3-way'!U62/(3*'OddsRatio_working_3-way'!X62^(1/3))*COS(('OddsRatio_working_3-way'!Y62+2*PI())/3)</f>
        <v>-0.32995768284762189</v>
      </c>
      <c r="AH62" s="11">
        <f>-'OddsRatio_working_3-way'!U62/(3*'OddsRatio_working_3-way'!X62^(1/3))*COS(('OddsRatio_working_3-way'!Y62+4*PI())/3)</f>
        <v>-0.2059622480962659</v>
      </c>
      <c r="AI62" s="11">
        <f>'OddsRatio_working_3-way'!U62/(3*'OddsRatio_working_3-way'!X62^(1/3))*SIN(('OddsRatio_working_3-way'!Y62)/3)</f>
        <v>-7.1588797631980061E-2</v>
      </c>
      <c r="AJ62" s="11">
        <f>'OddsRatio_working_3-way'!U62/(3*'OddsRatio_working_3-way'!X62^(1/3))*SIN(('OddsRatio_working_3-way'!Y62+2*PI())/3)</f>
        <v>-0.42832587577581877</v>
      </c>
      <c r="AK62" s="11">
        <f>'OddsRatio_working_3-way'!U62/(3*'OddsRatio_working_3-way'!X62^(1/3))*SIN(('OddsRatio_working_3-way'!Y62+4*PI())/3)</f>
        <v>0.49991467340779883</v>
      </c>
      <c r="AL62" s="11">
        <f>'OddsRatio_working_3-way'!Z62+'OddsRatio_working_3-way'!AF62</f>
        <v>1.0718398618877751</v>
      </c>
      <c r="AM62" s="11">
        <f>'OddsRatio_working_3-way'!AA62+'OddsRatio_working_3-way'!AG62</f>
        <v>-0.65991536569524367</v>
      </c>
      <c r="AN62" s="11">
        <f>'OddsRatio_working_3-way'!AB62+'OddsRatio_working_3-way'!AH62</f>
        <v>-0.4119244961925318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1.0718398618877751</v>
      </c>
      <c r="AS62" s="11">
        <f>IF(('OddsRatio_working_3-way'!X62=0),IF(Q62&gt;0,-Q62^(1/3),(-Q62)^(1/3)),'OddsRatio_working_3-way'!AM62-'OddsRatio_working_3-way'!R62/3)</f>
        <v>-0.65991536569524367</v>
      </c>
      <c r="AT62" s="11">
        <f>IF(('OddsRatio_working_3-way'!X62=0),IF(Q62&gt;0,-Q62^(1/3),(-Q62)^(1/3)),'OddsRatio_working_3-way'!AN62-'OddsRatio_working_3-way'!R62/3)</f>
        <v>-0.4119244961925318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1.93</v>
      </c>
      <c r="B63" s="4">
        <f>IF('True_Odds_Calculator_3-way'!B64="","",'True_Odds_Calculator_3-way'!B64)</f>
        <v>2.86</v>
      </c>
      <c r="C63" s="4">
        <f>IF('True_Odds_Calculator_3-way'!C64="","",'True_Odds_Calculator_3-way'!C64)</f>
        <v>4.62</v>
      </c>
      <c r="D63" s="9">
        <f t="shared" si="13"/>
        <v>0.48502377629073246</v>
      </c>
      <c r="E63" s="9">
        <f t="shared" si="14"/>
        <v>0.32015273157436125</v>
      </c>
      <c r="F63" s="9">
        <f t="shared" si="15"/>
        <v>0.19482349213490646</v>
      </c>
      <c r="G63" s="9">
        <f t="shared" si="16"/>
        <v>1.1416716087424974</v>
      </c>
      <c r="H63" s="9">
        <f t="shared" si="17"/>
        <v>2.0617545961305224</v>
      </c>
      <c r="I63" s="9">
        <f t="shared" si="18"/>
        <v>3.1235091922610443</v>
      </c>
      <c r="J63" s="9">
        <f t="shared" si="19"/>
        <v>5.1328512236478403</v>
      </c>
      <c r="K63" s="11">
        <f t="shared" si="20"/>
        <v>0.5181347150259068</v>
      </c>
      <c r="L63" s="11">
        <f t="shared" si="21"/>
        <v>0.34965034965034969</v>
      </c>
      <c r="M63" s="11">
        <f t="shared" si="22"/>
        <v>0.21645021645021645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-0.24554955172006521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0.25135799982714724</v>
      </c>
      <c r="Q63" s="11">
        <f>2*'OddsRatio_working_3-way'!K63*'OddsRatio_working_3-way'!L63*'OddsRatio_working_3-way'!M63</f>
        <v>7.842683301939074E-2</v>
      </c>
      <c r="R63" s="11">
        <f t="shared" si="23"/>
        <v>0</v>
      </c>
      <c r="S63" s="11">
        <f t="shared" si="24"/>
        <v>-1.0236548919205679</v>
      </c>
      <c r="T63" s="11">
        <f t="shared" si="25"/>
        <v>-0.3193931020032974</v>
      </c>
      <c r="U63" s="11">
        <f>'OddsRatio_working_3-way'!S63-'OddsRatio_working_3-way'!R63^2/3</f>
        <v>-1.0236548919205679</v>
      </c>
      <c r="V63" s="11">
        <f>'OddsRatio_working_3-way'!S63*'OddsRatio_working_3-way'!R63/3-2*'OddsRatio_working_3-way'!R63^3/27-'OddsRatio_working_3-way'!T63</f>
        <v>0.3193931020032974</v>
      </c>
      <c r="W63" s="11">
        <f>'OddsRatio_working_3-way'!V63^2+4*'OddsRatio_working_3-way'!U63^3/27</f>
        <v>-5.6900131382982611E-2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0.199318893353259</v>
      </c>
      <c r="Y63" s="11">
        <f>IF('OddsRatio_working_3-way'!W63&gt;=0,IF('OddsRatio_working_3-way'!V63+SQRT('OddsRatio_working_3-way'!W63)&gt;0,0,PI()),ACOS('OddsRatio_working_3-way'!V63/(2*'OddsRatio_working_3-way'!X63)))</f>
        <v>0.64147953835162297</v>
      </c>
      <c r="Z63" s="11">
        <f>'OddsRatio_working_3-way'!X63^(1/3)*COS('OddsRatio_working_3-way'!Y63/3)</f>
        <v>0.5708358043712487</v>
      </c>
      <c r="AA63" s="11">
        <f>'OddsRatio_working_3-way'!X63^(1/3)*COS(('OddsRatio_working_3-way'!Y63+2*PI())/3)</f>
        <v>-0.39276587056888768</v>
      </c>
      <c r="AB63" s="11">
        <f>'OddsRatio_working_3-way'!X63^(1/3)*COS(('OddsRatio_working_3-way'!Y63+4*PI())/3)</f>
        <v>-0.17806993380236089</v>
      </c>
      <c r="AC63" s="11">
        <f>'OddsRatio_working_3-way'!X63^(1/3)*SIN('OddsRatio_working_3-way'!Y63/3)</f>
        <v>0.12395475688607305</v>
      </c>
      <c r="AD63" s="11">
        <f>'OddsRatio_working_3-way'!X63^(1/3)*SIN(('OddsRatio_working_3-way'!Y63+2*PI())/3)</f>
        <v>0.43238092953218893</v>
      </c>
      <c r="AE63" s="11">
        <f>'OddsRatio_working_3-way'!X63^(1/3)*SIN(('OddsRatio_working_3-way'!Y63+4*PI())/3)</f>
        <v>-0.55633568641826203</v>
      </c>
      <c r="AF63" s="11">
        <f>-'OddsRatio_working_3-way'!U63/(3*'OddsRatio_working_3-way'!X63^(1/3))*COS(('OddsRatio_working_3-way'!Y63)/3)</f>
        <v>0.5708358043712487</v>
      </c>
      <c r="AG63" s="11">
        <f>-'OddsRatio_working_3-way'!U63/(3*'OddsRatio_working_3-way'!X63^(1/3))*COS(('OddsRatio_working_3-way'!Y63+2*PI())/3)</f>
        <v>-0.39276587056888768</v>
      </c>
      <c r="AH63" s="11">
        <f>-'OddsRatio_working_3-way'!U63/(3*'OddsRatio_working_3-way'!X63^(1/3))*COS(('OddsRatio_working_3-way'!Y63+4*PI())/3)</f>
        <v>-0.17806993380236089</v>
      </c>
      <c r="AI63" s="11">
        <f>'OddsRatio_working_3-way'!U63/(3*'OddsRatio_working_3-way'!X63^(1/3))*SIN(('OddsRatio_working_3-way'!Y63)/3)</f>
        <v>-0.12395475688607305</v>
      </c>
      <c r="AJ63" s="11">
        <f>'OddsRatio_working_3-way'!U63/(3*'OddsRatio_working_3-way'!X63^(1/3))*SIN(('OddsRatio_working_3-way'!Y63+2*PI())/3)</f>
        <v>-0.43238092953218893</v>
      </c>
      <c r="AK63" s="11">
        <f>'OddsRatio_working_3-way'!U63/(3*'OddsRatio_working_3-way'!X63^(1/3))*SIN(('OddsRatio_working_3-way'!Y63+4*PI())/3)</f>
        <v>0.55633568641826203</v>
      </c>
      <c r="AL63" s="11">
        <f>'OddsRatio_working_3-way'!Z63+'OddsRatio_working_3-way'!AF63</f>
        <v>1.1416716087424974</v>
      </c>
      <c r="AM63" s="11">
        <f>'OddsRatio_working_3-way'!AA63+'OddsRatio_working_3-way'!AG63</f>
        <v>-0.78553174113777535</v>
      </c>
      <c r="AN63" s="11">
        <f>'OddsRatio_working_3-way'!AB63+'OddsRatio_working_3-way'!AH63</f>
        <v>-0.35613986760472177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1.1416716087424974</v>
      </c>
      <c r="AS63" s="11">
        <f>IF(('OddsRatio_working_3-way'!X63=0),IF(Q63&gt;0,-Q63^(1/3),(-Q63)^(1/3)),'OddsRatio_working_3-way'!AM63-'OddsRatio_working_3-way'!R63/3)</f>
        <v>-0.78553174113777535</v>
      </c>
      <c r="AT63" s="11">
        <f>IF(('OddsRatio_working_3-way'!X63=0),IF(Q63&gt;0,-Q63^(1/3),(-Q63)^(1/3)),'OddsRatio_working_3-way'!AN63-'OddsRatio_working_3-way'!R63/3)</f>
        <v>-0.35613986760472177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2.2799999999999998</v>
      </c>
      <c r="B64" s="4">
        <f>IF('True_Odds_Calculator_3-way'!B65="","",'True_Odds_Calculator_3-way'!B65)</f>
        <v>2.98</v>
      </c>
      <c r="C64" s="4">
        <f>IF('True_Odds_Calculator_3-way'!C65="","",'True_Odds_Calculator_3-way'!C65)</f>
        <v>3.7</v>
      </c>
      <c r="D64" s="9">
        <f t="shared" si="13"/>
        <v>0.42208525259674123</v>
      </c>
      <c r="E64" s="9">
        <f t="shared" si="14"/>
        <v>0.3207219891912122</v>
      </c>
      <c r="F64" s="9">
        <f t="shared" si="15"/>
        <v>0.25719275821204679</v>
      </c>
      <c r="G64" s="9">
        <f t="shared" si="16"/>
        <v>1.069679392092274</v>
      </c>
      <c r="H64" s="9">
        <f t="shared" si="17"/>
        <v>2.3691896218781103</v>
      </c>
      <c r="I64" s="9">
        <f t="shared" si="18"/>
        <v>3.1179651963427024</v>
      </c>
      <c r="J64" s="9">
        <f t="shared" si="19"/>
        <v>3.8881343586491406</v>
      </c>
      <c r="K64" s="11">
        <f t="shared" si="20"/>
        <v>0.43859649122807021</v>
      </c>
      <c r="L64" s="11">
        <f t="shared" si="21"/>
        <v>0.33557046979865773</v>
      </c>
      <c r="M64" s="11">
        <f t="shared" si="22"/>
        <v>0.27027027027027023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-0.27219872645517307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0.23707918444760551</v>
      </c>
      <c r="Q64" s="11">
        <f>2*'OddsRatio_working_3-way'!K64*'OddsRatio_working_3-way'!L64*'OddsRatio_working_3-way'!M64</f>
        <v>7.9556773304565606E-2</v>
      </c>
      <c r="R64" s="11">
        <f t="shared" si="23"/>
        <v>0</v>
      </c>
      <c r="S64" s="11">
        <f t="shared" si="24"/>
        <v>-0.87097830153385669</v>
      </c>
      <c r="T64" s="11">
        <f t="shared" si="25"/>
        <v>-0.29227459783015325</v>
      </c>
      <c r="U64" s="11">
        <f>'OddsRatio_working_3-way'!S64-'OddsRatio_working_3-way'!R64^2/3</f>
        <v>-0.87097830153385669</v>
      </c>
      <c r="V64" s="11">
        <f>'OddsRatio_working_3-way'!S64*'OddsRatio_working_3-way'!R64/3-2*'OddsRatio_working_3-way'!R64^3/27-'OddsRatio_working_3-way'!T64</f>
        <v>0.29227459783015325</v>
      </c>
      <c r="W64" s="11">
        <f>'OddsRatio_working_3-way'!V64^2+4*'OddsRatio_working_3-way'!U64^3/27</f>
        <v>-1.2461030306494952E-2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0.15643326919430595</v>
      </c>
      <c r="Y64" s="11">
        <f>IF('OddsRatio_working_3-way'!W64&gt;=0,IF('OddsRatio_working_3-way'!V64+SQRT('OddsRatio_working_3-way'!W64)&gt;0,0,PI()),ACOS('OddsRatio_working_3-way'!V64/(2*'OddsRatio_working_3-way'!X64)))</f>
        <v>0.36483403752218302</v>
      </c>
      <c r="Z64" s="11">
        <f>'OddsRatio_working_3-way'!X64^(1/3)*COS('OddsRatio_working_3-way'!Y64/3)</f>
        <v>0.53483969604613701</v>
      </c>
      <c r="AA64" s="11">
        <f>'OddsRatio_working_3-way'!X64^(1/3)*COS(('OddsRatio_working_3-way'!Y64+2*PI())/3)</f>
        <v>-0.32402770996309399</v>
      </c>
      <c r="AB64" s="11">
        <f>'OddsRatio_working_3-way'!X64^(1/3)*COS(('OddsRatio_working_3-way'!Y64+4*PI())/3)</f>
        <v>-0.21081198608304294</v>
      </c>
      <c r="AC64" s="11">
        <f>'OddsRatio_working_3-way'!X64^(1/3)*SIN('OddsRatio_working_3-way'!Y64/3)</f>
        <v>6.5365128658645855E-2</v>
      </c>
      <c r="AD64" s="11">
        <f>'OddsRatio_working_3-way'!X64^(1/3)*SIN(('OddsRatio_working_3-way'!Y64+2*PI())/3)</f>
        <v>0.43050219939897938</v>
      </c>
      <c r="AE64" s="11">
        <f>'OddsRatio_working_3-way'!X64^(1/3)*SIN(('OddsRatio_working_3-way'!Y64+4*PI())/3)</f>
        <v>-0.49586732805762518</v>
      </c>
      <c r="AF64" s="11">
        <f>-'OddsRatio_working_3-way'!U64/(3*'OddsRatio_working_3-way'!X64^(1/3))*COS(('OddsRatio_working_3-way'!Y64)/3)</f>
        <v>0.53483969604613701</v>
      </c>
      <c r="AG64" s="11">
        <f>-'OddsRatio_working_3-way'!U64/(3*'OddsRatio_working_3-way'!X64^(1/3))*COS(('OddsRatio_working_3-way'!Y64+2*PI())/3)</f>
        <v>-0.32402770996309399</v>
      </c>
      <c r="AH64" s="11">
        <f>-'OddsRatio_working_3-way'!U64/(3*'OddsRatio_working_3-way'!X64^(1/3))*COS(('OddsRatio_working_3-way'!Y64+4*PI())/3)</f>
        <v>-0.21081198608304294</v>
      </c>
      <c r="AI64" s="11">
        <f>'OddsRatio_working_3-way'!U64/(3*'OddsRatio_working_3-way'!X64^(1/3))*SIN(('OddsRatio_working_3-way'!Y64)/3)</f>
        <v>-6.5365128658645855E-2</v>
      </c>
      <c r="AJ64" s="11">
        <f>'OddsRatio_working_3-way'!U64/(3*'OddsRatio_working_3-way'!X64^(1/3))*SIN(('OddsRatio_working_3-way'!Y64+2*PI())/3)</f>
        <v>-0.43050219939897938</v>
      </c>
      <c r="AK64" s="11">
        <f>'OddsRatio_working_3-way'!U64/(3*'OddsRatio_working_3-way'!X64^(1/3))*SIN(('OddsRatio_working_3-way'!Y64+4*PI())/3)</f>
        <v>0.49586732805762518</v>
      </c>
      <c r="AL64" s="11">
        <f>'OddsRatio_working_3-way'!Z64+'OddsRatio_working_3-way'!AF64</f>
        <v>1.069679392092274</v>
      </c>
      <c r="AM64" s="11">
        <f>'OddsRatio_working_3-way'!AA64+'OddsRatio_working_3-way'!AG64</f>
        <v>-0.64805541992618798</v>
      </c>
      <c r="AN64" s="11">
        <f>'OddsRatio_working_3-way'!AB64+'OddsRatio_working_3-way'!AH64</f>
        <v>-0.42162397216608588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1.069679392092274</v>
      </c>
      <c r="AS64" s="11">
        <f>IF(('OddsRatio_working_3-way'!X64=0),IF(Q64&gt;0,-Q64^(1/3),(-Q64)^(1/3)),'OddsRatio_working_3-way'!AM64-'OddsRatio_working_3-way'!R64/3)</f>
        <v>-0.64805541992618798</v>
      </c>
      <c r="AT64" s="11">
        <f>IF(('OddsRatio_working_3-way'!X64=0),IF(Q64&gt;0,-Q64^(1/3),(-Q64)^(1/3)),'OddsRatio_working_3-way'!AN64-'OddsRatio_working_3-way'!R64/3)</f>
        <v>-0.42162397216608588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1.95</v>
      </c>
      <c r="B65" s="4">
        <f>IF('True_Odds_Calculator_3-way'!B66="","",'True_Odds_Calculator_3-way'!B66)</f>
        <v>3.22</v>
      </c>
      <c r="C65" s="4">
        <f>IF('True_Odds_Calculator_3-way'!C66="","",'True_Odds_Calculator_3-way'!C66)</f>
        <v>4.47</v>
      </c>
      <c r="D65" s="9">
        <f t="shared" si="13"/>
        <v>0.49416750744141091</v>
      </c>
      <c r="E65" s="9">
        <f t="shared" si="14"/>
        <v>0.29481097092794822</v>
      </c>
      <c r="F65" s="9">
        <f t="shared" si="15"/>
        <v>0.21102152163064061</v>
      </c>
      <c r="G65" s="9">
        <f t="shared" si="16"/>
        <v>1.0774792905378536</v>
      </c>
      <c r="H65" s="9">
        <f t="shared" si="17"/>
        <v>2.0236053260109603</v>
      </c>
      <c r="I65" s="9">
        <f t="shared" si="18"/>
        <v>3.3920040249940357</v>
      </c>
      <c r="J65" s="9">
        <f t="shared" si="19"/>
        <v>4.7388531381663519</v>
      </c>
      <c r="K65" s="11">
        <f t="shared" si="20"/>
        <v>0.51282051282051289</v>
      </c>
      <c r="L65" s="11">
        <f t="shared" si="21"/>
        <v>0.3105590062111801</v>
      </c>
      <c r="M65" s="11">
        <f t="shared" si="22"/>
        <v>0.2237136465324385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-0.26074023243559263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0.23657566698126956</v>
      </c>
      <c r="Q65" s="11">
        <f>2*'OddsRatio_working_3-way'!K65*'OddsRatio_working_3-way'!L65*'OddsRatio_working_3-way'!M65</f>
        <v>7.1257731018454701E-2</v>
      </c>
      <c r="R65" s="11">
        <f t="shared" si="23"/>
        <v>0</v>
      </c>
      <c r="S65" s="11">
        <f t="shared" si="24"/>
        <v>-0.90732321886576461</v>
      </c>
      <c r="T65" s="11">
        <f t="shared" si="25"/>
        <v>-0.27329012616438697</v>
      </c>
      <c r="U65" s="11">
        <f>'OddsRatio_working_3-way'!S65-'OddsRatio_working_3-way'!R65^2/3</f>
        <v>-0.90732321886576461</v>
      </c>
      <c r="V65" s="11">
        <f>'OddsRatio_working_3-way'!S65*'OddsRatio_working_3-way'!R65/3-2*'OddsRatio_working_3-way'!R65^3/27-'OddsRatio_working_3-way'!T65</f>
        <v>0.27329012616438697</v>
      </c>
      <c r="W65" s="11">
        <f>'OddsRatio_working_3-way'!V65^2+4*'OddsRatio_working_3-way'!U65^3/27</f>
        <v>-3.5970375730376133E-2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0.16632638755570528</v>
      </c>
      <c r="Y65" s="11">
        <f>IF('OddsRatio_working_3-way'!W65&gt;=0,IF('OddsRatio_working_3-way'!V65+SQRT('OddsRatio_working_3-way'!W65)&gt;0,0,PI()),ACOS('OddsRatio_working_3-way'!V65/(2*'OddsRatio_working_3-way'!X65)))</f>
        <v>0.60667597544820728</v>
      </c>
      <c r="Z65" s="11">
        <f>'OddsRatio_working_3-way'!X65^(1/3)*COS('OddsRatio_working_3-way'!Y65/3)</f>
        <v>0.53873964526892681</v>
      </c>
      <c r="AA65" s="11">
        <f>'OddsRatio_working_3-way'!X65^(1/3)*COS(('OddsRatio_working_3-way'!Y65+2*PI())/3)</f>
        <v>-0.36502807203342769</v>
      </c>
      <c r="AB65" s="11">
        <f>'OddsRatio_working_3-way'!X65^(1/3)*COS(('OddsRatio_working_3-way'!Y65+4*PI())/3)</f>
        <v>-0.17371157323549921</v>
      </c>
      <c r="AC65" s="11">
        <f>'OddsRatio_working_3-way'!X65^(1/3)*SIN('OddsRatio_working_3-way'!Y65/3)</f>
        <v>0.11045663208140068</v>
      </c>
      <c r="AD65" s="11">
        <f>'OddsRatio_working_3-way'!X65^(1/3)*SIN(('OddsRatio_working_3-way'!Y65+2*PI())/3)</f>
        <v>0.41133390278800719</v>
      </c>
      <c r="AE65" s="11">
        <f>'OddsRatio_working_3-way'!X65^(1/3)*SIN(('OddsRatio_working_3-way'!Y65+4*PI())/3)</f>
        <v>-0.52179053486940785</v>
      </c>
      <c r="AF65" s="11">
        <f>-'OddsRatio_working_3-way'!U65/(3*'OddsRatio_working_3-way'!X65^(1/3))*COS(('OddsRatio_working_3-way'!Y65)/3)</f>
        <v>0.5387396452689267</v>
      </c>
      <c r="AG65" s="11">
        <f>-'OddsRatio_working_3-way'!U65/(3*'OddsRatio_working_3-way'!X65^(1/3))*COS(('OddsRatio_working_3-way'!Y65+2*PI())/3)</f>
        <v>-0.36502807203342763</v>
      </c>
      <c r="AH65" s="11">
        <f>-'OddsRatio_working_3-way'!U65/(3*'OddsRatio_working_3-way'!X65^(1/3))*COS(('OddsRatio_working_3-way'!Y65+4*PI())/3)</f>
        <v>-0.17371157323549918</v>
      </c>
      <c r="AI65" s="11">
        <f>'OddsRatio_working_3-way'!U65/(3*'OddsRatio_working_3-way'!X65^(1/3))*SIN(('OddsRatio_working_3-way'!Y65)/3)</f>
        <v>-0.11045663208140065</v>
      </c>
      <c r="AJ65" s="11">
        <f>'OddsRatio_working_3-way'!U65/(3*'OddsRatio_working_3-way'!X65^(1/3))*SIN(('OddsRatio_working_3-way'!Y65+2*PI())/3)</f>
        <v>-0.41133390278800708</v>
      </c>
      <c r="AK65" s="11">
        <f>'OddsRatio_working_3-way'!U65/(3*'OddsRatio_working_3-way'!X65^(1/3))*SIN(('OddsRatio_working_3-way'!Y65+4*PI())/3)</f>
        <v>0.52179053486940774</v>
      </c>
      <c r="AL65" s="11">
        <f>'OddsRatio_working_3-way'!Z65+'OddsRatio_working_3-way'!AF65</f>
        <v>1.0774792905378536</v>
      </c>
      <c r="AM65" s="11">
        <f>'OddsRatio_working_3-way'!AA65+'OddsRatio_working_3-way'!AG65</f>
        <v>-0.73005614406685537</v>
      </c>
      <c r="AN65" s="11">
        <f>'OddsRatio_working_3-way'!AB65+'OddsRatio_working_3-way'!AH65</f>
        <v>-0.34742314647099837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1.0774792905378536</v>
      </c>
      <c r="AS65" s="11">
        <f>IF(('OddsRatio_working_3-way'!X65=0),IF(Q65&gt;0,-Q65^(1/3),(-Q65)^(1/3)),'OddsRatio_working_3-way'!AM65-'OddsRatio_working_3-way'!R65/3)</f>
        <v>-0.73005614406685537</v>
      </c>
      <c r="AT65" s="11">
        <f>IF(('OddsRatio_working_3-way'!X65=0),IF(Q65&gt;0,-Q65^(1/3),(-Q65)^(1/3)),'OddsRatio_working_3-way'!AN65-'OddsRatio_working_3-way'!R65/3)</f>
        <v>-0.34742314647099837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1.46</v>
      </c>
      <c r="B66" s="4">
        <f>IF('True_Odds_Calculator_3-way'!B67="","",'True_Odds_Calculator_3-way'!B67)</f>
        <v>4.34</v>
      </c>
      <c r="C66" s="4">
        <f>IF('True_Odds_Calculator_3-way'!C67="","",'True_Odds_Calculator_3-way'!C67)</f>
        <v>8.0299999999999994</v>
      </c>
      <c r="D66" s="9">
        <f t="shared" si="13"/>
        <v>0.66740735822805741</v>
      </c>
      <c r="E66" s="9">
        <f t="shared" si="14"/>
        <v>0.21652766182763791</v>
      </c>
      <c r="F66" s="9">
        <f t="shared" si="15"/>
        <v>0.11606497994430452</v>
      </c>
      <c r="G66" s="9">
        <f t="shared" si="16"/>
        <v>1.0833375946476387</v>
      </c>
      <c r="H66" s="9">
        <f t="shared" si="17"/>
        <v>1.4983352935379137</v>
      </c>
      <c r="I66" s="9">
        <f t="shared" si="18"/>
        <v>4.6183475661231128</v>
      </c>
      <c r="J66" s="9">
        <f t="shared" si="19"/>
        <v>8.6158632903728982</v>
      </c>
      <c r="K66" s="11">
        <f t="shared" si="20"/>
        <v>0.68493150684931503</v>
      </c>
      <c r="L66" s="11">
        <f t="shared" si="21"/>
        <v>0.2304147465437788</v>
      </c>
      <c r="M66" s="11">
        <f t="shared" si="22"/>
        <v>0.12453300124533002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-0.21227629204069731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0.21284836870887636</v>
      </c>
      <c r="Q66" s="11">
        <f>2*'OddsRatio_working_3-way'!K66*'OddsRatio_working_3-way'!L66*'OddsRatio_working_3-way'!M66</f>
        <v>3.9307177970244939E-2</v>
      </c>
      <c r="R66" s="11">
        <f t="shared" si="23"/>
        <v>0</v>
      </c>
      <c r="S66" s="11">
        <f t="shared" si="24"/>
        <v>-1.0026949626012376</v>
      </c>
      <c r="T66" s="11">
        <f t="shared" si="25"/>
        <v>-0.18516989152377422</v>
      </c>
      <c r="U66" s="11">
        <f>'OddsRatio_working_3-way'!S66-'OddsRatio_working_3-way'!R66^2/3</f>
        <v>-1.0026949626012376</v>
      </c>
      <c r="V66" s="11">
        <f>'OddsRatio_working_3-way'!S66*'OddsRatio_working_3-way'!R66/3-2*'OddsRatio_working_3-way'!R66^3/27-'OddsRatio_working_3-way'!T66</f>
        <v>0.18516989152377422</v>
      </c>
      <c r="W66" s="11">
        <f>'OddsRatio_working_3-way'!V66^2+4*'OddsRatio_working_3-way'!U66^3/27</f>
        <v>-0.11506125139855761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0.19322858233545828</v>
      </c>
      <c r="Y66" s="11">
        <f>IF('OddsRatio_working_3-way'!W66&gt;=0,IF('OddsRatio_working_3-way'!V66+SQRT('OddsRatio_working_3-way'!W66)&gt;0,0,PI()),ACOS('OddsRatio_working_3-way'!V66/(2*'OddsRatio_working_3-way'!X66)))</f>
        <v>1.071113396224241</v>
      </c>
      <c r="Z66" s="11">
        <f>'OddsRatio_working_3-way'!X66^(1/3)*COS('OddsRatio_working_3-way'!Y66/3)</f>
        <v>0.54166879732381934</v>
      </c>
      <c r="AA66" s="11">
        <f>'OddsRatio_working_3-way'!X66^(1/3)*COS(('OddsRatio_working_3-way'!Y66+2*PI())/3)</f>
        <v>-0.44581990136037547</v>
      </c>
      <c r="AB66" s="11">
        <f>'OddsRatio_working_3-way'!X66^(1/3)*COS(('OddsRatio_working_3-way'!Y66+4*PI())/3)</f>
        <v>-9.5848895963443689E-2</v>
      </c>
      <c r="AC66" s="11">
        <f>'OddsRatio_working_3-way'!X66^(1/3)*SIN('OddsRatio_working_3-way'!Y66/3)</f>
        <v>0.20205585417448244</v>
      </c>
      <c r="AD66" s="11">
        <f>'OddsRatio_working_3-way'!X66^(1/3)*SIN(('OddsRatio_working_3-way'!Y66+2*PI())/3)</f>
        <v>0.36807101183255064</v>
      </c>
      <c r="AE66" s="11">
        <f>'OddsRatio_working_3-way'!X66^(1/3)*SIN(('OddsRatio_working_3-way'!Y66+4*PI())/3)</f>
        <v>-0.57012686600703311</v>
      </c>
      <c r="AF66" s="11">
        <f>-'OddsRatio_working_3-way'!U66/(3*'OddsRatio_working_3-way'!X66^(1/3))*COS(('OddsRatio_working_3-way'!Y66)/3)</f>
        <v>0.54166879732381934</v>
      </c>
      <c r="AG66" s="11">
        <f>-'OddsRatio_working_3-way'!U66/(3*'OddsRatio_working_3-way'!X66^(1/3))*COS(('OddsRatio_working_3-way'!Y66+2*PI())/3)</f>
        <v>-0.44581990136037547</v>
      </c>
      <c r="AH66" s="11">
        <f>-'OddsRatio_working_3-way'!U66/(3*'OddsRatio_working_3-way'!X66^(1/3))*COS(('OddsRatio_working_3-way'!Y66+4*PI())/3)</f>
        <v>-9.5848895963443689E-2</v>
      </c>
      <c r="AI66" s="11">
        <f>'OddsRatio_working_3-way'!U66/(3*'OddsRatio_working_3-way'!X66^(1/3))*SIN(('OddsRatio_working_3-way'!Y66)/3)</f>
        <v>-0.20205585417448244</v>
      </c>
      <c r="AJ66" s="11">
        <f>'OddsRatio_working_3-way'!U66/(3*'OddsRatio_working_3-way'!X66^(1/3))*SIN(('OddsRatio_working_3-way'!Y66+2*PI())/3)</f>
        <v>-0.36807101183255064</v>
      </c>
      <c r="AK66" s="11">
        <f>'OddsRatio_working_3-way'!U66/(3*'OddsRatio_working_3-way'!X66^(1/3))*SIN(('OddsRatio_working_3-way'!Y66+4*PI())/3)</f>
        <v>0.57012686600703311</v>
      </c>
      <c r="AL66" s="11">
        <f>'OddsRatio_working_3-way'!Z66+'OddsRatio_working_3-way'!AF66</f>
        <v>1.0833375946476387</v>
      </c>
      <c r="AM66" s="11">
        <f>'OddsRatio_working_3-way'!AA66+'OddsRatio_working_3-way'!AG66</f>
        <v>-0.89163980272075094</v>
      </c>
      <c r="AN66" s="11">
        <f>'OddsRatio_working_3-way'!AB66+'OddsRatio_working_3-way'!AH66</f>
        <v>-0.19169779192688738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1.0833375946476387</v>
      </c>
      <c r="AS66" s="11">
        <f>IF(('OddsRatio_working_3-way'!X66=0),IF(Q66&gt;0,-Q66^(1/3),(-Q66)^(1/3)),'OddsRatio_working_3-way'!AM66-'OddsRatio_working_3-way'!R66/3)</f>
        <v>-0.89163980272075094</v>
      </c>
      <c r="AT66" s="11">
        <f>IF(('OddsRatio_working_3-way'!X66=0),IF(Q66&gt;0,-Q66^(1/3),(-Q66)^(1/3)),'OddsRatio_working_3-way'!AN66-'OddsRatio_working_3-way'!R66/3)</f>
        <v>-0.19169779192688738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4.1900000000000004</v>
      </c>
      <c r="B67" s="4">
        <f>IF('True_Odds_Calculator_3-way'!B68="","",'True_Odds_Calculator_3-way'!B68)</f>
        <v>3.71</v>
      </c>
      <c r="C67" s="4">
        <f>IF('True_Odds_Calculator_3-way'!C68="","",'True_Odds_Calculator_3-way'!C68)</f>
        <v>1.9</v>
      </c>
      <c r="D67" s="9">
        <f t="shared" si="13"/>
        <v>0.22874181135063892</v>
      </c>
      <c r="E67" s="9">
        <f t="shared" si="14"/>
        <v>0.25877274818363066</v>
      </c>
      <c r="F67" s="9">
        <f t="shared" si="15"/>
        <v>0.51248544046573019</v>
      </c>
      <c r="G67" s="9">
        <f t="shared" si="16"/>
        <v>1.056972161852447</v>
      </c>
      <c r="H67" s="9">
        <f t="shared" si="17"/>
        <v>4.3717411963093067</v>
      </c>
      <c r="I67" s="9">
        <f t="shared" si="18"/>
        <v>3.8643945586201323</v>
      </c>
      <c r="J67" s="9">
        <f t="shared" si="19"/>
        <v>1.9512749456672025</v>
      </c>
      <c r="K67" s="11">
        <f t="shared" si="20"/>
        <v>0.2386634844868735</v>
      </c>
      <c r="L67" s="11">
        <f t="shared" si="21"/>
        <v>0.26954177897574122</v>
      </c>
      <c r="M67" s="11">
        <f t="shared" si="22"/>
        <v>0.52631578947368418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-0.26342740265803877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0.23023289750471551</v>
      </c>
      <c r="Q67" s="11">
        <f>2*'OddsRatio_working_3-way'!K67*'OddsRatio_working_3-way'!L67*'OddsRatio_working_3-way'!M67</f>
        <v>6.7715558089622208E-2</v>
      </c>
      <c r="R67" s="11">
        <f t="shared" si="23"/>
        <v>0</v>
      </c>
      <c r="S67" s="11">
        <f t="shared" si="24"/>
        <v>-0.87398993112188172</v>
      </c>
      <c r="T67" s="11">
        <f t="shared" si="25"/>
        <v>-0.25705586209467107</v>
      </c>
      <c r="U67" s="11">
        <f>'OddsRatio_working_3-way'!S67-'OddsRatio_working_3-way'!R67^2/3</f>
        <v>-0.87398993112188172</v>
      </c>
      <c r="V67" s="11">
        <f>'OddsRatio_working_3-way'!S67*'OddsRatio_working_3-way'!R67/3-2*'OddsRatio_working_3-way'!R67^3/27-'OddsRatio_working_3-way'!T67</f>
        <v>0.25705586209467107</v>
      </c>
      <c r="W67" s="11">
        <f>'OddsRatio_working_3-way'!V67^2+4*'OddsRatio_working_3-way'!U67^3/27</f>
        <v>-3.2826661561698639E-2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0.15724533204433541</v>
      </c>
      <c r="Y67" s="11">
        <f>IF('OddsRatio_working_3-way'!W67&gt;=0,IF('OddsRatio_working_3-way'!V67+SQRT('OddsRatio_working_3-way'!W67)&gt;0,0,PI()),ACOS('OddsRatio_working_3-way'!V67/(2*'OddsRatio_working_3-way'!X67)))</f>
        <v>0.61396181406776684</v>
      </c>
      <c r="Z67" s="11">
        <f>'OddsRatio_working_3-way'!X67^(1/3)*COS('OddsRatio_working_3-way'!Y67/3)</f>
        <v>0.52848608092622351</v>
      </c>
      <c r="AA67" s="11">
        <f>'OddsRatio_working_3-way'!X67^(1/3)*COS(('OddsRatio_working_3-way'!Y67+2*PI())/3)</f>
        <v>-0.35923951134967325</v>
      </c>
      <c r="AB67" s="11">
        <f>'OddsRatio_working_3-way'!X67^(1/3)*COS(('OddsRatio_working_3-way'!Y67+4*PI())/3)</f>
        <v>-0.16924656957654988</v>
      </c>
      <c r="AC67" s="11">
        <f>'OddsRatio_working_3-way'!X67^(1/3)*SIN('OddsRatio_working_3-way'!Y67/3)</f>
        <v>0.10969247607684163</v>
      </c>
      <c r="AD67" s="11">
        <f>'OddsRatio_working_3-way'!X67^(1/3)*SIN(('OddsRatio_working_3-way'!Y67+2*PI())/3)</f>
        <v>0.40283613359016746</v>
      </c>
      <c r="AE67" s="11">
        <f>'OddsRatio_working_3-way'!X67^(1/3)*SIN(('OddsRatio_working_3-way'!Y67+4*PI())/3)</f>
        <v>-0.51252860966700908</v>
      </c>
      <c r="AF67" s="11">
        <f>-'OddsRatio_working_3-way'!U67/(3*'OddsRatio_working_3-way'!X67^(1/3))*COS(('OddsRatio_working_3-way'!Y67)/3)</f>
        <v>0.5284860809262234</v>
      </c>
      <c r="AG67" s="11">
        <f>-'OddsRatio_working_3-way'!U67/(3*'OddsRatio_working_3-way'!X67^(1/3))*COS(('OddsRatio_working_3-way'!Y67+2*PI())/3)</f>
        <v>-0.35923951134967319</v>
      </c>
      <c r="AH67" s="11">
        <f>-'OddsRatio_working_3-way'!U67/(3*'OddsRatio_working_3-way'!X67^(1/3))*COS(('OddsRatio_working_3-way'!Y67+4*PI())/3)</f>
        <v>-0.16924656957654985</v>
      </c>
      <c r="AI67" s="11">
        <f>'OddsRatio_working_3-way'!U67/(3*'OddsRatio_working_3-way'!X67^(1/3))*SIN(('OddsRatio_working_3-way'!Y67)/3)</f>
        <v>-0.1096924760768416</v>
      </c>
      <c r="AJ67" s="11">
        <f>'OddsRatio_working_3-way'!U67/(3*'OddsRatio_working_3-way'!X67^(1/3))*SIN(('OddsRatio_working_3-way'!Y67+2*PI())/3)</f>
        <v>-0.4028361335901674</v>
      </c>
      <c r="AK67" s="11">
        <f>'OddsRatio_working_3-way'!U67/(3*'OddsRatio_working_3-way'!X67^(1/3))*SIN(('OddsRatio_working_3-way'!Y67+4*PI())/3)</f>
        <v>0.51252860966700897</v>
      </c>
      <c r="AL67" s="11">
        <f>'OddsRatio_working_3-way'!Z67+'OddsRatio_working_3-way'!AF67</f>
        <v>1.056972161852447</v>
      </c>
      <c r="AM67" s="11">
        <f>'OddsRatio_working_3-way'!AA67+'OddsRatio_working_3-way'!AG67</f>
        <v>-0.71847902269934649</v>
      </c>
      <c r="AN67" s="11">
        <f>'OddsRatio_working_3-way'!AB67+'OddsRatio_working_3-way'!AH67</f>
        <v>-0.33849313915309975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1.056972161852447</v>
      </c>
      <c r="AS67" s="11">
        <f>IF(('OddsRatio_working_3-way'!X67=0),IF(Q67&gt;0,-Q67^(1/3),(-Q67)^(1/3)),'OddsRatio_working_3-way'!AM67-'OddsRatio_working_3-way'!R67/3)</f>
        <v>-0.71847902269934649</v>
      </c>
      <c r="AT67" s="11">
        <f>IF(('OddsRatio_working_3-way'!X67=0),IF(Q67&gt;0,-Q67^(1/3),(-Q67)^(1/3)),'OddsRatio_working_3-way'!AN67-'OddsRatio_working_3-way'!R67/3)</f>
        <v>-0.33849313915309975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1.87</v>
      </c>
      <c r="B68" s="4">
        <f>IF('True_Odds_Calculator_3-way'!B69="","",'True_Odds_Calculator_3-way'!B69)</f>
        <v>2.9</v>
      </c>
      <c r="C68" s="4">
        <f>IF('True_Odds_Calculator_3-way'!C69="","",'True_Odds_Calculator_3-way'!C69)</f>
        <v>4.83</v>
      </c>
      <c r="D68" s="9">
        <f t="shared" ref="D68:D131" si="26">(K68/(AR68+K68-(AR68*K68)))</f>
        <v>0.50033022640088731</v>
      </c>
      <c r="E68" s="9">
        <f t="shared" ref="E68:E131" si="27">(L68/(AR68+L68-(AR68*L68)))</f>
        <v>0.31436405965351583</v>
      </c>
      <c r="F68" s="9">
        <f t="shared" ref="F68:F131" si="28">(M68/(AR68+M68-(AR68*M68)))</f>
        <v>0.18530571394559706</v>
      </c>
      <c r="G68" s="9">
        <f t="shared" ref="G68:G131" si="29">AR68</f>
        <v>1.1479080071453578</v>
      </c>
      <c r="H68" s="9">
        <f t="shared" ref="H68:H131" si="30">IF(A68="","",1/D68)</f>
        <v>1.9986799662164616</v>
      </c>
      <c r="I68" s="9">
        <f t="shared" ref="I68:I131" si="31">IF(B68="","",1/E68)</f>
        <v>3.1810252135761794</v>
      </c>
      <c r="J68" s="9">
        <f t="shared" ref="J68:J131" si="32">IF(C68="","",1/F68)</f>
        <v>5.3964876673667215</v>
      </c>
      <c r="K68" s="11">
        <f t="shared" ref="K68:K131" si="33">1/A68</f>
        <v>0.53475935828876997</v>
      </c>
      <c r="L68" s="11">
        <f t="shared" ref="L68:L131" si="34">1/B68</f>
        <v>0.34482758620689657</v>
      </c>
      <c r="M68" s="11">
        <f t="shared" ref="M68:M131" si="35">1/C68</f>
        <v>0.20703933747412007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-0.24170458697312935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0.25197485290967958</v>
      </c>
      <c r="Q68" s="11">
        <f>2*'OddsRatio_working_3-way'!K68*'OddsRatio_working_3-way'!L68*'OddsRatio_working_3-way'!M68</f>
        <v>7.6356016033236232E-2</v>
      </c>
      <c r="R68" s="11">
        <f t="shared" ref="R68:R131" si="36">O68/N68</f>
        <v>0</v>
      </c>
      <c r="S68" s="11">
        <f t="shared" ref="S68:S131" si="37">P68/N68</f>
        <v>-1.0424909848222781</v>
      </c>
      <c r="T68" s="11">
        <f t="shared" ref="T68:T131" si="38">Q68/N68</f>
        <v>-0.31590635903705394</v>
      </c>
      <c r="U68" s="11">
        <f>'OddsRatio_working_3-way'!S68-'OddsRatio_working_3-way'!R68^2/3</f>
        <v>-1.0424909848222781</v>
      </c>
      <c r="V68" s="11">
        <f>'OddsRatio_working_3-way'!S68*'OddsRatio_working_3-way'!R68/3-2*'OddsRatio_working_3-way'!R68^3/27-'OddsRatio_working_3-way'!T68</f>
        <v>0.31590635903705394</v>
      </c>
      <c r="W68" s="11">
        <f>'OddsRatio_working_3-way'!V68^2+4*'OddsRatio_working_3-way'!U68^3/27</f>
        <v>-6.8050005301389396E-2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0.20484557170063344</v>
      </c>
      <c r="Y68" s="11">
        <f>IF('OddsRatio_working_3-way'!W68&gt;=0,IF('OddsRatio_working_3-way'!V68+SQRT('OddsRatio_working_3-way'!W68)&gt;0,0,PI()),ACOS('OddsRatio_working_3-way'!V68/(2*'OddsRatio_working_3-way'!X68)))</f>
        <v>0.69025420490668665</v>
      </c>
      <c r="Z68" s="11">
        <f>'OddsRatio_working_3-way'!X68^(1/3)*COS('OddsRatio_working_3-way'!Y68/3)</f>
        <v>0.57395400357267889</v>
      </c>
      <c r="AA68" s="11">
        <f>'OddsRatio_working_3-way'!X68^(1/3)*COS(('OddsRatio_working_3-way'!Y68+2*PI())/3)</f>
        <v>-0.4034044364516256</v>
      </c>
      <c r="AB68" s="11">
        <f>'OddsRatio_working_3-way'!X68^(1/3)*COS(('OddsRatio_working_3-way'!Y68+4*PI())/3)</f>
        <v>-0.17054956712105324</v>
      </c>
      <c r="AC68" s="11">
        <f>'OddsRatio_working_3-way'!X68^(1/3)*SIN('OddsRatio_working_3-way'!Y68/3)</f>
        <v>0.13443882149012107</v>
      </c>
      <c r="AD68" s="11">
        <f>'OddsRatio_working_3-way'!X68^(1/3)*SIN(('OddsRatio_working_3-way'!Y68+2*PI())/3)</f>
        <v>0.42983933695266391</v>
      </c>
      <c r="AE68" s="11">
        <f>'OddsRatio_working_3-way'!X68^(1/3)*SIN(('OddsRatio_working_3-way'!Y68+4*PI())/3)</f>
        <v>-0.56427815844278495</v>
      </c>
      <c r="AF68" s="11">
        <f>-'OddsRatio_working_3-way'!U68/(3*'OddsRatio_working_3-way'!X68^(1/3))*COS(('OddsRatio_working_3-way'!Y68)/3)</f>
        <v>0.57395400357267889</v>
      </c>
      <c r="AG68" s="11">
        <f>-'OddsRatio_working_3-way'!U68/(3*'OddsRatio_working_3-way'!X68^(1/3))*COS(('OddsRatio_working_3-way'!Y68+2*PI())/3)</f>
        <v>-0.4034044364516256</v>
      </c>
      <c r="AH68" s="11">
        <f>-'OddsRatio_working_3-way'!U68/(3*'OddsRatio_working_3-way'!X68^(1/3))*COS(('OddsRatio_working_3-way'!Y68+4*PI())/3)</f>
        <v>-0.17054956712105324</v>
      </c>
      <c r="AI68" s="11">
        <f>'OddsRatio_working_3-way'!U68/(3*'OddsRatio_working_3-way'!X68^(1/3))*SIN(('OddsRatio_working_3-way'!Y68)/3)</f>
        <v>-0.13443882149012107</v>
      </c>
      <c r="AJ68" s="11">
        <f>'OddsRatio_working_3-way'!U68/(3*'OddsRatio_working_3-way'!X68^(1/3))*SIN(('OddsRatio_working_3-way'!Y68+2*PI())/3)</f>
        <v>-0.42983933695266391</v>
      </c>
      <c r="AK68" s="11">
        <f>'OddsRatio_working_3-way'!U68/(3*'OddsRatio_working_3-way'!X68^(1/3))*SIN(('OddsRatio_working_3-way'!Y68+4*PI())/3)</f>
        <v>0.56427815844278495</v>
      </c>
      <c r="AL68" s="11">
        <f>'OddsRatio_working_3-way'!Z68+'OddsRatio_working_3-way'!AF68</f>
        <v>1.1479080071453578</v>
      </c>
      <c r="AM68" s="11">
        <f>'OddsRatio_working_3-way'!AA68+'OddsRatio_working_3-way'!AG68</f>
        <v>-0.80680887290325121</v>
      </c>
      <c r="AN68" s="11">
        <f>'OddsRatio_working_3-way'!AB68+'OddsRatio_working_3-way'!AH68</f>
        <v>-0.34109913424210647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1.1479080071453578</v>
      </c>
      <c r="AS68" s="11">
        <f>IF(('OddsRatio_working_3-way'!X68=0),IF(Q68&gt;0,-Q68^(1/3),(-Q68)^(1/3)),'OddsRatio_working_3-way'!AM68-'OddsRatio_working_3-way'!R68/3)</f>
        <v>-0.80680887290325121</v>
      </c>
      <c r="AT68" s="11">
        <f>IF(('OddsRatio_working_3-way'!X68=0),IF(Q68&gt;0,-Q68^(1/3),(-Q68)^(1/3)),'OddsRatio_working_3-way'!AN68-'OddsRatio_working_3-way'!R68/3)</f>
        <v>-0.34109913424210647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3.09</v>
      </c>
      <c r="B69" s="4">
        <f>IF('True_Odds_Calculator_3-way'!B70="","",'True_Odds_Calculator_3-way'!B70)</f>
        <v>3.17</v>
      </c>
      <c r="C69" s="4">
        <f>IF('True_Odds_Calculator_3-way'!C70="","",'True_Odds_Calculator_3-way'!C70)</f>
        <v>2.57</v>
      </c>
      <c r="D69" s="9">
        <f t="shared" si="26"/>
        <v>0.314458420681615</v>
      </c>
      <c r="E69" s="9">
        <f t="shared" si="27"/>
        <v>0.30641776541524274</v>
      </c>
      <c r="F69" s="9">
        <f t="shared" si="28"/>
        <v>0.37912381390314248</v>
      </c>
      <c r="G69" s="9">
        <f t="shared" si="29"/>
        <v>1.0430960135261449</v>
      </c>
      <c r="H69" s="9">
        <f t="shared" si="30"/>
        <v>3.1800706682696434</v>
      </c>
      <c r="I69" s="9">
        <f t="shared" si="31"/>
        <v>3.2635183493517346</v>
      </c>
      <c r="J69" s="9">
        <f t="shared" si="32"/>
        <v>2.6376607412360471</v>
      </c>
      <c r="K69" s="11">
        <f t="shared" si="33"/>
        <v>0.3236245954692557</v>
      </c>
      <c r="L69" s="11">
        <f t="shared" si="34"/>
        <v>0.31545741324921134</v>
      </c>
      <c r="M69" s="11">
        <f t="shared" si="35"/>
        <v>0.38910505836575876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-0.28284910403905705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0.23158887326292948</v>
      </c>
      <c r="Q69" s="11">
        <f>2*'OddsRatio_working_3-way'!K69*'OddsRatio_working_3-way'!L69*'OddsRatio_working_3-way'!M69</f>
        <v>7.9447297860353192E-2</v>
      </c>
      <c r="R69" s="11">
        <f t="shared" si="36"/>
        <v>0</v>
      </c>
      <c r="S69" s="11">
        <f t="shared" si="37"/>
        <v>-0.81877181138587118</v>
      </c>
      <c r="T69" s="11">
        <f t="shared" si="38"/>
        <v>-0.28088226805690275</v>
      </c>
      <c r="U69" s="11">
        <f>'OddsRatio_working_3-way'!S69-'OddsRatio_working_3-way'!R69^2/3</f>
        <v>-0.81877181138587118</v>
      </c>
      <c r="V69" s="11">
        <f>'OddsRatio_working_3-way'!S69*'OddsRatio_working_3-way'!R69/3-2*'OddsRatio_working_3-way'!R69^3/27-'OddsRatio_working_3-way'!T69</f>
        <v>0.28088226805690275</v>
      </c>
      <c r="W69" s="11">
        <f>'OddsRatio_working_3-way'!V69^2+4*'OddsRatio_working_3-way'!U69^3/27</f>
        <v>-2.4228117660562015E-3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0.1425812577750368</v>
      </c>
      <c r="Y69" s="11">
        <f>IF('OddsRatio_working_3-way'!W69&gt;=0,IF('OddsRatio_working_3-way'!V69+SQRT('OddsRatio_working_3-way'!W69)&gt;0,0,PI()),ACOS('OddsRatio_working_3-way'!V69/(2*'OddsRatio_working_3-way'!X69)))</f>
        <v>0.17347941373588038</v>
      </c>
      <c r="Z69" s="11">
        <f>'OddsRatio_working_3-way'!X69^(1/3)*COS('OddsRatio_working_3-way'!Y69/3)</f>
        <v>0.52154800676307245</v>
      </c>
      <c r="AA69" s="11">
        <f>'OddsRatio_working_3-way'!X69^(1/3)*COS(('OddsRatio_working_3-way'!Y69+2*PI())/3)</f>
        <v>-0.28692185850518565</v>
      </c>
      <c r="AB69" s="11">
        <f>'OddsRatio_working_3-way'!X69^(1/3)*COS(('OddsRatio_working_3-way'!Y69+4*PI())/3)</f>
        <v>-0.23462614825788694</v>
      </c>
      <c r="AC69" s="11">
        <f>'OddsRatio_working_3-way'!X69^(1/3)*SIN('OddsRatio_working_3-way'!Y69/3)</f>
        <v>3.0192942388740578E-2</v>
      </c>
      <c r="AD69" s="11">
        <f>'OddsRatio_working_3-way'!X69^(1/3)*SIN(('OddsRatio_working_3-way'!Y69+2*PI())/3)</f>
        <v>0.43657735195558861</v>
      </c>
      <c r="AE69" s="11">
        <f>'OddsRatio_working_3-way'!X69^(1/3)*SIN(('OddsRatio_working_3-way'!Y69+4*PI())/3)</f>
        <v>-0.46677029434432926</v>
      </c>
      <c r="AF69" s="11">
        <f>-'OddsRatio_working_3-way'!U69/(3*'OddsRatio_working_3-way'!X69^(1/3))*COS(('OddsRatio_working_3-way'!Y69)/3)</f>
        <v>0.52154800676307256</v>
      </c>
      <c r="AG69" s="11">
        <f>-'OddsRatio_working_3-way'!U69/(3*'OddsRatio_working_3-way'!X69^(1/3))*COS(('OddsRatio_working_3-way'!Y69+2*PI())/3)</f>
        <v>-0.2869218585051857</v>
      </c>
      <c r="AH69" s="11">
        <f>-'OddsRatio_working_3-way'!U69/(3*'OddsRatio_working_3-way'!X69^(1/3))*COS(('OddsRatio_working_3-way'!Y69+4*PI())/3)</f>
        <v>-0.234626148257887</v>
      </c>
      <c r="AI69" s="11">
        <f>'OddsRatio_working_3-way'!U69/(3*'OddsRatio_working_3-way'!X69^(1/3))*SIN(('OddsRatio_working_3-way'!Y69)/3)</f>
        <v>-3.0192942388740585E-2</v>
      </c>
      <c r="AJ69" s="11">
        <f>'OddsRatio_working_3-way'!U69/(3*'OddsRatio_working_3-way'!X69^(1/3))*SIN(('OddsRatio_working_3-way'!Y69+2*PI())/3)</f>
        <v>-0.43657735195558872</v>
      </c>
      <c r="AK69" s="11">
        <f>'OddsRatio_working_3-way'!U69/(3*'OddsRatio_working_3-way'!X69^(1/3))*SIN(('OddsRatio_working_3-way'!Y69+4*PI())/3)</f>
        <v>0.46677029434432932</v>
      </c>
      <c r="AL69" s="11">
        <f>'OddsRatio_working_3-way'!Z69+'OddsRatio_working_3-way'!AF69</f>
        <v>1.0430960135261449</v>
      </c>
      <c r="AM69" s="11">
        <f>'OddsRatio_working_3-way'!AA69+'OddsRatio_working_3-way'!AG69</f>
        <v>-0.5738437170103714</v>
      </c>
      <c r="AN69" s="11">
        <f>'OddsRatio_working_3-way'!AB69+'OddsRatio_working_3-way'!AH69</f>
        <v>-0.46925229651577394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1.0430960135261449</v>
      </c>
      <c r="AS69" s="11">
        <f>IF(('OddsRatio_working_3-way'!X69=0),IF(Q69&gt;0,-Q69^(1/3),(-Q69)^(1/3)),'OddsRatio_working_3-way'!AM69-'OddsRatio_working_3-way'!R69/3)</f>
        <v>-0.5738437170103714</v>
      </c>
      <c r="AT69" s="11">
        <f>IF(('OddsRatio_working_3-way'!X69=0),IF(Q69&gt;0,-Q69^(1/3),(-Q69)^(1/3)),'OddsRatio_working_3-way'!AN69-'OddsRatio_working_3-way'!R69/3)</f>
        <v>-0.46925229651577394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3.27</v>
      </c>
      <c r="B70" s="4">
        <f>IF('True_Odds_Calculator_3-way'!B71="","",'True_Odds_Calculator_3-way'!B71)</f>
        <v>2.94</v>
      </c>
      <c r="C70" s="4">
        <f>IF('True_Odds_Calculator_3-way'!C71="","",'True_Odds_Calculator_3-way'!C71)</f>
        <v>2.29</v>
      </c>
      <c r="D70" s="9">
        <f t="shared" si="26"/>
        <v>0.28029927147349032</v>
      </c>
      <c r="E70" s="9">
        <f t="shared" si="27"/>
        <v>0.3130527599310064</v>
      </c>
      <c r="F70" s="9">
        <f t="shared" si="28"/>
        <v>0.4066479685955029</v>
      </c>
      <c r="G70" s="9">
        <f t="shared" si="29"/>
        <v>1.1311081096282956</v>
      </c>
      <c r="H70" s="9">
        <f t="shared" si="30"/>
        <v>3.5676154088562315</v>
      </c>
      <c r="I70" s="9">
        <f t="shared" si="31"/>
        <v>3.194349732678893</v>
      </c>
      <c r="J70" s="9">
        <f t="shared" si="32"/>
        <v>2.4591294614205013</v>
      </c>
      <c r="K70" s="11">
        <f t="shared" si="33"/>
        <v>0.3058103975535168</v>
      </c>
      <c r="L70" s="11">
        <f t="shared" si="34"/>
        <v>0.3401360544217687</v>
      </c>
      <c r="M70" s="11">
        <f t="shared" si="35"/>
        <v>0.4366812227074236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-0.25803982103237488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0.2498228301910618</v>
      </c>
      <c r="Q70" s="11">
        <f>2*'OddsRatio_working_3-way'!K70*'OddsRatio_working_3-way'!L70*'OddsRatio_working_3-way'!M70</f>
        <v>9.0844665524022455E-2</v>
      </c>
      <c r="R70" s="11">
        <f t="shared" si="36"/>
        <v>0</v>
      </c>
      <c r="S70" s="11">
        <f t="shared" si="37"/>
        <v>-0.96815611323694828</v>
      </c>
      <c r="T70" s="11">
        <f t="shared" si="38"/>
        <v>-0.35205676844979927</v>
      </c>
      <c r="U70" s="11">
        <f>'OddsRatio_working_3-way'!S70-'OddsRatio_working_3-way'!R70^2/3</f>
        <v>-0.96815611323694828</v>
      </c>
      <c r="V70" s="11">
        <f>'OddsRatio_working_3-way'!S70*'OddsRatio_working_3-way'!R70/3-2*'OddsRatio_working_3-way'!R70^3/27-'OddsRatio_working_3-way'!T70</f>
        <v>0.35205676844979927</v>
      </c>
      <c r="W70" s="11">
        <f>'OddsRatio_working_3-way'!V70^2+4*'OddsRatio_working_3-way'!U70^3/27</f>
        <v>-1.0497238948299056E-2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0.18333112608038946</v>
      </c>
      <c r="Y70" s="11">
        <f>IF('OddsRatio_working_3-way'!W70&gt;=0,IF('OddsRatio_working_3-way'!V70+SQRT('OddsRatio_working_3-way'!W70)&gt;0,0,PI()),ACOS('OddsRatio_working_3-way'!V70/(2*'OddsRatio_working_3-way'!X70)))</f>
        <v>0.28319927751965523</v>
      </c>
      <c r="Z70" s="11">
        <f>'OddsRatio_working_3-way'!X70^(1/3)*COS('OddsRatio_working_3-way'!Y70/3)</f>
        <v>0.56555405481414767</v>
      </c>
      <c r="AA70" s="11">
        <f>'OddsRatio_working_3-way'!X70^(1/3)*COS(('OddsRatio_working_3-way'!Y70+2*PI())/3)</f>
        <v>-0.32915036696434585</v>
      </c>
      <c r="AB70" s="11">
        <f>'OddsRatio_working_3-way'!X70^(1/3)*COS(('OddsRatio_working_3-way'!Y70+4*PI())/3)</f>
        <v>-0.23640368784980201</v>
      </c>
      <c r="AC70" s="11">
        <f>'OddsRatio_working_3-way'!X70^(1/3)*SIN('OddsRatio_working_3-way'!Y70/3)</f>
        <v>5.3547320153225796E-2</v>
      </c>
      <c r="AD70" s="11">
        <f>'OddsRatio_working_3-way'!X70^(1/3)*SIN(('OddsRatio_working_3-way'!Y70+2*PI())/3)</f>
        <v>0.46301051860573589</v>
      </c>
      <c r="AE70" s="11">
        <f>'OddsRatio_working_3-way'!X70^(1/3)*SIN(('OddsRatio_working_3-way'!Y70+4*PI())/3)</f>
        <v>-0.51655783875896166</v>
      </c>
      <c r="AF70" s="11">
        <f>-'OddsRatio_working_3-way'!U70/(3*'OddsRatio_working_3-way'!X70^(1/3))*COS(('OddsRatio_working_3-way'!Y70)/3)</f>
        <v>0.56555405481414778</v>
      </c>
      <c r="AG70" s="11">
        <f>-'OddsRatio_working_3-way'!U70/(3*'OddsRatio_working_3-way'!X70^(1/3))*COS(('OddsRatio_working_3-way'!Y70+2*PI())/3)</f>
        <v>-0.32915036696434591</v>
      </c>
      <c r="AH70" s="11">
        <f>-'OddsRatio_working_3-way'!U70/(3*'OddsRatio_working_3-way'!X70^(1/3))*COS(('OddsRatio_working_3-way'!Y70+4*PI())/3)</f>
        <v>-0.23640368784980204</v>
      </c>
      <c r="AI70" s="11">
        <f>'OddsRatio_working_3-way'!U70/(3*'OddsRatio_working_3-way'!X70^(1/3))*SIN(('OddsRatio_working_3-way'!Y70)/3)</f>
        <v>-5.3547320153225809E-2</v>
      </c>
      <c r="AJ70" s="11">
        <f>'OddsRatio_working_3-way'!U70/(3*'OddsRatio_working_3-way'!X70^(1/3))*SIN(('OddsRatio_working_3-way'!Y70+2*PI())/3)</f>
        <v>-0.463010518605736</v>
      </c>
      <c r="AK70" s="11">
        <f>'OddsRatio_working_3-way'!U70/(3*'OddsRatio_working_3-way'!X70^(1/3))*SIN(('OddsRatio_working_3-way'!Y70+4*PI())/3)</f>
        <v>0.51655783875896177</v>
      </c>
      <c r="AL70" s="11">
        <f>'OddsRatio_working_3-way'!Z70+'OddsRatio_working_3-way'!AF70</f>
        <v>1.1311081096282956</v>
      </c>
      <c r="AM70" s="11">
        <f>'OddsRatio_working_3-way'!AA70+'OddsRatio_working_3-way'!AG70</f>
        <v>-0.65830073392869171</v>
      </c>
      <c r="AN70" s="11">
        <f>'OddsRatio_working_3-way'!AB70+'OddsRatio_working_3-way'!AH70</f>
        <v>-0.47280737569960407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1.1311081096282956</v>
      </c>
      <c r="AS70" s="11">
        <f>IF(('OddsRatio_working_3-way'!X70=0),IF(Q70&gt;0,-Q70^(1/3),(-Q70)^(1/3)),'OddsRatio_working_3-way'!AM70-'OddsRatio_working_3-way'!R70/3)</f>
        <v>-0.65830073392869171</v>
      </c>
      <c r="AT70" s="11">
        <f>IF(('OddsRatio_working_3-way'!X70=0),IF(Q70&gt;0,-Q70^(1/3),(-Q70)^(1/3)),'OddsRatio_working_3-way'!AN70-'OddsRatio_working_3-way'!R70/3)</f>
        <v>-0.47280737569960407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3.4</v>
      </c>
      <c r="B71" s="4">
        <f>IF('True_Odds_Calculator_3-way'!B72="","",'True_Odds_Calculator_3-way'!B72)</f>
        <v>3.51</v>
      </c>
      <c r="C71" s="4">
        <f>IF('True_Odds_Calculator_3-way'!C72="","",'True_Odds_Calculator_3-way'!C72)</f>
        <v>2.23</v>
      </c>
      <c r="D71" s="9">
        <f t="shared" si="26"/>
        <v>0.28548602231978498</v>
      </c>
      <c r="E71" s="9">
        <f t="shared" si="27"/>
        <v>0.2764332327544427</v>
      </c>
      <c r="F71" s="9">
        <f t="shared" si="28"/>
        <v>0.43808074492577237</v>
      </c>
      <c r="G71" s="9">
        <f t="shared" si="29"/>
        <v>1.0428326926397609</v>
      </c>
      <c r="H71" s="9">
        <f t="shared" si="30"/>
        <v>3.5027984623354262</v>
      </c>
      <c r="I71" s="9">
        <f t="shared" si="31"/>
        <v>3.6175100585257995</v>
      </c>
      <c r="J71" s="9">
        <f t="shared" si="32"/>
        <v>2.2826842119469055</v>
      </c>
      <c r="K71" s="11">
        <f t="shared" si="33"/>
        <v>0.29411764705882354</v>
      </c>
      <c r="L71" s="11">
        <f t="shared" si="34"/>
        <v>0.28490028490028491</v>
      </c>
      <c r="M71" s="11">
        <f t="shared" si="35"/>
        <v>0.44843049327354262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-0.27841919796549186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0.23071587302660901</v>
      </c>
      <c r="Q71" s="11">
        <f>2*'OddsRatio_working_3-way'!K71*'OddsRatio_working_3-way'!L71*'OddsRatio_working_3-way'!M71</f>
        <v>7.5151750171533874E-2</v>
      </c>
      <c r="R71" s="11">
        <f t="shared" si="36"/>
        <v>0</v>
      </c>
      <c r="S71" s="11">
        <f t="shared" si="37"/>
        <v>-0.82866366512270695</v>
      </c>
      <c r="T71" s="11">
        <f t="shared" si="38"/>
        <v>-0.26992301795527912</v>
      </c>
      <c r="U71" s="11">
        <f>'OddsRatio_working_3-way'!S71-'OddsRatio_working_3-way'!R71^2/3</f>
        <v>-0.82866366512270695</v>
      </c>
      <c r="V71" s="11">
        <f>'OddsRatio_working_3-way'!S71*'OddsRatio_working_3-way'!R71/3-2*'OddsRatio_working_3-way'!R71^3/27-'OddsRatio_working_3-way'!T71</f>
        <v>0.26992301795527912</v>
      </c>
      <c r="W71" s="11">
        <f>'OddsRatio_working_3-way'!V71^2+4*'OddsRatio_working_3-way'!U71^3/27</f>
        <v>-1.1442251924882282E-2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0.14517290341775924</v>
      </c>
      <c r="Y71" s="11">
        <f>IF('OddsRatio_working_3-way'!W71&gt;=0,IF('OddsRatio_working_3-way'!V71+SQRT('OddsRatio_working_3-way'!W71)&gt;0,0,PI()),ACOS('OddsRatio_working_3-way'!V71/(2*'OddsRatio_working_3-way'!X71)))</f>
        <v>0.37730615906504061</v>
      </c>
      <c r="Z71" s="11">
        <f>'OddsRatio_working_3-way'!X71^(1/3)*COS('OddsRatio_working_3-way'!Y71/3)</f>
        <v>0.52141634631988043</v>
      </c>
      <c r="AA71" s="11">
        <f>'OddsRatio_working_3-way'!X71^(1/3)*COS(('OddsRatio_working_3-way'!Y71+2*PI())/3)</f>
        <v>-0.31780161957453884</v>
      </c>
      <c r="AB71" s="11">
        <f>'OddsRatio_working_3-way'!X71^(1/3)*COS(('OddsRatio_working_3-way'!Y71+4*PI())/3)</f>
        <v>-0.20361472674534167</v>
      </c>
      <c r="AC71" s="11">
        <f>'OddsRatio_working_3-way'!X71^(1/3)*SIN('OddsRatio_working_3-way'!Y71/3)</f>
        <v>6.5925833312864057E-2</v>
      </c>
      <c r="AD71" s="11">
        <f>'OddsRatio_working_3-way'!X71^(1/3)*SIN(('OddsRatio_working_3-way'!Y71+2*PI())/3)</f>
        <v>0.41859688520504917</v>
      </c>
      <c r="AE71" s="11">
        <f>'OddsRatio_working_3-way'!X71^(1/3)*SIN(('OddsRatio_working_3-way'!Y71+4*PI())/3)</f>
        <v>-0.48452271851791312</v>
      </c>
      <c r="AF71" s="11">
        <f>-'OddsRatio_working_3-way'!U71/(3*'OddsRatio_working_3-way'!X71^(1/3))*COS(('OddsRatio_working_3-way'!Y71)/3)</f>
        <v>0.52141634631988032</v>
      </c>
      <c r="AG71" s="11">
        <f>-'OddsRatio_working_3-way'!U71/(3*'OddsRatio_working_3-way'!X71^(1/3))*COS(('OddsRatio_working_3-way'!Y71+2*PI())/3)</f>
        <v>-0.31780161957453879</v>
      </c>
      <c r="AH71" s="11">
        <f>-'OddsRatio_working_3-way'!U71/(3*'OddsRatio_working_3-way'!X71^(1/3))*COS(('OddsRatio_working_3-way'!Y71+4*PI())/3)</f>
        <v>-0.20361472674534165</v>
      </c>
      <c r="AI71" s="11">
        <f>'OddsRatio_working_3-way'!U71/(3*'OddsRatio_working_3-way'!X71^(1/3))*SIN(('OddsRatio_working_3-way'!Y71)/3)</f>
        <v>-6.5925833312864043E-2</v>
      </c>
      <c r="AJ71" s="11">
        <f>'OddsRatio_working_3-way'!U71/(3*'OddsRatio_working_3-way'!X71^(1/3))*SIN(('OddsRatio_working_3-way'!Y71+2*PI())/3)</f>
        <v>-0.41859688520504906</v>
      </c>
      <c r="AK71" s="11">
        <f>'OddsRatio_working_3-way'!U71/(3*'OddsRatio_working_3-way'!X71^(1/3))*SIN(('OddsRatio_working_3-way'!Y71+4*PI())/3)</f>
        <v>0.48452271851791301</v>
      </c>
      <c r="AL71" s="11">
        <f>'OddsRatio_working_3-way'!Z71+'OddsRatio_working_3-way'!AF71</f>
        <v>1.0428326926397609</v>
      </c>
      <c r="AM71" s="11">
        <f>'OddsRatio_working_3-way'!AA71+'OddsRatio_working_3-way'!AG71</f>
        <v>-0.63560323914907757</v>
      </c>
      <c r="AN71" s="11">
        <f>'OddsRatio_working_3-way'!AB71+'OddsRatio_working_3-way'!AH71</f>
        <v>-0.40722945349068329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1.0428326926397609</v>
      </c>
      <c r="AS71" s="11">
        <f>IF(('OddsRatio_working_3-way'!X71=0),IF(Q71&gt;0,-Q71^(1/3),(-Q71)^(1/3)),'OddsRatio_working_3-way'!AM71-'OddsRatio_working_3-way'!R71/3)</f>
        <v>-0.63560323914907757</v>
      </c>
      <c r="AT71" s="11">
        <f>IF(('OddsRatio_working_3-way'!X71=0),IF(Q71&gt;0,-Q71^(1/3),(-Q71)^(1/3)),'OddsRatio_working_3-way'!AN71-'OddsRatio_working_3-way'!R71/3)</f>
        <v>-0.40722945349068329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2.93</v>
      </c>
      <c r="B72" s="4">
        <f>IF('True_Odds_Calculator_3-way'!B73="","",'True_Odds_Calculator_3-way'!B73)</f>
        <v>3.13</v>
      </c>
      <c r="C72" s="4">
        <f>IF('True_Odds_Calculator_3-way'!C73="","",'True_Odds_Calculator_3-way'!C73)</f>
        <v>2.73</v>
      </c>
      <c r="D72" s="9">
        <f t="shared" si="26"/>
        <v>0.3322676421182772</v>
      </c>
      <c r="E72" s="9">
        <f t="shared" si="27"/>
        <v>0.31076428765784153</v>
      </c>
      <c r="F72" s="9">
        <f t="shared" si="28"/>
        <v>0.35696807022388144</v>
      </c>
      <c r="G72" s="9">
        <f t="shared" si="29"/>
        <v>1.0412549135358371</v>
      </c>
      <c r="H72" s="9">
        <f t="shared" si="30"/>
        <v>3.0096219831241657</v>
      </c>
      <c r="I72" s="9">
        <f t="shared" si="31"/>
        <v>3.217872965831333</v>
      </c>
      <c r="J72" s="9">
        <f t="shared" si="32"/>
        <v>2.801371000416998</v>
      </c>
      <c r="K72" s="11">
        <f t="shared" si="33"/>
        <v>0.34129692832764502</v>
      </c>
      <c r="L72" s="11">
        <f t="shared" si="34"/>
        <v>0.31948881789137379</v>
      </c>
      <c r="M72" s="11">
        <f t="shared" si="35"/>
        <v>0.36630036630036628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-0.28405890634243358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0.23126183045056867</v>
      </c>
      <c r="Q72" s="11">
        <f>2*'OddsRatio_working_3-way'!K72*'OddsRatio_working_3-way'!L72*'OddsRatio_working_3-way'!M72</f>
        <v>7.9883188411249986E-2</v>
      </c>
      <c r="R72" s="11">
        <f t="shared" si="36"/>
        <v>0</v>
      </c>
      <c r="S72" s="11">
        <f t="shared" si="37"/>
        <v>-0.81413335504355588</v>
      </c>
      <c r="T72" s="11">
        <f t="shared" si="38"/>
        <v>-0.28122050260571885</v>
      </c>
      <c r="U72" s="11">
        <f>'OddsRatio_working_3-way'!S72-'OddsRatio_working_3-way'!R72^2/3</f>
        <v>-0.81413335504355588</v>
      </c>
      <c r="V72" s="11">
        <f>'OddsRatio_working_3-way'!S72*'OddsRatio_working_3-way'!R72/3-2*'OddsRatio_working_3-way'!R72^3/27-'OddsRatio_working_3-way'!T72</f>
        <v>0.28122050260571885</v>
      </c>
      <c r="W72" s="11">
        <f>'OddsRatio_working_3-way'!V72^2+4*'OddsRatio_working_3-way'!U72^3/27</f>
        <v>-8.5847617124815145E-4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0.1413713613652543</v>
      </c>
      <c r="Y72" s="11">
        <f>IF('OddsRatio_working_3-way'!W72&gt;=0,IF('OddsRatio_working_3-way'!V72+SQRT('OddsRatio_working_3-way'!W72)&gt;0,0,PI()),ACOS('OddsRatio_working_3-way'!V72/(2*'OddsRatio_working_3-way'!X72)))</f>
        <v>0.10381331208628231</v>
      </c>
      <c r="Z72" s="11">
        <f>'OddsRatio_working_3-way'!X72^(1/3)*COS('OddsRatio_working_3-way'!Y72/3)</f>
        <v>0.52062745676791866</v>
      </c>
      <c r="AA72" s="11">
        <f>'OddsRatio_working_3-way'!X72^(1/3)*COS(('OddsRatio_working_3-way'!Y72+2*PI())/3)</f>
        <v>-0.27592229031053472</v>
      </c>
      <c r="AB72" s="11">
        <f>'OddsRatio_working_3-way'!X72^(1/3)*COS(('OddsRatio_working_3-way'!Y72+4*PI())/3)</f>
        <v>-0.24470516645738385</v>
      </c>
      <c r="AC72" s="11">
        <f>'OddsRatio_working_3-way'!X72^(1/3)*SIN('OddsRatio_working_3-way'!Y72/3)</f>
        <v>1.8023214859942446E-2</v>
      </c>
      <c r="AD72" s="11">
        <f>'OddsRatio_working_3-way'!X72^(1/3)*SIN(('OddsRatio_working_3-way'!Y72+2*PI())/3)</f>
        <v>0.44186499603873086</v>
      </c>
      <c r="AE72" s="11">
        <f>'OddsRatio_working_3-way'!X72^(1/3)*SIN(('OddsRatio_working_3-way'!Y72+4*PI())/3)</f>
        <v>-0.45988821089867343</v>
      </c>
      <c r="AF72" s="11">
        <f>-'OddsRatio_working_3-way'!U72/(3*'OddsRatio_working_3-way'!X72^(1/3))*COS(('OddsRatio_working_3-way'!Y72)/3)</f>
        <v>0.52062745676791855</v>
      </c>
      <c r="AG72" s="11">
        <f>-'OddsRatio_working_3-way'!U72/(3*'OddsRatio_working_3-way'!X72^(1/3))*COS(('OddsRatio_working_3-way'!Y72+2*PI())/3)</f>
        <v>-0.27592229031053467</v>
      </c>
      <c r="AH72" s="11">
        <f>-'OddsRatio_working_3-way'!U72/(3*'OddsRatio_working_3-way'!X72^(1/3))*COS(('OddsRatio_working_3-way'!Y72+4*PI())/3)</f>
        <v>-0.2447051664573838</v>
      </c>
      <c r="AI72" s="11">
        <f>'OddsRatio_working_3-way'!U72/(3*'OddsRatio_working_3-way'!X72^(1/3))*SIN(('OddsRatio_working_3-way'!Y72)/3)</f>
        <v>-1.8023214859942443E-2</v>
      </c>
      <c r="AJ72" s="11">
        <f>'OddsRatio_working_3-way'!U72/(3*'OddsRatio_working_3-way'!X72^(1/3))*SIN(('OddsRatio_working_3-way'!Y72+2*PI())/3)</f>
        <v>-0.44186499603873081</v>
      </c>
      <c r="AK72" s="11">
        <f>'OddsRatio_working_3-way'!U72/(3*'OddsRatio_working_3-way'!X72^(1/3))*SIN(('OddsRatio_working_3-way'!Y72+4*PI())/3)</f>
        <v>0.45988821089867332</v>
      </c>
      <c r="AL72" s="11">
        <f>'OddsRatio_working_3-way'!Z72+'OddsRatio_working_3-way'!AF72</f>
        <v>1.0412549135358371</v>
      </c>
      <c r="AM72" s="11">
        <f>'OddsRatio_working_3-way'!AA72+'OddsRatio_working_3-way'!AG72</f>
        <v>-0.55184458062106945</v>
      </c>
      <c r="AN72" s="11">
        <f>'OddsRatio_working_3-way'!AB72+'OddsRatio_working_3-way'!AH72</f>
        <v>-0.48941033291476765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1.0412549135358371</v>
      </c>
      <c r="AS72" s="11">
        <f>IF(('OddsRatio_working_3-way'!X72=0),IF(Q72&gt;0,-Q72^(1/3),(-Q72)^(1/3)),'OddsRatio_working_3-way'!AM72-'OddsRatio_working_3-way'!R72/3)</f>
        <v>-0.55184458062106945</v>
      </c>
      <c r="AT72" s="11">
        <f>IF(('OddsRatio_working_3-way'!X72=0),IF(Q72&gt;0,-Q72^(1/3),(-Q72)^(1/3)),'OddsRatio_working_3-way'!AN72-'OddsRatio_working_3-way'!R72/3)</f>
        <v>-0.48941033291476765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3.39</v>
      </c>
      <c r="B73" s="4">
        <f>IF('True_Odds_Calculator_3-way'!B74="","",'True_Odds_Calculator_3-way'!B74)</f>
        <v>3.04</v>
      </c>
      <c r="C73" s="4">
        <f>IF('True_Odds_Calculator_3-way'!C74="","",'True_Odds_Calculator_3-way'!C74)</f>
        <v>2.4700000000000002</v>
      </c>
      <c r="D73" s="9">
        <f t="shared" si="26"/>
        <v>0.28606343842421494</v>
      </c>
      <c r="E73" s="9">
        <f t="shared" si="27"/>
        <v>0.31946382161364939</v>
      </c>
      <c r="F73" s="9">
        <f t="shared" si="28"/>
        <v>0.3944727399621355</v>
      </c>
      <c r="G73" s="9">
        <f t="shared" si="29"/>
        <v>1.0442376986246162</v>
      </c>
      <c r="H73" s="9">
        <f t="shared" si="30"/>
        <v>3.4957280997128333</v>
      </c>
      <c r="I73" s="9">
        <f t="shared" si="31"/>
        <v>3.1302449051942163</v>
      </c>
      <c r="J73" s="9">
        <f t="shared" si="32"/>
        <v>2.5350294169781864</v>
      </c>
      <c r="K73" s="11">
        <f t="shared" si="33"/>
        <v>0.29498525073746312</v>
      </c>
      <c r="L73" s="11">
        <f t="shared" si="34"/>
        <v>0.32894736842105265</v>
      </c>
      <c r="M73" s="11">
        <f t="shared" si="35"/>
        <v>0.40485829959514169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-0.28156273040812052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0.23178310507018865</v>
      </c>
      <c r="Q73" s="11">
        <f>2*'OddsRatio_working_3-way'!K73*'OddsRatio_working_3-way'!L73*'OddsRatio_working_3-way'!M73</f>
        <v>7.8570544091589381E-2</v>
      </c>
      <c r="R73" s="11">
        <f t="shared" si="36"/>
        <v>0</v>
      </c>
      <c r="S73" s="11">
        <f t="shared" si="37"/>
        <v>-0.82320236323260143</v>
      </c>
      <c r="T73" s="11">
        <f t="shared" si="38"/>
        <v>-0.27905164855342424</v>
      </c>
      <c r="U73" s="11">
        <f>'OddsRatio_working_3-way'!S73-'OddsRatio_working_3-way'!R73^2/3</f>
        <v>-0.82320236323260143</v>
      </c>
      <c r="V73" s="11">
        <f>'OddsRatio_working_3-way'!S73*'OddsRatio_working_3-way'!R73/3-2*'OddsRatio_working_3-way'!R73^3/27-'OddsRatio_working_3-way'!T73</f>
        <v>0.27905164855342424</v>
      </c>
      <c r="W73" s="11">
        <f>'OddsRatio_working_3-way'!V73^2+4*'OddsRatio_working_3-way'!U73^3/27</f>
        <v>-4.7750763394574791E-3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0.14374012913922235</v>
      </c>
      <c r="Y73" s="11">
        <f>IF('OddsRatio_working_3-way'!W73&gt;=0,IF('OddsRatio_working_3-way'!V73+SQRT('OddsRatio_working_3-way'!W73)&gt;0,0,PI()),ACOS('OddsRatio_working_3-way'!V73/(2*'OddsRatio_working_3-way'!X73)))</f>
        <v>0.24274807470526083</v>
      </c>
      <c r="Z73" s="11">
        <f>'OddsRatio_working_3-way'!X73^(1/3)*COS('OddsRatio_working_3-way'!Y73/3)</f>
        <v>0.52211884931230812</v>
      </c>
      <c r="AA73" s="11">
        <f>'OddsRatio_working_3-way'!X73^(1/3)*COS(('OddsRatio_working_3-way'!Y73+2*PI())/3)</f>
        <v>-0.29772713801196449</v>
      </c>
      <c r="AB73" s="11">
        <f>'OddsRatio_working_3-way'!X73^(1/3)*COS(('OddsRatio_working_3-way'!Y73+4*PI())/3)</f>
        <v>-0.22439171130034374</v>
      </c>
      <c r="AC73" s="11">
        <f>'OddsRatio_working_3-way'!X73^(1/3)*SIN('OddsRatio_working_3-way'!Y73/3)</f>
        <v>4.2340228353090391E-2</v>
      </c>
      <c r="AD73" s="11">
        <f>'OddsRatio_working_3-way'!X73^(1/3)*SIN(('OddsRatio_working_3-way'!Y73+2*PI())/3)</f>
        <v>0.43099807312261296</v>
      </c>
      <c r="AE73" s="11">
        <f>'OddsRatio_working_3-way'!X73^(1/3)*SIN(('OddsRatio_working_3-way'!Y73+4*PI())/3)</f>
        <v>-0.47333830147570322</v>
      </c>
      <c r="AF73" s="11">
        <f>-'OddsRatio_working_3-way'!U73/(3*'OddsRatio_working_3-way'!X73^(1/3))*COS(('OddsRatio_working_3-way'!Y73)/3)</f>
        <v>0.52211884931230801</v>
      </c>
      <c r="AG73" s="11">
        <f>-'OddsRatio_working_3-way'!U73/(3*'OddsRatio_working_3-way'!X73^(1/3))*COS(('OddsRatio_working_3-way'!Y73+2*PI())/3)</f>
        <v>-0.29772713801196443</v>
      </c>
      <c r="AH73" s="11">
        <f>-'OddsRatio_working_3-way'!U73/(3*'OddsRatio_working_3-way'!X73^(1/3))*COS(('OddsRatio_working_3-way'!Y73+4*PI())/3)</f>
        <v>-0.22439171130034369</v>
      </c>
      <c r="AI73" s="11">
        <f>'OddsRatio_working_3-way'!U73/(3*'OddsRatio_working_3-way'!X73^(1/3))*SIN(('OddsRatio_working_3-way'!Y73)/3)</f>
        <v>-4.2340228353090384E-2</v>
      </c>
      <c r="AJ73" s="11">
        <f>'OddsRatio_working_3-way'!U73/(3*'OddsRatio_working_3-way'!X73^(1/3))*SIN(('OddsRatio_working_3-way'!Y73+2*PI())/3)</f>
        <v>-0.43099807312261285</v>
      </c>
      <c r="AK73" s="11">
        <f>'OddsRatio_working_3-way'!U73/(3*'OddsRatio_working_3-way'!X73^(1/3))*SIN(('OddsRatio_working_3-way'!Y73+4*PI())/3)</f>
        <v>0.4733383014757031</v>
      </c>
      <c r="AL73" s="11">
        <f>'OddsRatio_working_3-way'!Z73+'OddsRatio_working_3-way'!AF73</f>
        <v>1.0442376986246162</v>
      </c>
      <c r="AM73" s="11">
        <f>'OddsRatio_working_3-way'!AA73+'OddsRatio_working_3-way'!AG73</f>
        <v>-0.59545427602392897</v>
      </c>
      <c r="AN73" s="11">
        <f>'OddsRatio_working_3-way'!AB73+'OddsRatio_working_3-way'!AH73</f>
        <v>-0.44878342260068743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1.0442376986246162</v>
      </c>
      <c r="AS73" s="11">
        <f>IF(('OddsRatio_working_3-way'!X73=0),IF(Q73&gt;0,-Q73^(1/3),(-Q73)^(1/3)),'OddsRatio_working_3-way'!AM73-'OddsRatio_working_3-way'!R73/3)</f>
        <v>-0.59545427602392897</v>
      </c>
      <c r="AT73" s="11">
        <f>IF(('OddsRatio_working_3-way'!X73=0),IF(Q73&gt;0,-Q73^(1/3),(-Q73)^(1/3)),'OddsRatio_working_3-way'!AN73-'OddsRatio_working_3-way'!R73/3)</f>
        <v>-0.44878342260068743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2.96</v>
      </c>
      <c r="B74" s="4">
        <f>IF('True_Odds_Calculator_3-way'!B75="","",'True_Odds_Calculator_3-way'!B75)</f>
        <v>3.2</v>
      </c>
      <c r="C74" s="4">
        <f>IF('True_Odds_Calculator_3-way'!C75="","",'True_Odds_Calculator_3-way'!C75)</f>
        <v>2.65</v>
      </c>
      <c r="D74" s="9">
        <f t="shared" si="26"/>
        <v>0.32864073952162504</v>
      </c>
      <c r="E74" s="9">
        <f t="shared" si="27"/>
        <v>0.30367634072181565</v>
      </c>
      <c r="F74" s="9">
        <f t="shared" si="28"/>
        <v>0.36768291975655926</v>
      </c>
      <c r="G74" s="9">
        <f t="shared" si="29"/>
        <v>1.0422634620301154</v>
      </c>
      <c r="H74" s="9">
        <f t="shared" si="30"/>
        <v>3.0428363855790268</v>
      </c>
      <c r="I74" s="9">
        <f t="shared" si="31"/>
        <v>3.2929796164662539</v>
      </c>
      <c r="J74" s="9">
        <f t="shared" si="32"/>
        <v>2.7197347123496902</v>
      </c>
      <c r="K74" s="11">
        <f t="shared" si="33"/>
        <v>0.33783783783783783</v>
      </c>
      <c r="L74" s="11">
        <f t="shared" si="34"/>
        <v>0.3125</v>
      </c>
      <c r="M74" s="11">
        <f t="shared" si="35"/>
        <v>0.37735849056603776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-0.28344913309535957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0.23146672616012234</v>
      </c>
      <c r="Q74" s="11">
        <f>2*'OddsRatio_working_3-way'!K74*'OddsRatio_working_3-way'!L74*'OddsRatio_working_3-way'!M74</f>
        <v>7.9678735339112697E-2</v>
      </c>
      <c r="R74" s="11">
        <f t="shared" si="36"/>
        <v>0</v>
      </c>
      <c r="S74" s="11">
        <f t="shared" si="37"/>
        <v>-0.81660763478945264</v>
      </c>
      <c r="T74" s="11">
        <f t="shared" si="38"/>
        <v>-0.28110417720807324</v>
      </c>
      <c r="U74" s="11">
        <f>'OddsRatio_working_3-way'!S74-'OddsRatio_working_3-way'!R74^2/3</f>
        <v>-0.81660763478945264</v>
      </c>
      <c r="V74" s="11">
        <f>'OddsRatio_working_3-way'!S74*'OddsRatio_working_3-way'!R74/3-2*'OddsRatio_working_3-way'!R74^3/27-'OddsRatio_working_3-way'!T74</f>
        <v>0.28110417720807324</v>
      </c>
      <c r="W74" s="11">
        <f>'OddsRatio_working_3-way'!V74^2+4*'OddsRatio_working_3-way'!U74^3/27</f>
        <v>-1.6549885022610067E-3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0.14201632559858113</v>
      </c>
      <c r="Y74" s="11">
        <f>IF('OddsRatio_working_3-way'!W74&gt;=0,IF('OddsRatio_working_3-way'!V74+SQRT('OddsRatio_working_3-way'!W74)&gt;0,0,PI()),ACOS('OddsRatio_working_3-way'!V74/(2*'OddsRatio_working_3-way'!X74)))</f>
        <v>0.14372271100642253</v>
      </c>
      <c r="Z74" s="11">
        <f>'OddsRatio_working_3-way'!X74^(1/3)*COS('OddsRatio_working_3-way'!Y74/3)</f>
        <v>0.52113173101505772</v>
      </c>
      <c r="AA74" s="11">
        <f>'OddsRatio_working_3-way'!X74^(1/3)*COS(('OddsRatio_working_3-way'!Y74+2*PI())/3)</f>
        <v>-0.28220374651053726</v>
      </c>
      <c r="AB74" s="11">
        <f>'OddsRatio_working_3-way'!X74^(1/3)*COS(('OddsRatio_working_3-way'!Y74+4*PI())/3)</f>
        <v>-0.23892798450452055</v>
      </c>
      <c r="AC74" s="11">
        <f>'OddsRatio_working_3-way'!X74^(1/3)*SIN('OddsRatio_working_3-way'!Y74/3)</f>
        <v>2.4985272843560027E-2</v>
      </c>
      <c r="AD74" s="11">
        <f>'OddsRatio_working_3-way'!X74^(1/3)*SIN(('OddsRatio_working_3-way'!Y74+2*PI())/3)</f>
        <v>0.4388206813554188</v>
      </c>
      <c r="AE74" s="11">
        <f>'OddsRatio_working_3-way'!X74^(1/3)*SIN(('OddsRatio_working_3-way'!Y74+4*PI())/3)</f>
        <v>-0.46380595419897874</v>
      </c>
      <c r="AF74" s="11">
        <f>-'OddsRatio_working_3-way'!U74/(3*'OddsRatio_working_3-way'!X74^(1/3))*COS(('OddsRatio_working_3-way'!Y74)/3)</f>
        <v>0.52113173101505772</v>
      </c>
      <c r="AG74" s="11">
        <f>-'OddsRatio_working_3-way'!U74/(3*'OddsRatio_working_3-way'!X74^(1/3))*COS(('OddsRatio_working_3-way'!Y74+2*PI())/3)</f>
        <v>-0.28220374651053726</v>
      </c>
      <c r="AH74" s="11">
        <f>-'OddsRatio_working_3-way'!U74/(3*'OddsRatio_working_3-way'!X74^(1/3))*COS(('OddsRatio_working_3-way'!Y74+4*PI())/3)</f>
        <v>-0.23892798450452055</v>
      </c>
      <c r="AI74" s="11">
        <f>'OddsRatio_working_3-way'!U74/(3*'OddsRatio_working_3-way'!X74^(1/3))*SIN(('OddsRatio_working_3-way'!Y74)/3)</f>
        <v>-2.4985272843560027E-2</v>
      </c>
      <c r="AJ74" s="11">
        <f>'OddsRatio_working_3-way'!U74/(3*'OddsRatio_working_3-way'!X74^(1/3))*SIN(('OddsRatio_working_3-way'!Y74+2*PI())/3)</f>
        <v>-0.4388206813554188</v>
      </c>
      <c r="AK74" s="11">
        <f>'OddsRatio_working_3-way'!U74/(3*'OddsRatio_working_3-way'!X74^(1/3))*SIN(('OddsRatio_working_3-way'!Y74+4*PI())/3)</f>
        <v>0.46380595419897874</v>
      </c>
      <c r="AL74" s="11">
        <f>'OddsRatio_working_3-way'!Z74+'OddsRatio_working_3-way'!AF74</f>
        <v>1.0422634620301154</v>
      </c>
      <c r="AM74" s="11">
        <f>'OddsRatio_working_3-way'!AA74+'OddsRatio_working_3-way'!AG74</f>
        <v>-0.56440749302107451</v>
      </c>
      <c r="AN74" s="11">
        <f>'OddsRatio_working_3-way'!AB74+'OddsRatio_working_3-way'!AH74</f>
        <v>-0.47785596900904109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1.0422634620301154</v>
      </c>
      <c r="AS74" s="11">
        <f>IF(('OddsRatio_working_3-way'!X74=0),IF(Q74&gt;0,-Q74^(1/3),(-Q74)^(1/3)),'OddsRatio_working_3-way'!AM74-'OddsRatio_working_3-way'!R74/3)</f>
        <v>-0.56440749302107451</v>
      </c>
      <c r="AT74" s="11">
        <f>IF(('OddsRatio_working_3-way'!X74=0),IF(Q74&gt;0,-Q74^(1/3),(-Q74)^(1/3)),'OddsRatio_working_3-way'!AN74-'OddsRatio_working_3-way'!R74/3)</f>
        <v>-0.47785596900904109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2.2799999999999998</v>
      </c>
      <c r="B75" s="4">
        <f>IF('True_Odds_Calculator_3-way'!B76="","",'True_Odds_Calculator_3-way'!B76)</f>
        <v>3.24</v>
      </c>
      <c r="C75" s="4">
        <f>IF('True_Odds_Calculator_3-way'!C76="","",'True_Odds_Calculator_3-way'!C76)</f>
        <v>3.55</v>
      </c>
      <c r="D75" s="9">
        <f t="shared" si="26"/>
        <v>0.4277934606338038</v>
      </c>
      <c r="E75" s="9">
        <f t="shared" si="27"/>
        <v>0.29933316485107869</v>
      </c>
      <c r="F75" s="9">
        <f t="shared" si="28"/>
        <v>0.2728733745151174</v>
      </c>
      <c r="G75" s="9">
        <f t="shared" si="29"/>
        <v>1.0449817494113336</v>
      </c>
      <c r="H75" s="9">
        <f t="shared" si="30"/>
        <v>2.3375766392465072</v>
      </c>
      <c r="I75" s="9">
        <f t="shared" si="31"/>
        <v>3.3407591186813872</v>
      </c>
      <c r="J75" s="9">
        <f t="shared" si="32"/>
        <v>3.6647034609989011</v>
      </c>
      <c r="K75" s="11">
        <f t="shared" si="33"/>
        <v>0.43859649122807021</v>
      </c>
      <c r="L75" s="11">
        <f t="shared" si="34"/>
        <v>0.30864197530864196</v>
      </c>
      <c r="M75" s="11">
        <f t="shared" si="35"/>
        <v>0.28169014084507044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-0.27879819527953931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0.23146241538466233</v>
      </c>
      <c r="Q75" s="11">
        <f>2*'OddsRatio_working_3-way'!K75*'OddsRatio_working_3-way'!L75*'OddsRatio_working_3-way'!M75</f>
        <v>7.626438727665974E-2</v>
      </c>
      <c r="R75" s="11">
        <f t="shared" si="36"/>
        <v>0</v>
      </c>
      <c r="S75" s="11">
        <f t="shared" si="37"/>
        <v>-0.83021489845938434</v>
      </c>
      <c r="T75" s="11">
        <f t="shared" si="38"/>
        <v>-0.2735469187675072</v>
      </c>
      <c r="U75" s="11">
        <f>'OddsRatio_working_3-way'!S75-'OddsRatio_working_3-way'!R75^2/3</f>
        <v>-0.83021489845938434</v>
      </c>
      <c r="V75" s="11">
        <f>'OddsRatio_working_3-way'!S75*'OddsRatio_working_3-way'!R75/3-2*'OddsRatio_working_3-way'!R75^3/27-'OddsRatio_working_3-way'!T75</f>
        <v>0.2735469187675072</v>
      </c>
      <c r="W75" s="11">
        <f>'OddsRatio_working_3-way'!V75^2+4*'OddsRatio_working_3-way'!U75^3/27</f>
        <v>-9.9470825879865443E-3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0.14558073306174801</v>
      </c>
      <c r="Y75" s="11">
        <f>IF('OddsRatio_working_3-way'!W75&gt;=0,IF('OddsRatio_working_3-way'!V75+SQRT('OddsRatio_working_3-way'!W75)&gt;0,0,PI()),ACOS('OddsRatio_working_3-way'!V75/(2*'OddsRatio_working_3-way'!X75)))</f>
        <v>0.34962136834825297</v>
      </c>
      <c r="Z75" s="11">
        <f>'OddsRatio_working_3-way'!X75^(1/3)*COS('OddsRatio_working_3-way'!Y75/3)</f>
        <v>0.5224908747056668</v>
      </c>
      <c r="AA75" s="11">
        <f>'OddsRatio_working_3-way'!X75^(1/3)*COS(('OddsRatio_working_3-way'!Y75+2*PI())/3)</f>
        <v>-0.31421891186438894</v>
      </c>
      <c r="AB75" s="11">
        <f>'OddsRatio_working_3-way'!X75^(1/3)*COS(('OddsRatio_working_3-way'!Y75+4*PI())/3)</f>
        <v>-0.20827196284127825</v>
      </c>
      <c r="AC75" s="11">
        <f>'OddsRatio_working_3-way'!X75^(1/3)*SIN('OddsRatio_working_3-way'!Y75/3)</f>
        <v>6.1168499538312708E-2</v>
      </c>
      <c r="AD75" s="11">
        <f>'OddsRatio_working_3-way'!X75^(1/3)*SIN(('OddsRatio_working_3-way'!Y75+2*PI())/3)</f>
        <v>0.42190612097150332</v>
      </c>
      <c r="AE75" s="11">
        <f>'OddsRatio_working_3-way'!X75^(1/3)*SIN(('OddsRatio_working_3-way'!Y75+4*PI())/3)</f>
        <v>-0.48307462050981592</v>
      </c>
      <c r="AF75" s="11">
        <f>-'OddsRatio_working_3-way'!U75/(3*'OddsRatio_working_3-way'!X75^(1/3))*COS(('OddsRatio_working_3-way'!Y75)/3)</f>
        <v>0.5224908747056668</v>
      </c>
      <c r="AG75" s="11">
        <f>-'OddsRatio_working_3-way'!U75/(3*'OddsRatio_working_3-way'!X75^(1/3))*COS(('OddsRatio_working_3-way'!Y75+2*PI())/3)</f>
        <v>-0.31421891186438894</v>
      </c>
      <c r="AH75" s="11">
        <f>-'OddsRatio_working_3-way'!U75/(3*'OddsRatio_working_3-way'!X75^(1/3))*COS(('OddsRatio_working_3-way'!Y75+4*PI())/3)</f>
        <v>-0.20827196284127825</v>
      </c>
      <c r="AI75" s="11">
        <f>'OddsRatio_working_3-way'!U75/(3*'OddsRatio_working_3-way'!X75^(1/3))*SIN(('OddsRatio_working_3-way'!Y75)/3)</f>
        <v>-6.1168499538312708E-2</v>
      </c>
      <c r="AJ75" s="11">
        <f>'OddsRatio_working_3-way'!U75/(3*'OddsRatio_working_3-way'!X75^(1/3))*SIN(('OddsRatio_working_3-way'!Y75+2*PI())/3)</f>
        <v>-0.42190612097150332</v>
      </c>
      <c r="AK75" s="11">
        <f>'OddsRatio_working_3-way'!U75/(3*'OddsRatio_working_3-way'!X75^(1/3))*SIN(('OddsRatio_working_3-way'!Y75+4*PI())/3)</f>
        <v>0.48307462050981592</v>
      </c>
      <c r="AL75" s="11">
        <f>'OddsRatio_working_3-way'!Z75+'OddsRatio_working_3-way'!AF75</f>
        <v>1.0449817494113336</v>
      </c>
      <c r="AM75" s="11">
        <f>'OddsRatio_working_3-way'!AA75+'OddsRatio_working_3-way'!AG75</f>
        <v>-0.62843782372877788</v>
      </c>
      <c r="AN75" s="11">
        <f>'OddsRatio_working_3-way'!AB75+'OddsRatio_working_3-way'!AH75</f>
        <v>-0.41654392568255649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1.0449817494113336</v>
      </c>
      <c r="AS75" s="11">
        <f>IF(('OddsRatio_working_3-way'!X75=0),IF(Q75&gt;0,-Q75^(1/3),(-Q75)^(1/3)),'OddsRatio_working_3-way'!AM75-'OddsRatio_working_3-way'!R75/3)</f>
        <v>-0.62843782372877788</v>
      </c>
      <c r="AT75" s="11">
        <f>IF(('OddsRatio_working_3-way'!X75=0),IF(Q75&gt;0,-Q75^(1/3),(-Q75)^(1/3)),'OddsRatio_working_3-way'!AN75-'OddsRatio_working_3-way'!R75/3)</f>
        <v>-0.41654392568255649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4.43</v>
      </c>
      <c r="B76" s="4">
        <f>IF('True_Odds_Calculator_3-way'!B77="","",'True_Odds_Calculator_3-way'!B77)</f>
        <v>3.95</v>
      </c>
      <c r="C76" s="4">
        <f>IF('True_Odds_Calculator_3-way'!C77="","",'True_Odds_Calculator_3-way'!C77)</f>
        <v>1.81</v>
      </c>
      <c r="D76" s="9">
        <f t="shared" si="26"/>
        <v>0.21682240687170093</v>
      </c>
      <c r="E76" s="9">
        <f t="shared" si="27"/>
        <v>0.24351101893616425</v>
      </c>
      <c r="F76" s="9">
        <f t="shared" si="28"/>
        <v>0.5396665741921346</v>
      </c>
      <c r="G76" s="9">
        <f t="shared" si="29"/>
        <v>1.053081473905408</v>
      </c>
      <c r="H76" s="9">
        <f t="shared" si="30"/>
        <v>4.6120694554955488</v>
      </c>
      <c r="I76" s="9">
        <f t="shared" si="31"/>
        <v>4.1065903480209549</v>
      </c>
      <c r="J76" s="9">
        <f t="shared" si="32"/>
        <v>1.8529959938633802</v>
      </c>
      <c r="K76" s="11">
        <f t="shared" si="33"/>
        <v>0.22573363431151244</v>
      </c>
      <c r="L76" s="11">
        <f t="shared" si="34"/>
        <v>0.25316455696202528</v>
      </c>
      <c r="M76" s="11">
        <f t="shared" si="35"/>
        <v>0.5524861878453039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-0.25877466687357709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0.22701235480799697</v>
      </c>
      <c r="Q76" s="11">
        <f>2*'OddsRatio_working_3-way'!K76*'OddsRatio_working_3-way'!L76*'OddsRatio_working_3-way'!M76</f>
        <v>6.3146691184421969E-2</v>
      </c>
      <c r="R76" s="11">
        <f t="shared" si="36"/>
        <v>0</v>
      </c>
      <c r="S76" s="11">
        <f t="shared" si="37"/>
        <v>-0.87725880415837842</v>
      </c>
      <c r="T76" s="11">
        <f t="shared" si="38"/>
        <v>-0.24402192048911778</v>
      </c>
      <c r="U76" s="11">
        <f>'OddsRatio_working_3-way'!S76-'OddsRatio_working_3-way'!R76^2/3</f>
        <v>-0.87725880415837842</v>
      </c>
      <c r="V76" s="11">
        <f>'OddsRatio_working_3-way'!S76*'OddsRatio_working_3-way'!R76/3-2*'OddsRatio_working_3-way'!R76^3/27-'OddsRatio_working_3-way'!T76</f>
        <v>0.24402192048911778</v>
      </c>
      <c r="W76" s="11">
        <f>'OddsRatio_working_3-way'!V76^2+4*'OddsRatio_working_3-way'!U76^3/27</f>
        <v>-4.0471594260244242E-2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0.15812834339504223</v>
      </c>
      <c r="Y76" s="11">
        <f>IF('OddsRatio_working_3-way'!W76&gt;=0,IF('OddsRatio_working_3-way'!V76+SQRT('OddsRatio_working_3-way'!W76)&gt;0,0,PI()),ACOS('OddsRatio_working_3-way'!V76/(2*'OddsRatio_working_3-way'!X76)))</f>
        <v>0.6894523464310629</v>
      </c>
      <c r="Z76" s="11">
        <f>'OddsRatio_working_3-way'!X76^(1/3)*COS('OddsRatio_working_3-way'!Y76/3)</f>
        <v>0.52654073695270398</v>
      </c>
      <c r="AA76" s="11">
        <f>'OddsRatio_working_3-way'!X76^(1/3)*COS(('OddsRatio_working_3-way'!Y76+2*PI())/3)</f>
        <v>-0.36995138968711921</v>
      </c>
      <c r="AB76" s="11">
        <f>'OddsRatio_working_3-way'!X76^(1/3)*COS(('OddsRatio_working_3-way'!Y76+4*PI())/3)</f>
        <v>-0.15658934726558471</v>
      </c>
      <c r="AC76" s="11">
        <f>'OddsRatio_working_3-way'!X76^(1/3)*SIN('OddsRatio_working_3-way'!Y76/3)</f>
        <v>0.12318463262692129</v>
      </c>
      <c r="AD76" s="11">
        <f>'OddsRatio_working_3-way'!X76^(1/3)*SIN(('OddsRatio_working_3-way'!Y76+2*PI())/3)</f>
        <v>0.3944053380149608</v>
      </c>
      <c r="AE76" s="11">
        <f>'OddsRatio_working_3-way'!X76^(1/3)*SIN(('OddsRatio_working_3-way'!Y76+4*PI())/3)</f>
        <v>-0.51758997064188206</v>
      </c>
      <c r="AF76" s="11">
        <f>-'OddsRatio_working_3-way'!U76/(3*'OddsRatio_working_3-way'!X76^(1/3))*COS(('OddsRatio_working_3-way'!Y76)/3)</f>
        <v>0.52654073695270387</v>
      </c>
      <c r="AG76" s="11">
        <f>-'OddsRatio_working_3-way'!U76/(3*'OddsRatio_working_3-way'!X76^(1/3))*COS(('OddsRatio_working_3-way'!Y76+2*PI())/3)</f>
        <v>-0.3699513896871191</v>
      </c>
      <c r="AH76" s="11">
        <f>-'OddsRatio_working_3-way'!U76/(3*'OddsRatio_working_3-way'!X76^(1/3))*COS(('OddsRatio_working_3-way'!Y76+4*PI())/3)</f>
        <v>-0.15658934726558468</v>
      </c>
      <c r="AI76" s="11">
        <f>'OddsRatio_working_3-way'!U76/(3*'OddsRatio_working_3-way'!X76^(1/3))*SIN(('OddsRatio_working_3-way'!Y76)/3)</f>
        <v>-0.12318463262692127</v>
      </c>
      <c r="AJ76" s="11">
        <f>'OddsRatio_working_3-way'!U76/(3*'OddsRatio_working_3-way'!X76^(1/3))*SIN(('OddsRatio_working_3-way'!Y76+2*PI())/3)</f>
        <v>-0.39440533801496075</v>
      </c>
      <c r="AK76" s="11">
        <f>'OddsRatio_working_3-way'!U76/(3*'OddsRatio_working_3-way'!X76^(1/3))*SIN(('OddsRatio_working_3-way'!Y76+4*PI())/3)</f>
        <v>0.51758997064188195</v>
      </c>
      <c r="AL76" s="11">
        <f>'OddsRatio_working_3-way'!Z76+'OddsRatio_working_3-way'!AF76</f>
        <v>1.053081473905408</v>
      </c>
      <c r="AM76" s="11">
        <f>'OddsRatio_working_3-way'!AA76+'OddsRatio_working_3-way'!AG76</f>
        <v>-0.73990277937423832</v>
      </c>
      <c r="AN76" s="11">
        <f>'OddsRatio_working_3-way'!AB76+'OddsRatio_working_3-way'!AH76</f>
        <v>-0.31317869453116942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1.053081473905408</v>
      </c>
      <c r="AS76" s="11">
        <f>IF(('OddsRatio_working_3-way'!X76=0),IF(Q76&gt;0,-Q76^(1/3),(-Q76)^(1/3)),'OddsRatio_working_3-way'!AM76-'OddsRatio_working_3-way'!R76/3)</f>
        <v>-0.73990277937423832</v>
      </c>
      <c r="AT76" s="11">
        <f>IF(('OddsRatio_working_3-way'!X76=0),IF(Q76&gt;0,-Q76^(1/3),(-Q76)^(1/3)),'OddsRatio_working_3-way'!AN76-'OddsRatio_working_3-way'!R76/3)</f>
        <v>-0.31317869453116942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1.75</v>
      </c>
      <c r="B77" s="4">
        <f>IF('True_Odds_Calculator_3-way'!B78="","",'True_Odds_Calculator_3-way'!B78)</f>
        <v>4.1399999999999997</v>
      </c>
      <c r="C77" s="4">
        <f>IF('True_Odds_Calculator_3-way'!C78="","",'True_Odds_Calculator_3-way'!C78)</f>
        <v>4.5999999999999996</v>
      </c>
      <c r="D77" s="9">
        <f t="shared" si="26"/>
        <v>0.5588700826894798</v>
      </c>
      <c r="E77" s="9">
        <f t="shared" si="27"/>
        <v>0.23230751278184716</v>
      </c>
      <c r="F77" s="9">
        <f t="shared" si="28"/>
        <v>0.20882240452867312</v>
      </c>
      <c r="G77" s="9">
        <f t="shared" si="29"/>
        <v>1.0524328306324731</v>
      </c>
      <c r="H77" s="9">
        <f t="shared" si="30"/>
        <v>1.7893246229743549</v>
      </c>
      <c r="I77" s="9">
        <f t="shared" si="31"/>
        <v>4.3046390881859651</v>
      </c>
      <c r="J77" s="9">
        <f t="shared" si="32"/>
        <v>4.7887581902769023</v>
      </c>
      <c r="K77" s="11">
        <f t="shared" si="33"/>
        <v>0.5714285714285714</v>
      </c>
      <c r="L77" s="11">
        <f t="shared" si="34"/>
        <v>0.24154589371980678</v>
      </c>
      <c r="M77" s="11">
        <f t="shared" si="35"/>
        <v>0.21739130434782611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-0.25438833378341896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0.22474270111321154</v>
      </c>
      <c r="Q77" s="11">
        <f>2*'OddsRatio_working_3-way'!K77*'OddsRatio_working_3-way'!L77*'OddsRatio_working_3-way'!M77</f>
        <v>6.0011402166411626E-2</v>
      </c>
      <c r="R77" s="11">
        <f t="shared" si="36"/>
        <v>0</v>
      </c>
      <c r="S77" s="11">
        <f t="shared" si="37"/>
        <v>-0.8834630809153099</v>
      </c>
      <c r="T77" s="11">
        <f t="shared" si="38"/>
        <v>-0.23590469450342055</v>
      </c>
      <c r="U77" s="11">
        <f>'OddsRatio_working_3-way'!S77-'OddsRatio_working_3-way'!R77^2/3</f>
        <v>-0.8834630809153099</v>
      </c>
      <c r="V77" s="11">
        <f>'OddsRatio_working_3-way'!S77*'OddsRatio_working_3-way'!R77/3-2*'OddsRatio_working_3-way'!R77^3/27-'OddsRatio_working_3-way'!T77</f>
        <v>0.23590469450342055</v>
      </c>
      <c r="W77" s="11">
        <f>'OddsRatio_working_3-way'!V77^2+4*'OddsRatio_working_3-way'!U77^3/27</f>
        <v>-4.650440214067264E-2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0.15980881314044043</v>
      </c>
      <c r="Y77" s="11">
        <f>IF('OddsRatio_working_3-way'!W77&gt;=0,IF('OddsRatio_working_3-way'!V77+SQRT('OddsRatio_working_3-way'!W77)&gt;0,0,PI()),ACOS('OddsRatio_working_3-way'!V77/(2*'OddsRatio_working_3-way'!X77)))</f>
        <v>0.74056996212718895</v>
      </c>
      <c r="Z77" s="11">
        <f>'OddsRatio_working_3-way'!X77^(1/3)*COS('OddsRatio_working_3-way'!Y77/3)</f>
        <v>0.52621641531623653</v>
      </c>
      <c r="AA77" s="11">
        <f>'OddsRatio_working_3-way'!X77^(1/3)*COS(('OddsRatio_working_3-way'!Y77+2*PI())/3)</f>
        <v>-0.37794715321939121</v>
      </c>
      <c r="AB77" s="11">
        <f>'OddsRatio_working_3-way'!X77^(1/3)*COS(('OddsRatio_working_3-way'!Y77+4*PI())/3)</f>
        <v>-0.14826926209684546</v>
      </c>
      <c r="AC77" s="11">
        <f>'OddsRatio_working_3-way'!X77^(1/3)*SIN('OddsRatio_working_3-way'!Y77/3)</f>
        <v>0.13260459226650748</v>
      </c>
      <c r="AD77" s="11">
        <f>'OddsRatio_working_3-way'!X77^(1/3)*SIN(('OddsRatio_working_3-way'!Y77+2*PI())/3)</f>
        <v>0.38941448741898993</v>
      </c>
      <c r="AE77" s="11">
        <f>'OddsRatio_working_3-way'!X77^(1/3)*SIN(('OddsRatio_working_3-way'!Y77+4*PI())/3)</f>
        <v>-0.52201907968549732</v>
      </c>
      <c r="AF77" s="11">
        <f>-'OddsRatio_working_3-way'!U77/(3*'OddsRatio_working_3-way'!X77^(1/3))*COS(('OddsRatio_working_3-way'!Y77)/3)</f>
        <v>0.52621641531623653</v>
      </c>
      <c r="AG77" s="11">
        <f>-'OddsRatio_working_3-way'!U77/(3*'OddsRatio_working_3-way'!X77^(1/3))*COS(('OddsRatio_working_3-way'!Y77+2*PI())/3)</f>
        <v>-0.37794715321939121</v>
      </c>
      <c r="AH77" s="11">
        <f>-'OddsRatio_working_3-way'!U77/(3*'OddsRatio_working_3-way'!X77^(1/3))*COS(('OddsRatio_working_3-way'!Y77+4*PI())/3)</f>
        <v>-0.14826926209684546</v>
      </c>
      <c r="AI77" s="11">
        <f>'OddsRatio_working_3-way'!U77/(3*'OddsRatio_working_3-way'!X77^(1/3))*SIN(('OddsRatio_working_3-way'!Y77)/3)</f>
        <v>-0.13260459226650748</v>
      </c>
      <c r="AJ77" s="11">
        <f>'OddsRatio_working_3-way'!U77/(3*'OddsRatio_working_3-way'!X77^(1/3))*SIN(('OddsRatio_working_3-way'!Y77+2*PI())/3)</f>
        <v>-0.38941448741898993</v>
      </c>
      <c r="AK77" s="11">
        <f>'OddsRatio_working_3-way'!U77/(3*'OddsRatio_working_3-way'!X77^(1/3))*SIN(('OddsRatio_working_3-way'!Y77+4*PI())/3)</f>
        <v>0.52201907968549732</v>
      </c>
      <c r="AL77" s="11">
        <f>'OddsRatio_working_3-way'!Z77+'OddsRatio_working_3-way'!AF77</f>
        <v>1.0524328306324731</v>
      </c>
      <c r="AM77" s="11">
        <f>'OddsRatio_working_3-way'!AA77+'OddsRatio_working_3-way'!AG77</f>
        <v>-0.75589430643878242</v>
      </c>
      <c r="AN77" s="11">
        <f>'OddsRatio_working_3-way'!AB77+'OddsRatio_working_3-way'!AH77</f>
        <v>-0.29653852419369092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1.0524328306324731</v>
      </c>
      <c r="AS77" s="11">
        <f>IF(('OddsRatio_working_3-way'!X77=0),IF(Q77&gt;0,-Q77^(1/3),(-Q77)^(1/3)),'OddsRatio_working_3-way'!AM77-'OddsRatio_working_3-way'!R77/3)</f>
        <v>-0.75589430643878242</v>
      </c>
      <c r="AT77" s="11">
        <f>IF(('OddsRatio_working_3-way'!X77=0),IF(Q77&gt;0,-Q77^(1/3),(-Q77)^(1/3)),'OddsRatio_working_3-way'!AN77-'OddsRatio_working_3-way'!R77/3)</f>
        <v>-0.29653852419369092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1.36</v>
      </c>
      <c r="B78" s="4">
        <f>IF('True_Odds_Calculator_3-way'!B79="","",'True_Odds_Calculator_3-way'!B79)</f>
        <v>5.66</v>
      </c>
      <c r="C78" s="4">
        <f>IF('True_Odds_Calculator_3-way'!C79="","",'True_Odds_Calculator_3-way'!C79)</f>
        <v>8.15</v>
      </c>
      <c r="D78" s="9">
        <f t="shared" si="26"/>
        <v>0.71983629464156862</v>
      </c>
      <c r="E78" s="9">
        <f t="shared" si="27"/>
        <v>0.16561667712260578</v>
      </c>
      <c r="F78" s="9">
        <f t="shared" si="28"/>
        <v>0.11454702823582555</v>
      </c>
      <c r="G78" s="9">
        <f t="shared" si="29"/>
        <v>1.0811243065647864</v>
      </c>
      <c r="H78" s="9">
        <f t="shared" si="30"/>
        <v>1.3892047503633234</v>
      </c>
      <c r="I78" s="9">
        <f t="shared" si="31"/>
        <v>6.0380392685919038</v>
      </c>
      <c r="J78" s="9">
        <f t="shared" si="32"/>
        <v>8.7300387919382239</v>
      </c>
      <c r="K78" s="11">
        <f t="shared" si="33"/>
        <v>0.73529411764705876</v>
      </c>
      <c r="L78" s="11">
        <f t="shared" si="34"/>
        <v>0.17667844522968199</v>
      </c>
      <c r="M78" s="11">
        <f t="shared" si="35"/>
        <v>0.12269938650306748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-0.19119719252785994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0.19398923479296551</v>
      </c>
      <c r="Q78" s="11">
        <f>2*'OddsRatio_working_3-way'!K78*'OddsRatio_working_3-way'!L78*'OddsRatio_working_3-way'!M78</f>
        <v>3.1879907114702628E-2</v>
      </c>
      <c r="R78" s="11">
        <f t="shared" si="36"/>
        <v>0</v>
      </c>
      <c r="S78" s="11">
        <f t="shared" si="37"/>
        <v>-1.0146029459334176</v>
      </c>
      <c r="T78" s="11">
        <f t="shared" si="38"/>
        <v>-0.16673836416325677</v>
      </c>
      <c r="U78" s="11">
        <f>'OddsRatio_working_3-way'!S78-'OddsRatio_working_3-way'!R78^2/3</f>
        <v>-1.0146029459334176</v>
      </c>
      <c r="V78" s="11">
        <f>'OddsRatio_working_3-way'!S78*'OddsRatio_working_3-way'!R78/3-2*'OddsRatio_working_3-way'!R78^3/27-'OddsRatio_working_3-way'!T78</f>
        <v>0.16673836416325677</v>
      </c>
      <c r="W78" s="11">
        <f>'OddsRatio_working_3-way'!V78^2+4*'OddsRatio_working_3-way'!U78^3/27</f>
        <v>-0.12693190160657619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0.19668094956706852</v>
      </c>
      <c r="Y78" s="11">
        <f>IF('OddsRatio_working_3-way'!W78&gt;=0,IF('OddsRatio_working_3-way'!V78+SQRT('OddsRatio_working_3-way'!W78)&gt;0,0,PI()),ACOS('OddsRatio_working_3-way'!V78/(2*'OddsRatio_working_3-way'!X78)))</f>
        <v>1.1330710435930416</v>
      </c>
      <c r="Z78" s="11">
        <f>'OddsRatio_working_3-way'!X78^(1/3)*COS('OddsRatio_working_3-way'!Y78/3)</f>
        <v>0.54056215328239321</v>
      </c>
      <c r="AA78" s="11">
        <f>'OddsRatio_working_3-way'!X78^(1/3)*COS(('OddsRatio_working_3-way'!Y78+2*PI())/3)</f>
        <v>-0.45600979093271726</v>
      </c>
      <c r="AB78" s="11">
        <f>'OddsRatio_working_3-way'!X78^(1/3)*COS(('OddsRatio_working_3-way'!Y78+4*PI())/3)</f>
        <v>-8.4552362349676127E-2</v>
      </c>
      <c r="AC78" s="11">
        <f>'OddsRatio_working_3-way'!X78^(1/3)*SIN('OddsRatio_working_3-way'!Y78/3)</f>
        <v>0.21446104638490507</v>
      </c>
      <c r="AD78" s="11">
        <f>'OddsRatio_working_3-way'!X78^(1/3)*SIN(('OddsRatio_working_3-way'!Y78+2*PI())/3)</f>
        <v>0.36091003387451764</v>
      </c>
      <c r="AE78" s="11">
        <f>'OddsRatio_working_3-way'!X78^(1/3)*SIN(('OddsRatio_working_3-way'!Y78+4*PI())/3)</f>
        <v>-0.57537108025942274</v>
      </c>
      <c r="AF78" s="11">
        <f>-'OddsRatio_working_3-way'!U78/(3*'OddsRatio_working_3-way'!X78^(1/3))*COS(('OddsRatio_working_3-way'!Y78)/3)</f>
        <v>0.5405621532823931</v>
      </c>
      <c r="AG78" s="11">
        <f>-'OddsRatio_working_3-way'!U78/(3*'OddsRatio_working_3-way'!X78^(1/3))*COS(('OddsRatio_working_3-way'!Y78+2*PI())/3)</f>
        <v>-0.45600979093271715</v>
      </c>
      <c r="AH78" s="11">
        <f>-'OddsRatio_working_3-way'!U78/(3*'OddsRatio_working_3-way'!X78^(1/3))*COS(('OddsRatio_working_3-way'!Y78+4*PI())/3)</f>
        <v>-8.45523623496761E-2</v>
      </c>
      <c r="AI78" s="11">
        <f>'OddsRatio_working_3-way'!U78/(3*'OddsRatio_working_3-way'!X78^(1/3))*SIN(('OddsRatio_working_3-way'!Y78)/3)</f>
        <v>-0.21446104638490501</v>
      </c>
      <c r="AJ78" s="11">
        <f>'OddsRatio_working_3-way'!U78/(3*'OddsRatio_working_3-way'!X78^(1/3))*SIN(('OddsRatio_working_3-way'!Y78+2*PI())/3)</f>
        <v>-0.36091003387451759</v>
      </c>
      <c r="AK78" s="11">
        <f>'OddsRatio_working_3-way'!U78/(3*'OddsRatio_working_3-way'!X78^(1/3))*SIN(('OddsRatio_working_3-way'!Y78+4*PI())/3)</f>
        <v>0.57537108025942263</v>
      </c>
      <c r="AL78" s="11">
        <f>'OddsRatio_working_3-way'!Z78+'OddsRatio_working_3-way'!AF78</f>
        <v>1.0811243065647864</v>
      </c>
      <c r="AM78" s="11">
        <f>'OddsRatio_working_3-way'!AA78+'OddsRatio_working_3-way'!AG78</f>
        <v>-0.91201958186543441</v>
      </c>
      <c r="AN78" s="11">
        <f>'OddsRatio_working_3-way'!AB78+'OddsRatio_working_3-way'!AH78</f>
        <v>-0.16910472469935223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1.0811243065647864</v>
      </c>
      <c r="AS78" s="11">
        <f>IF(('OddsRatio_working_3-way'!X78=0),IF(Q78&gt;0,-Q78^(1/3),(-Q78)^(1/3)),'OddsRatio_working_3-way'!AM78-'OddsRatio_working_3-way'!R78/3)</f>
        <v>-0.91201958186543441</v>
      </c>
      <c r="AT78" s="11">
        <f>IF(('OddsRatio_working_3-way'!X78=0),IF(Q78&gt;0,-Q78^(1/3),(-Q78)^(1/3)),'OddsRatio_working_3-way'!AN78-'OddsRatio_working_3-way'!R78/3)</f>
        <v>-0.16910472469935223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2.4700000000000002</v>
      </c>
      <c r="B79" s="4">
        <f>IF('True_Odds_Calculator_3-way'!B80="","",'True_Odds_Calculator_3-way'!B80)</f>
        <v>3.49</v>
      </c>
      <c r="C79" s="4">
        <f>IF('True_Odds_Calculator_3-way'!C80="","",'True_Odds_Calculator_3-way'!C80)</f>
        <v>2.98</v>
      </c>
      <c r="D79" s="9">
        <f t="shared" si="26"/>
        <v>0.39511490263192001</v>
      </c>
      <c r="E79" s="9">
        <f t="shared" si="27"/>
        <v>0.27830555530186385</v>
      </c>
      <c r="F79" s="9">
        <f t="shared" si="28"/>
        <v>0.3265795420662162</v>
      </c>
      <c r="G79" s="9">
        <f t="shared" si="29"/>
        <v>1.0414349295702057</v>
      </c>
      <c r="H79" s="9">
        <f t="shared" si="30"/>
        <v>2.530909346468202</v>
      </c>
      <c r="I79" s="9">
        <f t="shared" si="31"/>
        <v>3.5931729746298129</v>
      </c>
      <c r="J79" s="9">
        <f t="shared" si="32"/>
        <v>3.0620411605490072</v>
      </c>
      <c r="K79" s="11">
        <f t="shared" si="33"/>
        <v>0.40485829959514169</v>
      </c>
      <c r="L79" s="11">
        <f t="shared" si="34"/>
        <v>0.28653295128939826</v>
      </c>
      <c r="M79" s="11">
        <f t="shared" si="35"/>
        <v>0.33557046979865773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-0.28212607558854963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0.23123192819322147</v>
      </c>
      <c r="Q79" s="11">
        <f>2*'OddsRatio_working_3-way'!K79*'OddsRatio_working_3-way'!L79*'OddsRatio_working_3-way'!M79</f>
        <v>7.7855868078525736E-2</v>
      </c>
      <c r="R79" s="11">
        <f t="shared" si="36"/>
        <v>0</v>
      </c>
      <c r="S79" s="11">
        <f t="shared" si="37"/>
        <v>-0.81960495041390014</v>
      </c>
      <c r="T79" s="11">
        <f t="shared" si="38"/>
        <v>-0.27596126276562294</v>
      </c>
      <c r="U79" s="11">
        <f>'OddsRatio_working_3-way'!S79-'OddsRatio_working_3-way'!R79^2/3</f>
        <v>-0.81960495041390014</v>
      </c>
      <c r="V79" s="11">
        <f>'OddsRatio_working_3-way'!S79*'OddsRatio_working_3-way'!R79/3-2*'OddsRatio_working_3-way'!R79^3/27-'OddsRatio_working_3-way'!T79</f>
        <v>0.27596126276562294</v>
      </c>
      <c r="W79" s="11">
        <f>'OddsRatio_working_3-way'!V79^2+4*'OddsRatio_working_3-way'!U79^3/27</f>
        <v>-5.4115280944528749E-3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0.14279893788264852</v>
      </c>
      <c r="Y79" s="11">
        <f>IF('OddsRatio_working_3-way'!W79&gt;=0,IF('OddsRatio_working_3-way'!V79+SQRT('OddsRatio_working_3-way'!W79)&gt;0,0,PI()),ACOS('OddsRatio_working_3-way'!V79/(2*'OddsRatio_working_3-way'!X79)))</f>
        <v>0.26051246336733924</v>
      </c>
      <c r="Z79" s="11">
        <f>'OddsRatio_working_3-way'!X79^(1/3)*COS('OddsRatio_working_3-way'!Y79/3)</f>
        <v>0.52071746478510283</v>
      </c>
      <c r="AA79" s="11">
        <f>'OddsRatio_working_3-way'!X79^(1/3)*COS(('OddsRatio_working_3-way'!Y79+2*PI())/3)</f>
        <v>-0.29961722197514284</v>
      </c>
      <c r="AB79" s="11">
        <f>'OddsRatio_working_3-way'!X79^(1/3)*COS(('OddsRatio_working_3-way'!Y79+4*PI())/3)</f>
        <v>-0.22110024280996007</v>
      </c>
      <c r="AC79" s="11">
        <f>'OddsRatio_working_3-way'!X79^(1/3)*SIN('OddsRatio_working_3-way'!Y79/3)</f>
        <v>4.5331799056974653E-2</v>
      </c>
      <c r="AD79" s="11">
        <f>'OddsRatio_working_3-way'!X79^(1/3)*SIN(('OddsRatio_working_3-way'!Y79+2*PI())/3)</f>
        <v>0.4282886531696406</v>
      </c>
      <c r="AE79" s="11">
        <f>'OddsRatio_working_3-way'!X79^(1/3)*SIN(('OddsRatio_working_3-way'!Y79+4*PI())/3)</f>
        <v>-0.47362045222661514</v>
      </c>
      <c r="AF79" s="11">
        <f>-'OddsRatio_working_3-way'!U79/(3*'OddsRatio_working_3-way'!X79^(1/3))*COS(('OddsRatio_working_3-way'!Y79)/3)</f>
        <v>0.52071746478510283</v>
      </c>
      <c r="AG79" s="11">
        <f>-'OddsRatio_working_3-way'!U79/(3*'OddsRatio_working_3-way'!X79^(1/3))*COS(('OddsRatio_working_3-way'!Y79+2*PI())/3)</f>
        <v>-0.29961722197514284</v>
      </c>
      <c r="AH79" s="11">
        <f>-'OddsRatio_working_3-way'!U79/(3*'OddsRatio_working_3-way'!X79^(1/3))*COS(('OddsRatio_working_3-way'!Y79+4*PI())/3)</f>
        <v>-0.22110024280996007</v>
      </c>
      <c r="AI79" s="11">
        <f>'OddsRatio_working_3-way'!U79/(3*'OddsRatio_working_3-way'!X79^(1/3))*SIN(('OddsRatio_working_3-way'!Y79)/3)</f>
        <v>-4.5331799056974653E-2</v>
      </c>
      <c r="AJ79" s="11">
        <f>'OddsRatio_working_3-way'!U79/(3*'OddsRatio_working_3-way'!X79^(1/3))*SIN(('OddsRatio_working_3-way'!Y79+2*PI())/3)</f>
        <v>-0.4282886531696406</v>
      </c>
      <c r="AK79" s="11">
        <f>'OddsRatio_working_3-way'!U79/(3*'OddsRatio_working_3-way'!X79^(1/3))*SIN(('OddsRatio_working_3-way'!Y79+4*PI())/3)</f>
        <v>0.47362045222661514</v>
      </c>
      <c r="AL79" s="11">
        <f>'OddsRatio_working_3-way'!Z79+'OddsRatio_working_3-way'!AF79</f>
        <v>1.0414349295702057</v>
      </c>
      <c r="AM79" s="11">
        <f>'OddsRatio_working_3-way'!AA79+'OddsRatio_working_3-way'!AG79</f>
        <v>-0.59923444395028569</v>
      </c>
      <c r="AN79" s="11">
        <f>'OddsRatio_working_3-way'!AB79+'OddsRatio_working_3-way'!AH79</f>
        <v>-0.44220048561992015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1.0414349295702057</v>
      </c>
      <c r="AS79" s="11">
        <f>IF(('OddsRatio_working_3-way'!X79=0),IF(Q79&gt;0,-Q79^(1/3),(-Q79)^(1/3)),'OddsRatio_working_3-way'!AM79-'OddsRatio_working_3-way'!R79/3)</f>
        <v>-0.59923444395028569</v>
      </c>
      <c r="AT79" s="11">
        <f>IF(('OddsRatio_working_3-way'!X79=0),IF(Q79&gt;0,-Q79^(1/3),(-Q79)^(1/3)),'OddsRatio_working_3-way'!AN79-'OddsRatio_working_3-way'!R79/3)</f>
        <v>-0.44220048561992015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2.4700000000000002</v>
      </c>
      <c r="B80" s="4">
        <f>IF('True_Odds_Calculator_3-way'!B81="","",'True_Odds_Calculator_3-way'!B81)</f>
        <v>3.47</v>
      </c>
      <c r="C80" s="4">
        <f>IF('True_Odds_Calculator_3-way'!C81="","",'True_Odds_Calculator_3-way'!C81)</f>
        <v>2.99</v>
      </c>
      <c r="D80" s="9">
        <f t="shared" si="26"/>
        <v>0.39492817838907346</v>
      </c>
      <c r="E80" s="9">
        <f t="shared" si="27"/>
        <v>0.27977076079287122</v>
      </c>
      <c r="F80" s="9">
        <f t="shared" si="28"/>
        <v>0.32530106081805532</v>
      </c>
      <c r="G80" s="9">
        <f t="shared" si="29"/>
        <v>1.04224896224942</v>
      </c>
      <c r="H80" s="9">
        <f t="shared" si="30"/>
        <v>2.5321059745066474</v>
      </c>
      <c r="I80" s="9">
        <f t="shared" si="31"/>
        <v>3.574354936756067</v>
      </c>
      <c r="J80" s="9">
        <f t="shared" si="32"/>
        <v>3.0740754348763457</v>
      </c>
      <c r="K80" s="11">
        <f t="shared" si="33"/>
        <v>0.40485829959514169</v>
      </c>
      <c r="L80" s="11">
        <f t="shared" si="34"/>
        <v>0.28818443804034583</v>
      </c>
      <c r="M80" s="11">
        <f t="shared" si="35"/>
        <v>0.33444816053511706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-0.28194847377907151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0.23139665519061525</v>
      </c>
      <c r="Q80" s="11">
        <f>2*'OddsRatio_working_3-way'!K80*'OddsRatio_working_3-way'!L80*'OddsRatio_working_3-way'!M80</f>
        <v>7.8042716759060785E-2</v>
      </c>
      <c r="R80" s="11">
        <f t="shared" si="36"/>
        <v>0</v>
      </c>
      <c r="S80" s="11">
        <f t="shared" si="37"/>
        <v>-0.8207054717803951</v>
      </c>
      <c r="T80" s="11">
        <f t="shared" si="38"/>
        <v>-0.27679779823959361</v>
      </c>
      <c r="U80" s="11">
        <f>'OddsRatio_working_3-way'!S80-'OddsRatio_working_3-way'!R80^2/3</f>
        <v>-0.8207054717803951</v>
      </c>
      <c r="V80" s="11">
        <f>'OddsRatio_working_3-way'!S80*'OddsRatio_working_3-way'!R80/3-2*'OddsRatio_working_3-way'!R80^3/27-'OddsRatio_working_3-way'!T80</f>
        <v>0.27679779823959361</v>
      </c>
      <c r="W80" s="11">
        <f>'OddsRatio_working_3-way'!V80^2+4*'OddsRatio_working_3-way'!U80^3/27</f>
        <v>-5.2781347926739025E-3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0.14308664848873975</v>
      </c>
      <c r="Y80" s="11">
        <f>IF('OddsRatio_working_3-way'!W80&gt;=0,IF('OddsRatio_working_3-way'!V80+SQRT('OddsRatio_working_3-way'!W80)&gt;0,0,PI()),ACOS('OddsRatio_working_3-way'!V80/(2*'OddsRatio_working_3-way'!X80)))</f>
        <v>0.25667909715898718</v>
      </c>
      <c r="Z80" s="11">
        <f>'OddsRatio_working_3-way'!X80^(1/3)*COS('OddsRatio_working_3-way'!Y80/3)</f>
        <v>0.52112448112470999</v>
      </c>
      <c r="AA80" s="11">
        <f>'OddsRatio_working_3-way'!X80^(1/3)*COS(('OddsRatio_working_3-way'!Y80+2*PI())/3)</f>
        <v>-0.29927043510143347</v>
      </c>
      <c r="AB80" s="11">
        <f>'OddsRatio_working_3-way'!X80^(1/3)*COS(('OddsRatio_working_3-way'!Y80+4*PI())/3)</f>
        <v>-0.2218540460232766</v>
      </c>
      <c r="AC80" s="11">
        <f>'OddsRatio_working_3-way'!X80^(1/3)*SIN('OddsRatio_working_3-way'!Y80/3)</f>
        <v>4.4696373073962764E-2</v>
      </c>
      <c r="AD80" s="11">
        <f>'OddsRatio_working_3-way'!X80^(1/3)*SIN(('OddsRatio_working_3-way'!Y80+2*PI())/3)</f>
        <v>0.42895885265100164</v>
      </c>
      <c r="AE80" s="11">
        <f>'OddsRatio_working_3-way'!X80^(1/3)*SIN(('OddsRatio_working_3-way'!Y80+4*PI())/3)</f>
        <v>-0.47365522572496432</v>
      </c>
      <c r="AF80" s="11">
        <f>-'OddsRatio_working_3-way'!U80/(3*'OddsRatio_working_3-way'!X80^(1/3))*COS(('OddsRatio_working_3-way'!Y80)/3)</f>
        <v>0.52112448112470999</v>
      </c>
      <c r="AG80" s="11">
        <f>-'OddsRatio_working_3-way'!U80/(3*'OddsRatio_working_3-way'!X80^(1/3))*COS(('OddsRatio_working_3-way'!Y80+2*PI())/3)</f>
        <v>-0.29927043510143347</v>
      </c>
      <c r="AH80" s="11">
        <f>-'OddsRatio_working_3-way'!U80/(3*'OddsRatio_working_3-way'!X80^(1/3))*COS(('OddsRatio_working_3-way'!Y80+4*PI())/3)</f>
        <v>-0.2218540460232766</v>
      </c>
      <c r="AI80" s="11">
        <f>'OddsRatio_working_3-way'!U80/(3*'OddsRatio_working_3-way'!X80^(1/3))*SIN(('OddsRatio_working_3-way'!Y80)/3)</f>
        <v>-4.4696373073962764E-2</v>
      </c>
      <c r="AJ80" s="11">
        <f>'OddsRatio_working_3-way'!U80/(3*'OddsRatio_working_3-way'!X80^(1/3))*SIN(('OddsRatio_working_3-way'!Y80+2*PI())/3)</f>
        <v>-0.42895885265100164</v>
      </c>
      <c r="AK80" s="11">
        <f>'OddsRatio_working_3-way'!U80/(3*'OddsRatio_working_3-way'!X80^(1/3))*SIN(('OddsRatio_working_3-way'!Y80+4*PI())/3)</f>
        <v>0.47365522572496432</v>
      </c>
      <c r="AL80" s="11">
        <f>'OddsRatio_working_3-way'!Z80+'OddsRatio_working_3-way'!AF80</f>
        <v>1.04224896224942</v>
      </c>
      <c r="AM80" s="11">
        <f>'OddsRatio_working_3-way'!AA80+'OddsRatio_working_3-way'!AG80</f>
        <v>-0.59854087020286695</v>
      </c>
      <c r="AN80" s="11">
        <f>'OddsRatio_working_3-way'!AB80+'OddsRatio_working_3-way'!AH80</f>
        <v>-0.4437080920465532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1.04224896224942</v>
      </c>
      <c r="AS80" s="11">
        <f>IF(('OddsRatio_working_3-way'!X80=0),IF(Q80&gt;0,-Q80^(1/3),(-Q80)^(1/3)),'OddsRatio_working_3-way'!AM80-'OddsRatio_working_3-way'!R80/3)</f>
        <v>-0.59854087020286695</v>
      </c>
      <c r="AT80" s="11">
        <f>IF(('OddsRatio_working_3-way'!X80=0),IF(Q80&gt;0,-Q80^(1/3),(-Q80)^(1/3)),'OddsRatio_working_3-way'!AN80-'OddsRatio_working_3-way'!R80/3)</f>
        <v>-0.4437080920465532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2.29</v>
      </c>
      <c r="B81" s="4">
        <f>IF('True_Odds_Calculator_3-way'!B82="","",'True_Odds_Calculator_3-way'!B82)</f>
        <v>3.38</v>
      </c>
      <c r="C81" s="4">
        <f>IF('True_Odds_Calculator_3-way'!C82="","",'True_Odds_Calculator_3-way'!C82)</f>
        <v>3.37</v>
      </c>
      <c r="D81" s="9">
        <f t="shared" si="26"/>
        <v>0.42577696363505896</v>
      </c>
      <c r="E81" s="9">
        <f t="shared" si="27"/>
        <v>0.28668061569828857</v>
      </c>
      <c r="F81" s="9">
        <f t="shared" si="28"/>
        <v>0.2875424206666522</v>
      </c>
      <c r="G81" s="9">
        <f t="shared" si="29"/>
        <v>1.0454631761114748</v>
      </c>
      <c r="H81" s="9">
        <f t="shared" si="30"/>
        <v>2.3486474971838023</v>
      </c>
      <c r="I81" s="9">
        <f t="shared" si="31"/>
        <v>3.4882023591453093</v>
      </c>
      <c r="J81" s="9">
        <f t="shared" si="32"/>
        <v>3.4777477273841955</v>
      </c>
      <c r="K81" s="11">
        <f t="shared" si="33"/>
        <v>0.4366812227074236</v>
      </c>
      <c r="L81" s="11">
        <f t="shared" si="34"/>
        <v>0.29585798816568049</v>
      </c>
      <c r="M81" s="11">
        <f t="shared" si="35"/>
        <v>0.29673590504451036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-0.27895421621306193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0.23155536891409045</v>
      </c>
      <c r="Q81" s="11">
        <f>2*'OddsRatio_working_3-way'!K81*'OddsRatio_working_3-way'!L81*'OddsRatio_working_3-way'!M81</f>
        <v>7.6673963216586247E-2</v>
      </c>
      <c r="R81" s="11">
        <f t="shared" si="36"/>
        <v>0</v>
      </c>
      <c r="S81" s="11">
        <f t="shared" si="37"/>
        <v>-0.8300837752429997</v>
      </c>
      <c r="T81" s="11">
        <f t="shared" si="38"/>
        <v>-0.27486217723278139</v>
      </c>
      <c r="U81" s="11">
        <f>'OddsRatio_working_3-way'!S81-'OddsRatio_working_3-way'!R81^2/3</f>
        <v>-0.8300837752429997</v>
      </c>
      <c r="V81" s="11">
        <f>'OddsRatio_working_3-way'!S81*'OddsRatio_working_3-way'!R81/3-2*'OddsRatio_working_3-way'!R81^3/27-'OddsRatio_working_3-way'!T81</f>
        <v>0.27486217723278139</v>
      </c>
      <c r="W81" s="11">
        <f>'OddsRatio_working_3-way'!V81^2+4*'OddsRatio_working_3-way'!U81^3/27</f>
        <v>-9.1856214188315022E-3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0.14554624513533185</v>
      </c>
      <c r="Y81" s="11">
        <f>IF('OddsRatio_working_3-way'!W81&gt;=0,IF('OddsRatio_working_3-way'!V81+SQRT('OddsRatio_working_3-way'!W81)&gt;0,0,PI()),ACOS('OddsRatio_working_3-way'!V81/(2*'OddsRatio_working_3-way'!X81)))</f>
        <v>0.33550715933515263</v>
      </c>
      <c r="Z81" s="11">
        <f>'OddsRatio_working_3-way'!X81^(1/3)*COS('OddsRatio_working_3-way'!Y81/3)</f>
        <v>0.52273158805573738</v>
      </c>
      <c r="AA81" s="11">
        <f>'OddsRatio_working_3-way'!X81^(1/3)*COS(('OddsRatio_working_3-way'!Y81+2*PI())/3)</f>
        <v>-0.31220582694775467</v>
      </c>
      <c r="AB81" s="11">
        <f>'OddsRatio_working_3-way'!X81^(1/3)*COS(('OddsRatio_working_3-way'!Y81+4*PI())/3)</f>
        <v>-0.2105257611079828</v>
      </c>
      <c r="AC81" s="11">
        <f>'OddsRatio_working_3-way'!X81^(1/3)*SIN('OddsRatio_working_3-way'!Y81/3)</f>
        <v>5.8705013383811171E-2</v>
      </c>
      <c r="AD81" s="11">
        <f>'OddsRatio_working_3-way'!X81^(1/3)*SIN(('OddsRatio_working_3-way'!Y81+2*PI())/3)</f>
        <v>0.4233463279249452</v>
      </c>
      <c r="AE81" s="11">
        <f>'OddsRatio_working_3-way'!X81^(1/3)*SIN(('OddsRatio_working_3-way'!Y81+4*PI())/3)</f>
        <v>-0.48205134130875638</v>
      </c>
      <c r="AF81" s="11">
        <f>-'OddsRatio_working_3-way'!U81/(3*'OddsRatio_working_3-way'!X81^(1/3))*COS(('OddsRatio_working_3-way'!Y81)/3)</f>
        <v>0.52273158805573738</v>
      </c>
      <c r="AG81" s="11">
        <f>-'OddsRatio_working_3-way'!U81/(3*'OddsRatio_working_3-way'!X81^(1/3))*COS(('OddsRatio_working_3-way'!Y81+2*PI())/3)</f>
        <v>-0.31220582694775467</v>
      </c>
      <c r="AH81" s="11">
        <f>-'OddsRatio_working_3-way'!U81/(3*'OddsRatio_working_3-way'!X81^(1/3))*COS(('OddsRatio_working_3-way'!Y81+4*PI())/3)</f>
        <v>-0.2105257611079828</v>
      </c>
      <c r="AI81" s="11">
        <f>'OddsRatio_working_3-way'!U81/(3*'OddsRatio_working_3-way'!X81^(1/3))*SIN(('OddsRatio_working_3-way'!Y81)/3)</f>
        <v>-5.8705013383811171E-2</v>
      </c>
      <c r="AJ81" s="11">
        <f>'OddsRatio_working_3-way'!U81/(3*'OddsRatio_working_3-way'!X81^(1/3))*SIN(('OddsRatio_working_3-way'!Y81+2*PI())/3)</f>
        <v>-0.4233463279249452</v>
      </c>
      <c r="AK81" s="11">
        <f>'OddsRatio_working_3-way'!U81/(3*'OddsRatio_working_3-way'!X81^(1/3))*SIN(('OddsRatio_working_3-way'!Y81+4*PI())/3)</f>
        <v>0.48205134130875638</v>
      </c>
      <c r="AL81" s="11">
        <f>'OddsRatio_working_3-way'!Z81+'OddsRatio_working_3-way'!AF81</f>
        <v>1.0454631761114748</v>
      </c>
      <c r="AM81" s="11">
        <f>'OddsRatio_working_3-way'!AA81+'OddsRatio_working_3-way'!AG81</f>
        <v>-0.62441165389550934</v>
      </c>
      <c r="AN81" s="11">
        <f>'OddsRatio_working_3-way'!AB81+'OddsRatio_working_3-way'!AH81</f>
        <v>-0.42105152221596559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1.0454631761114748</v>
      </c>
      <c r="AS81" s="11">
        <f>IF(('OddsRatio_working_3-way'!X81=0),IF(Q81&gt;0,-Q81^(1/3),(-Q81)^(1/3)),'OddsRatio_working_3-way'!AM81-'OddsRatio_working_3-way'!R81/3)</f>
        <v>-0.62441165389550934</v>
      </c>
      <c r="AT81" s="11">
        <f>IF(('OddsRatio_working_3-way'!X81=0),IF(Q81&gt;0,-Q81^(1/3),(-Q81)^(1/3)),'OddsRatio_working_3-way'!AN81-'OddsRatio_working_3-way'!R81/3)</f>
        <v>-0.42105152221596559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1.28</v>
      </c>
      <c r="B82" s="4">
        <f>IF('True_Odds_Calculator_3-way'!B83="","",'True_Odds_Calculator_3-way'!B83)</f>
        <v>6.07</v>
      </c>
      <c r="C82" s="4">
        <f>IF('True_Odds_Calculator_3-way'!C83="","",'True_Odds_Calculator_3-way'!C83)</f>
        <v>12.06</v>
      </c>
      <c r="D82" s="9">
        <f t="shared" si="26"/>
        <v>0.76805223891907581</v>
      </c>
      <c r="E82" s="9">
        <f t="shared" si="27"/>
        <v>0.15460102340946622</v>
      </c>
      <c r="F82" s="9">
        <f t="shared" si="28"/>
        <v>7.7346737671457999E-2</v>
      </c>
      <c r="G82" s="9">
        <f t="shared" si="29"/>
        <v>1.078552758558629</v>
      </c>
      <c r="H82" s="9">
        <f t="shared" si="30"/>
        <v>1.3019947723964163</v>
      </c>
      <c r="I82" s="9">
        <f t="shared" si="31"/>
        <v>6.4682624858922511</v>
      </c>
      <c r="J82" s="9">
        <f t="shared" si="32"/>
        <v>12.928793509658439</v>
      </c>
      <c r="K82" s="11">
        <f t="shared" si="33"/>
        <v>0.78125</v>
      </c>
      <c r="L82" s="11">
        <f t="shared" si="34"/>
        <v>0.16474464579901152</v>
      </c>
      <c r="M82" s="11">
        <f t="shared" si="35"/>
        <v>8.2918739635157543E-2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-0.16756185095937126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0.1751308326571426</v>
      </c>
      <c r="Q82" s="11">
        <f>2*'OddsRatio_working_3-way'!K82*'OddsRatio_working_3-way'!L82*'OddsRatio_working_3-way'!M82</f>
        <v>2.1344403736397635E-2</v>
      </c>
      <c r="R82" s="11">
        <f t="shared" si="36"/>
        <v>0</v>
      </c>
      <c r="S82" s="11">
        <f t="shared" si="37"/>
        <v>-1.0451712705155458</v>
      </c>
      <c r="T82" s="11">
        <f t="shared" si="38"/>
        <v>-0.12738223894156561</v>
      </c>
      <c r="U82" s="11">
        <f>'OddsRatio_working_3-way'!S82-'OddsRatio_working_3-way'!R82^2/3</f>
        <v>-1.0451712705155458</v>
      </c>
      <c r="V82" s="11">
        <f>'OddsRatio_working_3-way'!S82*'OddsRatio_working_3-way'!R82/3-2*'OddsRatio_working_3-way'!R82^3/27-'OddsRatio_working_3-way'!T82</f>
        <v>0.12738223894156561</v>
      </c>
      <c r="W82" s="11">
        <f>'OddsRatio_working_3-way'!V82^2+4*'OddsRatio_working_3-way'!U82^3/27</f>
        <v>-0.1529185521681663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0.20563607840426032</v>
      </c>
      <c r="Y82" s="11">
        <f>IF('OddsRatio_working_3-way'!W82&gt;=0,IF('OddsRatio_working_3-way'!V82+SQRT('OddsRatio_working_3-way'!W82)&gt;0,0,PI()),ACOS('OddsRatio_working_3-way'!V82/(2*'OddsRatio_working_3-way'!X82)))</f>
        <v>1.2558900491841261</v>
      </c>
      <c r="Z82" s="11">
        <f>'OddsRatio_working_3-way'!X82^(1/3)*COS('OddsRatio_working_3-way'!Y82/3)</f>
        <v>0.5392763792793146</v>
      </c>
      <c r="AA82" s="11">
        <f>'OddsRatio_working_3-way'!X82^(1/3)*COS(('OddsRatio_working_3-way'!Y82+2*PI())/3)</f>
        <v>-0.47743269797043864</v>
      </c>
      <c r="AB82" s="11">
        <f>'OddsRatio_working_3-way'!X82^(1/3)*COS(('OddsRatio_working_3-way'!Y82+4*PI())/3)</f>
        <v>-6.1843681308876068E-2</v>
      </c>
      <c r="AC82" s="11">
        <f>'OddsRatio_working_3-way'!X82^(1/3)*SIN('OddsRatio_working_3-way'!Y82/3)</f>
        <v>0.23994043064180506</v>
      </c>
      <c r="AD82" s="11">
        <f>'OddsRatio_working_3-way'!X82^(1/3)*SIN(('OddsRatio_working_3-way'!Y82+2*PI())/3)</f>
        <v>0.3470568287958759</v>
      </c>
      <c r="AE82" s="11">
        <f>'OddsRatio_working_3-way'!X82^(1/3)*SIN(('OddsRatio_working_3-way'!Y82+4*PI())/3)</f>
        <v>-0.58699725943768111</v>
      </c>
      <c r="AF82" s="11">
        <f>-'OddsRatio_working_3-way'!U82/(3*'OddsRatio_working_3-way'!X82^(1/3))*COS(('OddsRatio_working_3-way'!Y82)/3)</f>
        <v>0.53927637927931438</v>
      </c>
      <c r="AG82" s="11">
        <f>-'OddsRatio_working_3-way'!U82/(3*'OddsRatio_working_3-way'!X82^(1/3))*COS(('OddsRatio_working_3-way'!Y82+2*PI())/3)</f>
        <v>-0.47743269797043841</v>
      </c>
      <c r="AH82" s="11">
        <f>-'OddsRatio_working_3-way'!U82/(3*'OddsRatio_working_3-way'!X82^(1/3))*COS(('OddsRatio_working_3-way'!Y82+4*PI())/3)</f>
        <v>-6.1843681308876047E-2</v>
      </c>
      <c r="AI82" s="11">
        <f>'OddsRatio_working_3-way'!U82/(3*'OddsRatio_working_3-way'!X82^(1/3))*SIN(('OddsRatio_working_3-way'!Y82)/3)</f>
        <v>-0.23994043064180498</v>
      </c>
      <c r="AJ82" s="11">
        <f>'OddsRatio_working_3-way'!U82/(3*'OddsRatio_working_3-way'!X82^(1/3))*SIN(('OddsRatio_working_3-way'!Y82+2*PI())/3)</f>
        <v>-0.34705682879587579</v>
      </c>
      <c r="AK82" s="11">
        <f>'OddsRatio_working_3-way'!U82/(3*'OddsRatio_working_3-way'!X82^(1/3))*SIN(('OddsRatio_working_3-way'!Y82+4*PI())/3)</f>
        <v>0.58699725943768088</v>
      </c>
      <c r="AL82" s="11">
        <f>'OddsRatio_working_3-way'!Z82+'OddsRatio_working_3-way'!AF82</f>
        <v>1.078552758558629</v>
      </c>
      <c r="AM82" s="11">
        <f>'OddsRatio_working_3-way'!AA82+'OddsRatio_working_3-way'!AG82</f>
        <v>-0.95486539594087705</v>
      </c>
      <c r="AN82" s="11">
        <f>'OddsRatio_working_3-way'!AB82+'OddsRatio_working_3-way'!AH82</f>
        <v>-0.12368736261775212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1.078552758558629</v>
      </c>
      <c r="AS82" s="11">
        <f>IF(('OddsRatio_working_3-way'!X82=0),IF(Q82&gt;0,-Q82^(1/3),(-Q82)^(1/3)),'OddsRatio_working_3-way'!AM82-'OddsRatio_working_3-way'!R82/3)</f>
        <v>-0.95486539594087705</v>
      </c>
      <c r="AT82" s="11">
        <f>IF(('OddsRatio_working_3-way'!X82=0),IF(Q82&gt;0,-Q82^(1/3),(-Q82)^(1/3)),'OddsRatio_working_3-way'!AN82-'OddsRatio_working_3-way'!R82/3)</f>
        <v>-0.12368736261775212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2.08</v>
      </c>
      <c r="B83" s="4">
        <f>IF('True_Odds_Calculator_3-way'!B84="","",'True_Odds_Calculator_3-way'!B84)</f>
        <v>3.71</v>
      </c>
      <c r="C83" s="4">
        <f>IF('True_Odds_Calculator_3-way'!C84="","",'True_Odds_Calculator_3-way'!C84)</f>
        <v>3.38</v>
      </c>
      <c r="D83" s="9">
        <f t="shared" si="26"/>
        <v>0.46301709745298714</v>
      </c>
      <c r="E83" s="9">
        <f t="shared" si="27"/>
        <v>0.25574747361635197</v>
      </c>
      <c r="F83" s="9">
        <f t="shared" si="28"/>
        <v>0.28123542893066084</v>
      </c>
      <c r="G83" s="9">
        <f t="shared" si="29"/>
        <v>1.0738402404194551</v>
      </c>
      <c r="H83" s="9">
        <f t="shared" si="30"/>
        <v>2.159747459653012</v>
      </c>
      <c r="I83" s="9">
        <f t="shared" si="31"/>
        <v>3.9101070515367233</v>
      </c>
      <c r="J83" s="9">
        <f t="shared" si="32"/>
        <v>3.5557397721983031</v>
      </c>
      <c r="K83" s="11">
        <f t="shared" si="33"/>
        <v>0.48076923076923073</v>
      </c>
      <c r="L83" s="11">
        <f t="shared" si="34"/>
        <v>0.26954177897574122</v>
      </c>
      <c r="M83" s="11">
        <f t="shared" si="35"/>
        <v>0.29585798816568049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-0.26706443606633412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0.23655450277086987</v>
      </c>
      <c r="Q83" s="11">
        <f>2*'OddsRatio_working_3-way'!K83*'OddsRatio_working_3-way'!L83*'OddsRatio_working_3-way'!M83</f>
        <v>7.6678931206116629E-2</v>
      </c>
      <c r="R83" s="11">
        <f t="shared" si="36"/>
        <v>0</v>
      </c>
      <c r="S83" s="11">
        <f t="shared" si="37"/>
        <v>-0.88575815730146068</v>
      </c>
      <c r="T83" s="11">
        <f t="shared" si="38"/>
        <v>-0.28711771711554634</v>
      </c>
      <c r="U83" s="11">
        <f>'OddsRatio_working_3-way'!S83-'OddsRatio_working_3-way'!R83^2/3</f>
        <v>-0.88575815730146068</v>
      </c>
      <c r="V83" s="11">
        <f>'OddsRatio_working_3-way'!S83*'OddsRatio_working_3-way'!R83/3-2*'OddsRatio_working_3-way'!R83^3/27-'OddsRatio_working_3-way'!T83</f>
        <v>0.28711771711554634</v>
      </c>
      <c r="W83" s="11">
        <f>'OddsRatio_working_3-way'!V83^2+4*'OddsRatio_working_3-way'!U83^3/27</f>
        <v>-2.0517057228538027E-2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0.16043194874321395</v>
      </c>
      <c r="Y83" s="11">
        <f>IF('OddsRatio_working_3-way'!W83&gt;=0,IF('OddsRatio_working_3-way'!V83+SQRT('OddsRatio_working_3-way'!W83)&gt;0,0,PI()),ACOS('OddsRatio_working_3-way'!V83/(2*'OddsRatio_working_3-way'!X83)))</f>
        <v>0.46275254058725435</v>
      </c>
      <c r="Z83" s="11">
        <f>'OddsRatio_working_3-way'!X83^(1/3)*COS('OddsRatio_working_3-way'!Y83/3)</f>
        <v>0.53692012020972757</v>
      </c>
      <c r="AA83" s="11">
        <f>'OddsRatio_working_3-way'!X83^(1/3)*COS(('OddsRatio_working_3-way'!Y83+2*PI())/3)</f>
        <v>-0.34075893776450655</v>
      </c>
      <c r="AB83" s="11">
        <f>'OddsRatio_working_3-way'!X83^(1/3)*COS(('OddsRatio_working_3-way'!Y83+4*PI())/3)</f>
        <v>-0.19616118244522085</v>
      </c>
      <c r="AC83" s="11">
        <f>'OddsRatio_working_3-way'!X83^(1/3)*SIN('OddsRatio_working_3-way'!Y83/3)</f>
        <v>8.3483552957805268E-2</v>
      </c>
      <c r="AD83" s="11">
        <f>'OddsRatio_working_3-way'!X83^(1/3)*SIN(('OddsRatio_working_3-way'!Y83+2*PI())/3)</f>
        <v>0.42324468742571603</v>
      </c>
      <c r="AE83" s="11">
        <f>'OddsRatio_working_3-way'!X83^(1/3)*SIN(('OddsRatio_working_3-way'!Y83+4*PI())/3)</f>
        <v>-0.50672824038352127</v>
      </c>
      <c r="AF83" s="11">
        <f>-'OddsRatio_working_3-way'!U83/(3*'OddsRatio_working_3-way'!X83^(1/3))*COS(('OddsRatio_working_3-way'!Y83)/3)</f>
        <v>0.53692012020972746</v>
      </c>
      <c r="AG83" s="11">
        <f>-'OddsRatio_working_3-way'!U83/(3*'OddsRatio_working_3-way'!X83^(1/3))*COS(('OddsRatio_working_3-way'!Y83+2*PI())/3)</f>
        <v>-0.3407589377645065</v>
      </c>
      <c r="AH83" s="11">
        <f>-'OddsRatio_working_3-way'!U83/(3*'OddsRatio_working_3-way'!X83^(1/3))*COS(('OddsRatio_working_3-way'!Y83+4*PI())/3)</f>
        <v>-0.19616118244522079</v>
      </c>
      <c r="AI83" s="11">
        <f>'OddsRatio_working_3-way'!U83/(3*'OddsRatio_working_3-way'!X83^(1/3))*SIN(('OddsRatio_working_3-way'!Y83)/3)</f>
        <v>-8.3483552957805254E-2</v>
      </c>
      <c r="AJ83" s="11">
        <f>'OddsRatio_working_3-way'!U83/(3*'OddsRatio_working_3-way'!X83^(1/3))*SIN(('OddsRatio_working_3-way'!Y83+2*PI())/3)</f>
        <v>-0.42324468742571592</v>
      </c>
      <c r="AK83" s="11">
        <f>'OddsRatio_working_3-way'!U83/(3*'OddsRatio_working_3-way'!X83^(1/3))*SIN(('OddsRatio_working_3-way'!Y83+4*PI())/3)</f>
        <v>0.50672824038352116</v>
      </c>
      <c r="AL83" s="11">
        <f>'OddsRatio_working_3-way'!Z83+'OddsRatio_working_3-way'!AF83</f>
        <v>1.0738402404194551</v>
      </c>
      <c r="AM83" s="11">
        <f>'OddsRatio_working_3-way'!AA83+'OddsRatio_working_3-way'!AG83</f>
        <v>-0.681517875529013</v>
      </c>
      <c r="AN83" s="11">
        <f>'OddsRatio_working_3-way'!AB83+'OddsRatio_working_3-way'!AH83</f>
        <v>-0.39232236489044164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1.0738402404194551</v>
      </c>
      <c r="AS83" s="11">
        <f>IF(('OddsRatio_working_3-way'!X83=0),IF(Q83&gt;0,-Q83^(1/3),(-Q83)^(1/3)),'OddsRatio_working_3-way'!AM83-'OddsRatio_working_3-way'!R83/3)</f>
        <v>-0.681517875529013</v>
      </c>
      <c r="AT83" s="11">
        <f>IF(('OddsRatio_working_3-way'!X83=0),IF(Q83&gt;0,-Q83^(1/3),(-Q83)^(1/3)),'OddsRatio_working_3-way'!AN83-'OddsRatio_working_3-way'!R83/3)</f>
        <v>-0.39232236489044164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5.75</v>
      </c>
      <c r="B84" s="4">
        <f>IF('True_Odds_Calculator_3-way'!B85="","",'True_Odds_Calculator_3-way'!B85)</f>
        <v>4.3499999999999996</v>
      </c>
      <c r="C84" s="4">
        <f>IF('True_Odds_Calculator_3-way'!C85="","",'True_Odds_Calculator_3-way'!C85)</f>
        <v>1.52</v>
      </c>
      <c r="D84" s="9">
        <f t="shared" si="26"/>
        <v>0.15807339044553601</v>
      </c>
      <c r="E84" s="9">
        <f t="shared" si="27"/>
        <v>0.21024501642324661</v>
      </c>
      <c r="F84" s="9">
        <f t="shared" si="28"/>
        <v>0.63168159313121741</v>
      </c>
      <c r="G84" s="9">
        <f t="shared" si="29"/>
        <v>1.1213000921600051</v>
      </c>
      <c r="H84" s="9">
        <f t="shared" si="30"/>
        <v>6.3261754377600248</v>
      </c>
      <c r="I84" s="9">
        <f t="shared" si="31"/>
        <v>4.7563553087360164</v>
      </c>
      <c r="J84" s="9">
        <f t="shared" si="32"/>
        <v>1.5830760479232024</v>
      </c>
      <c r="K84" s="11">
        <f t="shared" si="33"/>
        <v>0.17391304347826086</v>
      </c>
      <c r="L84" s="11">
        <f t="shared" si="34"/>
        <v>0.22988505747126439</v>
      </c>
      <c r="M84" s="11">
        <f t="shared" si="35"/>
        <v>0.65789473684210531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-0.21764117941029482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0.22672874089271156</v>
      </c>
      <c r="Q84" s="11">
        <f>2*'OddsRatio_working_3-way'!K84*'OddsRatio_working_3-way'!L84*'OddsRatio_working_3-way'!M84</f>
        <v>5.2605276309213821E-2</v>
      </c>
      <c r="R84" s="11">
        <f t="shared" si="36"/>
        <v>0</v>
      </c>
      <c r="S84" s="11">
        <f t="shared" si="37"/>
        <v>-1.0417547888089917</v>
      </c>
      <c r="T84" s="11">
        <f t="shared" si="38"/>
        <v>-0.24170644751948767</v>
      </c>
      <c r="U84" s="11">
        <f>'OddsRatio_working_3-way'!S84-'OddsRatio_working_3-way'!R84^2/3</f>
        <v>-1.0417547888089917</v>
      </c>
      <c r="V84" s="11">
        <f>'OddsRatio_working_3-way'!S84*'OddsRatio_working_3-way'!R84/3-2*'OddsRatio_working_3-way'!R84^3/27-'OddsRatio_working_3-way'!T84</f>
        <v>0.24170644751948767</v>
      </c>
      <c r="W84" s="11">
        <f>'OddsRatio_working_3-way'!V84^2+4*'OddsRatio_working_3-way'!U84^3/27</f>
        <v>-0.10906948233806521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0.20462862037759774</v>
      </c>
      <c r="Y84" s="11">
        <f>IF('OddsRatio_working_3-way'!W84&gt;=0,IF('OddsRatio_working_3-way'!V84+SQRT('OddsRatio_working_3-way'!W84)&gt;0,0,PI()),ACOS('OddsRatio_working_3-way'!V84/(2*'OddsRatio_working_3-way'!X84)))</f>
        <v>0.93899682214994507</v>
      </c>
      <c r="Z84" s="11">
        <f>'OddsRatio_working_3-way'!X84^(1/3)*COS('OddsRatio_working_3-way'!Y84/3)</f>
        <v>0.56065004608000246</v>
      </c>
      <c r="AA84" s="11">
        <f>'OddsRatio_working_3-way'!X84^(1/3)*COS(('OddsRatio_working_3-way'!Y84+2*PI())/3)</f>
        <v>-0.43746299291080037</v>
      </c>
      <c r="AB84" s="11">
        <f>'OddsRatio_working_3-way'!X84^(1/3)*COS(('OddsRatio_working_3-way'!Y84+4*PI())/3)</f>
        <v>-0.123187053169202</v>
      </c>
      <c r="AC84" s="11">
        <f>'OddsRatio_working_3-way'!X84^(1/3)*SIN('OddsRatio_working_3-way'!Y84/3)</f>
        <v>0.18144729840963444</v>
      </c>
      <c r="AD84" s="11">
        <f>'OddsRatio_working_3-way'!X84^(1/3)*SIN(('OddsRatio_working_3-way'!Y84+2*PI())/3)</f>
        <v>0.39481353333338109</v>
      </c>
      <c r="AE84" s="11">
        <f>'OddsRatio_working_3-way'!X84^(1/3)*SIN(('OddsRatio_working_3-way'!Y84+4*PI())/3)</f>
        <v>-0.57626083174301546</v>
      </c>
      <c r="AF84" s="11">
        <f>-'OddsRatio_working_3-way'!U84/(3*'OddsRatio_working_3-way'!X84^(1/3))*COS(('OddsRatio_working_3-way'!Y84)/3)</f>
        <v>0.56065004608000257</v>
      </c>
      <c r="AG84" s="11">
        <f>-'OddsRatio_working_3-way'!U84/(3*'OddsRatio_working_3-way'!X84^(1/3))*COS(('OddsRatio_working_3-way'!Y84+2*PI())/3)</f>
        <v>-0.43746299291080049</v>
      </c>
      <c r="AH84" s="11">
        <f>-'OddsRatio_working_3-way'!U84/(3*'OddsRatio_working_3-way'!X84^(1/3))*COS(('OddsRatio_working_3-way'!Y84+4*PI())/3)</f>
        <v>-0.12318705316920202</v>
      </c>
      <c r="AI84" s="11">
        <f>'OddsRatio_working_3-way'!U84/(3*'OddsRatio_working_3-way'!X84^(1/3))*SIN(('OddsRatio_working_3-way'!Y84)/3)</f>
        <v>-0.18144729840963447</v>
      </c>
      <c r="AJ84" s="11">
        <f>'OddsRatio_working_3-way'!U84/(3*'OddsRatio_working_3-way'!X84^(1/3))*SIN(('OddsRatio_working_3-way'!Y84+2*PI())/3)</f>
        <v>-0.39481353333338121</v>
      </c>
      <c r="AK84" s="11">
        <f>'OddsRatio_working_3-way'!U84/(3*'OddsRatio_working_3-way'!X84^(1/3))*SIN(('OddsRatio_working_3-way'!Y84+4*PI())/3)</f>
        <v>0.57626083174301557</v>
      </c>
      <c r="AL84" s="11">
        <f>'OddsRatio_working_3-way'!Z84+'OddsRatio_working_3-way'!AF84</f>
        <v>1.1213000921600051</v>
      </c>
      <c r="AM84" s="11">
        <f>'OddsRatio_working_3-way'!AA84+'OddsRatio_working_3-way'!AG84</f>
        <v>-0.87492598582160086</v>
      </c>
      <c r="AN84" s="11">
        <f>'OddsRatio_working_3-way'!AB84+'OddsRatio_working_3-way'!AH84</f>
        <v>-0.24637410633840401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1.1213000921600051</v>
      </c>
      <c r="AS84" s="11">
        <f>IF(('OddsRatio_working_3-way'!X84=0),IF(Q84&gt;0,-Q84^(1/3),(-Q84)^(1/3)),'OddsRatio_working_3-way'!AM84-'OddsRatio_working_3-way'!R84/3)</f>
        <v>-0.87492598582160086</v>
      </c>
      <c r="AT84" s="11">
        <f>IF(('OddsRatio_working_3-way'!X84=0),IF(Q84&gt;0,-Q84^(1/3),(-Q84)^(1/3)),'OddsRatio_working_3-way'!AN84-'OddsRatio_working_3-way'!R84/3)</f>
        <v>-0.24637410633840401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2.2999999999999998</v>
      </c>
      <c r="B85" s="4">
        <f>IF('True_Odds_Calculator_3-way'!B86="","",'True_Odds_Calculator_3-way'!B86)</f>
        <v>3.23</v>
      </c>
      <c r="C85" s="4">
        <f>IF('True_Odds_Calculator_3-way'!C86="","",'True_Odds_Calculator_3-way'!C86)</f>
        <v>3.07</v>
      </c>
      <c r="D85" s="9">
        <f t="shared" si="26"/>
        <v>0.4092154295865944</v>
      </c>
      <c r="E85" s="9">
        <f t="shared" si="27"/>
        <v>0.28764546860337076</v>
      </c>
      <c r="F85" s="9">
        <f t="shared" si="28"/>
        <v>0.30313910181003501</v>
      </c>
      <c r="G85" s="9">
        <f t="shared" si="29"/>
        <v>1.1105389403519721</v>
      </c>
      <c r="H85" s="9">
        <f t="shared" si="30"/>
        <v>2.4437006224575635</v>
      </c>
      <c r="I85" s="9">
        <f t="shared" si="31"/>
        <v>3.4765018369848972</v>
      </c>
      <c r="J85" s="9">
        <f t="shared" si="32"/>
        <v>3.2988156065285814</v>
      </c>
      <c r="K85" s="11">
        <f t="shared" si="33"/>
        <v>0.43478260869565222</v>
      </c>
      <c r="L85" s="11">
        <f t="shared" si="34"/>
        <v>0.30959752321981426</v>
      </c>
      <c r="M85" s="11">
        <f t="shared" si="35"/>
        <v>0.32573289902280134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-0.26311755629733458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0.24553832743675966</v>
      </c>
      <c r="Q85" s="11">
        <f>2*'OddsRatio_working_3-way'!K85*'OddsRatio_working_3-way'!L85*'OddsRatio_working_3-way'!M85</f>
        <v>8.769225979884275E-2</v>
      </c>
      <c r="R85" s="11">
        <f t="shared" si="36"/>
        <v>0</v>
      </c>
      <c r="S85" s="11">
        <f t="shared" si="37"/>
        <v>-0.93318868908652519</v>
      </c>
      <c r="T85" s="11">
        <f t="shared" si="38"/>
        <v>-0.33328167467375908</v>
      </c>
      <c r="U85" s="11">
        <f>'OddsRatio_working_3-way'!S85-'OddsRatio_working_3-way'!R85^2/3</f>
        <v>-0.93318868908652519</v>
      </c>
      <c r="V85" s="11">
        <f>'OddsRatio_working_3-way'!S85*'OddsRatio_working_3-way'!R85/3-2*'OddsRatio_working_3-way'!R85^3/27-'OddsRatio_working_3-way'!T85</f>
        <v>0.33328167467375908</v>
      </c>
      <c r="W85" s="11">
        <f>'OddsRatio_working_3-way'!V85^2+4*'OddsRatio_working_3-way'!U85^3/27</f>
        <v>-9.3172648798153512E-3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0.17348914919466918</v>
      </c>
      <c r="Y85" s="11">
        <f>IF('OddsRatio_working_3-way'!W85&gt;=0,IF('OddsRatio_working_3-way'!V85+SQRT('OddsRatio_working_3-way'!W85)&gt;0,0,PI()),ACOS('OddsRatio_working_3-way'!V85/(2*'OddsRatio_working_3-way'!X85)))</f>
        <v>0.2819094721105897</v>
      </c>
      <c r="Z85" s="11">
        <f>'OddsRatio_working_3-way'!X85^(1/3)*COS('OddsRatio_working_3-way'!Y85/3)</f>
        <v>0.55526947017598605</v>
      </c>
      <c r="AA85" s="11">
        <f>'OddsRatio_working_3-way'!X85^(1/3)*COS(('OddsRatio_working_3-way'!Y85+2*PI())/3)</f>
        <v>-0.32295618574318524</v>
      </c>
      <c r="AB85" s="11">
        <f>'OddsRatio_working_3-way'!X85^(1/3)*COS(('OddsRatio_working_3-way'!Y85+4*PI())/3)</f>
        <v>-0.232313284432801</v>
      </c>
      <c r="AC85" s="11">
        <f>'OddsRatio_working_3-way'!X85^(1/3)*SIN('OddsRatio_working_3-way'!Y85/3)</f>
        <v>5.2332703471679239E-2</v>
      </c>
      <c r="AD85" s="11">
        <f>'OddsRatio_working_3-way'!X85^(1/3)*SIN(('OddsRatio_working_3-way'!Y85+2*PI())/3)</f>
        <v>0.45471111538249015</v>
      </c>
      <c r="AE85" s="11">
        <f>'OddsRatio_working_3-way'!X85^(1/3)*SIN(('OddsRatio_working_3-way'!Y85+4*PI())/3)</f>
        <v>-0.50704381885416916</v>
      </c>
      <c r="AF85" s="11">
        <f>-'OddsRatio_working_3-way'!U85/(3*'OddsRatio_working_3-way'!X85^(1/3))*COS(('OddsRatio_working_3-way'!Y85)/3)</f>
        <v>0.55526947017598605</v>
      </c>
      <c r="AG85" s="11">
        <f>-'OddsRatio_working_3-way'!U85/(3*'OddsRatio_working_3-way'!X85^(1/3))*COS(('OddsRatio_working_3-way'!Y85+2*PI())/3)</f>
        <v>-0.32295618574318524</v>
      </c>
      <c r="AH85" s="11">
        <f>-'OddsRatio_working_3-way'!U85/(3*'OddsRatio_working_3-way'!X85^(1/3))*COS(('OddsRatio_working_3-way'!Y85+4*PI())/3)</f>
        <v>-0.232313284432801</v>
      </c>
      <c r="AI85" s="11">
        <f>'OddsRatio_working_3-way'!U85/(3*'OddsRatio_working_3-way'!X85^(1/3))*SIN(('OddsRatio_working_3-way'!Y85)/3)</f>
        <v>-5.2332703471679239E-2</v>
      </c>
      <c r="AJ85" s="11">
        <f>'OddsRatio_working_3-way'!U85/(3*'OddsRatio_working_3-way'!X85^(1/3))*SIN(('OddsRatio_working_3-way'!Y85+2*PI())/3)</f>
        <v>-0.45471111538249015</v>
      </c>
      <c r="AK85" s="11">
        <f>'OddsRatio_working_3-way'!U85/(3*'OddsRatio_working_3-way'!X85^(1/3))*SIN(('OddsRatio_working_3-way'!Y85+4*PI())/3)</f>
        <v>0.50704381885416916</v>
      </c>
      <c r="AL85" s="11">
        <f>'OddsRatio_working_3-way'!Z85+'OddsRatio_working_3-way'!AF85</f>
        <v>1.1105389403519721</v>
      </c>
      <c r="AM85" s="11">
        <f>'OddsRatio_working_3-way'!AA85+'OddsRatio_working_3-way'!AG85</f>
        <v>-0.64591237148637048</v>
      </c>
      <c r="AN85" s="11">
        <f>'OddsRatio_working_3-way'!AB85+'OddsRatio_working_3-way'!AH85</f>
        <v>-0.464626568865602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1.1105389403519721</v>
      </c>
      <c r="AS85" s="11">
        <f>IF(('OddsRatio_working_3-way'!X85=0),IF(Q85&gt;0,-Q85^(1/3),(-Q85)^(1/3)),'OddsRatio_working_3-way'!AM85-'OddsRatio_working_3-way'!R85/3)</f>
        <v>-0.64591237148637048</v>
      </c>
      <c r="AT85" s="11">
        <f>IF(('OddsRatio_working_3-way'!X85=0),IF(Q85&gt;0,-Q85^(1/3),(-Q85)^(1/3)),'OddsRatio_working_3-way'!AN85-'OddsRatio_working_3-way'!R85/3)</f>
        <v>-0.464626568865602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1.3</v>
      </c>
      <c r="B86" s="4">
        <f>IF('True_Odds_Calculator_3-way'!B87="","",'True_Odds_Calculator_3-way'!B87)</f>
        <v>5.28</v>
      </c>
      <c r="C86" s="4">
        <f>IF('True_Odds_Calculator_3-way'!C87="","",'True_Odds_Calculator_3-way'!C87)</f>
        <v>9.74</v>
      </c>
      <c r="D86" s="9">
        <f t="shared" si="26"/>
        <v>0.74217850465354451</v>
      </c>
      <c r="E86" s="9">
        <f t="shared" si="27"/>
        <v>0.1678972851089558</v>
      </c>
      <c r="F86" s="9">
        <f t="shared" si="28"/>
        <v>8.9924210237499677E-2</v>
      </c>
      <c r="G86" s="9">
        <f t="shared" si="29"/>
        <v>1.1579491713915413</v>
      </c>
      <c r="H86" s="9">
        <f t="shared" si="30"/>
        <v>1.3473847514174624</v>
      </c>
      <c r="I86" s="9">
        <f t="shared" si="31"/>
        <v>5.9560224535557964</v>
      </c>
      <c r="J86" s="9">
        <f t="shared" si="32"/>
        <v>11.120475757962073</v>
      </c>
      <c r="K86" s="11">
        <f t="shared" si="33"/>
        <v>0.76923076923076916</v>
      </c>
      <c r="L86" s="11">
        <f t="shared" si="34"/>
        <v>0.18939393939393939</v>
      </c>
      <c r="M86" s="11">
        <f t="shared" si="35"/>
        <v>0.10266940451745379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-0.16785729670739935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0.19923608219296104</v>
      </c>
      <c r="Q86" s="11">
        <f>2*'OddsRatio_working_3-way'!K86*'OddsRatio_working_3-way'!L86*'OddsRatio_working_3-way'!M86</f>
        <v>2.9915327656600751E-2</v>
      </c>
      <c r="R86" s="11">
        <f t="shared" si="36"/>
        <v>0</v>
      </c>
      <c r="S86" s="11">
        <f t="shared" si="37"/>
        <v>-1.1869372741076587</v>
      </c>
      <c r="T86" s="11">
        <f t="shared" si="38"/>
        <v>-0.17821880992607483</v>
      </c>
      <c r="U86" s="11">
        <f>'OddsRatio_working_3-way'!S86-'OddsRatio_working_3-way'!R86^2/3</f>
        <v>-1.1869372741076587</v>
      </c>
      <c r="V86" s="11">
        <f>'OddsRatio_working_3-way'!S86*'OddsRatio_working_3-way'!R86/3-2*'OddsRatio_working_3-way'!R86^3/27-'OddsRatio_working_3-way'!T86</f>
        <v>0.17821880992607483</v>
      </c>
      <c r="W86" s="11">
        <f>'OddsRatio_working_3-way'!V86^2+4*'OddsRatio_working_3-way'!U86^3/27</f>
        <v>-0.21596858623256662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0.2488626782203556</v>
      </c>
      <c r="Y86" s="11">
        <f>IF('OddsRatio_working_3-way'!W86&gt;=0,IF('OddsRatio_working_3-way'!V86+SQRT('OddsRatio_working_3-way'!W86)&gt;0,0,PI()),ACOS('OddsRatio_working_3-way'!V86/(2*'OddsRatio_working_3-way'!X86)))</f>
        <v>1.20459998777753</v>
      </c>
      <c r="Z86" s="11">
        <f>'OddsRatio_working_3-way'!X86^(1/3)*COS('OddsRatio_working_3-way'!Y86/3)</f>
        <v>0.57897458569577065</v>
      </c>
      <c r="AA86" s="11">
        <f>'OddsRatio_working_3-way'!X86^(1/3)*COS(('OddsRatio_working_3-way'!Y86+2*PI())/3)</f>
        <v>-0.50238548533838701</v>
      </c>
      <c r="AB86" s="11">
        <f>'OddsRatio_working_3-way'!X86^(1/3)*COS(('OddsRatio_working_3-way'!Y86+4*PI())/3)</f>
        <v>-7.6589100357383755E-2</v>
      </c>
      <c r="AC86" s="11">
        <f>'OddsRatio_working_3-way'!X86^(1/3)*SIN('OddsRatio_working_3-way'!Y86/3)</f>
        <v>0.24583365748875183</v>
      </c>
      <c r="AD86" s="11">
        <f>'OddsRatio_working_3-way'!X86^(1/3)*SIN(('OddsRatio_working_3-way'!Y86+2*PI())/3)</f>
        <v>0.37848987061373196</v>
      </c>
      <c r="AE86" s="11">
        <f>'OddsRatio_working_3-way'!X86^(1/3)*SIN(('OddsRatio_working_3-way'!Y86+4*PI())/3)</f>
        <v>-0.62432352810248382</v>
      </c>
      <c r="AF86" s="11">
        <f>-'OddsRatio_working_3-way'!U86/(3*'OddsRatio_working_3-way'!X86^(1/3))*COS(('OddsRatio_working_3-way'!Y86)/3)</f>
        <v>0.57897458569577065</v>
      </c>
      <c r="AG86" s="11">
        <f>-'OddsRatio_working_3-way'!U86/(3*'OddsRatio_working_3-way'!X86^(1/3))*COS(('OddsRatio_working_3-way'!Y86+2*PI())/3)</f>
        <v>-0.50238548533838701</v>
      </c>
      <c r="AH86" s="11">
        <f>-'OddsRatio_working_3-way'!U86/(3*'OddsRatio_working_3-way'!X86^(1/3))*COS(('OddsRatio_working_3-way'!Y86+4*PI())/3)</f>
        <v>-7.6589100357383755E-2</v>
      </c>
      <c r="AI86" s="11">
        <f>'OddsRatio_working_3-way'!U86/(3*'OddsRatio_working_3-way'!X86^(1/3))*SIN(('OddsRatio_working_3-way'!Y86)/3)</f>
        <v>-0.24583365748875183</v>
      </c>
      <c r="AJ86" s="11">
        <f>'OddsRatio_working_3-way'!U86/(3*'OddsRatio_working_3-way'!X86^(1/3))*SIN(('OddsRatio_working_3-way'!Y86+2*PI())/3)</f>
        <v>-0.37848987061373196</v>
      </c>
      <c r="AK86" s="11">
        <f>'OddsRatio_working_3-way'!U86/(3*'OddsRatio_working_3-way'!X86^(1/3))*SIN(('OddsRatio_working_3-way'!Y86+4*PI())/3)</f>
        <v>0.62432352810248382</v>
      </c>
      <c r="AL86" s="11">
        <f>'OddsRatio_working_3-way'!Z86+'OddsRatio_working_3-way'!AF86</f>
        <v>1.1579491713915413</v>
      </c>
      <c r="AM86" s="11">
        <f>'OddsRatio_working_3-way'!AA86+'OddsRatio_working_3-way'!AG86</f>
        <v>-1.004770970676774</v>
      </c>
      <c r="AN86" s="11">
        <f>'OddsRatio_working_3-way'!AB86+'OddsRatio_working_3-way'!AH86</f>
        <v>-0.15317820071476751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1.1579491713915413</v>
      </c>
      <c r="AS86" s="11">
        <f>IF(('OddsRatio_working_3-way'!X86=0),IF(Q86&gt;0,-Q86^(1/3),(-Q86)^(1/3)),'OddsRatio_working_3-way'!AM86-'OddsRatio_working_3-way'!R86/3)</f>
        <v>-1.004770970676774</v>
      </c>
      <c r="AT86" s="11">
        <f>IF(('OddsRatio_working_3-way'!X86=0),IF(Q86&gt;0,-Q86^(1/3),(-Q86)^(1/3)),'OddsRatio_working_3-way'!AN86-'OddsRatio_working_3-way'!R86/3)</f>
        <v>-0.15317820071476751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1.93</v>
      </c>
      <c r="B87" s="4">
        <f>IF('True_Odds_Calculator_3-way'!B88="","",'True_Odds_Calculator_3-way'!B88)</f>
        <v>3.42</v>
      </c>
      <c r="C87" s="4">
        <f>IF('True_Odds_Calculator_3-way'!C88="","",'True_Odds_Calculator_3-way'!C88)</f>
        <v>4.5</v>
      </c>
      <c r="D87" s="9">
        <f t="shared" si="26"/>
        <v>0.50503645002430364</v>
      </c>
      <c r="E87" s="9">
        <f t="shared" si="27"/>
        <v>0.28167023248716</v>
      </c>
      <c r="F87" s="9">
        <f t="shared" si="28"/>
        <v>0.21329331748853642</v>
      </c>
      <c r="G87" s="9">
        <f t="shared" si="29"/>
        <v>1.0538226912453494</v>
      </c>
      <c r="H87" s="9">
        <f t="shared" si="30"/>
        <v>1.9800551028581748</v>
      </c>
      <c r="I87" s="9">
        <f t="shared" si="31"/>
        <v>3.5502509128137465</v>
      </c>
      <c r="J87" s="9">
        <f t="shared" si="32"/>
        <v>4.6883794193587223</v>
      </c>
      <c r="K87" s="11">
        <f t="shared" si="33"/>
        <v>0.5181347150259068</v>
      </c>
      <c r="L87" s="11">
        <f t="shared" si="34"/>
        <v>0.29239766081871343</v>
      </c>
      <c r="M87" s="11">
        <f t="shared" si="35"/>
        <v>0.22222222222222221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-0.26519811330283105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0.23061876529743092</v>
      </c>
      <c r="Q87" s="11">
        <f>2*'OddsRatio_working_3-way'!K87*'OddsRatio_working_3-way'!L87*'OddsRatio_working_3-way'!M87</f>
        <v>6.7333946072242593E-2</v>
      </c>
      <c r="R87" s="11">
        <f t="shared" si="36"/>
        <v>0</v>
      </c>
      <c r="S87" s="11">
        <f t="shared" si="37"/>
        <v>-0.86960937400820115</v>
      </c>
      <c r="T87" s="11">
        <f t="shared" si="38"/>
        <v>-0.25390054715567911</v>
      </c>
      <c r="U87" s="11">
        <f>'OddsRatio_working_3-way'!S87-'OddsRatio_working_3-way'!R87^2/3</f>
        <v>-0.86960937400820115</v>
      </c>
      <c r="V87" s="11">
        <f>'OddsRatio_working_3-way'!S87*'OddsRatio_working_3-way'!R87/3-2*'OddsRatio_working_3-way'!R87^3/27-'OddsRatio_working_3-way'!T87</f>
        <v>0.25390054715567911</v>
      </c>
      <c r="W87" s="11">
        <f>'OddsRatio_working_3-way'!V87^2+4*'OddsRatio_working_3-way'!U87^3/27</f>
        <v>-3.2959164562525914E-2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0.15606461194684651</v>
      </c>
      <c r="Y87" s="11">
        <f>IF('OddsRatio_working_3-way'!W87&gt;=0,IF('OddsRatio_working_3-way'!V87+SQRT('OddsRatio_working_3-way'!W87)&gt;0,0,PI()),ACOS('OddsRatio_working_3-way'!V87/(2*'OddsRatio_working_3-way'!X87)))</f>
        <v>0.62074236503783864</v>
      </c>
      <c r="Z87" s="11">
        <f>'OddsRatio_working_3-way'!X87^(1/3)*COS('OddsRatio_working_3-way'!Y87/3)</f>
        <v>0.52691134562267483</v>
      </c>
      <c r="AA87" s="11">
        <f>'OddsRatio_working_3-way'!X87^(1/3)*COS(('OddsRatio_working_3-way'!Y87+2*PI())/3)</f>
        <v>-0.35924538464213324</v>
      </c>
      <c r="AB87" s="11">
        <f>'OddsRatio_working_3-way'!X87^(1/3)*COS(('OddsRatio_working_3-way'!Y87+4*PI())/3)</f>
        <v>-0.16766596098054198</v>
      </c>
      <c r="AC87" s="11">
        <f>'OddsRatio_working_3-way'!X87^(1/3)*SIN('OddsRatio_working_3-way'!Y87/3)</f>
        <v>0.11060843182221326</v>
      </c>
      <c r="AD87" s="11">
        <f>'OddsRatio_working_3-way'!X87^(1/3)*SIN(('OddsRatio_working_3-way'!Y87+2*PI())/3)</f>
        <v>0.40101439494037233</v>
      </c>
      <c r="AE87" s="11">
        <f>'OddsRatio_working_3-way'!X87^(1/3)*SIN(('OddsRatio_working_3-way'!Y87+4*PI())/3)</f>
        <v>-0.51162282676258541</v>
      </c>
      <c r="AF87" s="11">
        <f>-'OddsRatio_working_3-way'!U87/(3*'OddsRatio_working_3-way'!X87^(1/3))*COS(('OddsRatio_working_3-way'!Y87)/3)</f>
        <v>0.52691134562267461</v>
      </c>
      <c r="AG87" s="11">
        <f>-'OddsRatio_working_3-way'!U87/(3*'OddsRatio_working_3-way'!X87^(1/3))*COS(('OddsRatio_working_3-way'!Y87+2*PI())/3)</f>
        <v>-0.35924538464213313</v>
      </c>
      <c r="AH87" s="11">
        <f>-'OddsRatio_working_3-way'!U87/(3*'OddsRatio_working_3-way'!X87^(1/3))*COS(('OddsRatio_working_3-way'!Y87+4*PI())/3)</f>
        <v>-0.16766596098054193</v>
      </c>
      <c r="AI87" s="11">
        <f>'OddsRatio_working_3-way'!U87/(3*'OddsRatio_working_3-way'!X87^(1/3))*SIN(('OddsRatio_working_3-way'!Y87)/3)</f>
        <v>-0.11060843182221322</v>
      </c>
      <c r="AJ87" s="11">
        <f>'OddsRatio_working_3-way'!U87/(3*'OddsRatio_working_3-way'!X87^(1/3))*SIN(('OddsRatio_working_3-way'!Y87+2*PI())/3)</f>
        <v>-0.40101439494037217</v>
      </c>
      <c r="AK87" s="11">
        <f>'OddsRatio_working_3-way'!U87/(3*'OddsRatio_working_3-way'!X87^(1/3))*SIN(('OddsRatio_working_3-way'!Y87+4*PI())/3)</f>
        <v>0.51162282676258519</v>
      </c>
      <c r="AL87" s="11">
        <f>'OddsRatio_working_3-way'!Z87+'OddsRatio_working_3-way'!AF87</f>
        <v>1.0538226912453494</v>
      </c>
      <c r="AM87" s="11">
        <f>'OddsRatio_working_3-way'!AA87+'OddsRatio_working_3-way'!AG87</f>
        <v>-0.71849076928426636</v>
      </c>
      <c r="AN87" s="11">
        <f>'OddsRatio_working_3-way'!AB87+'OddsRatio_working_3-way'!AH87</f>
        <v>-0.33533192196108391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1.0538226912453494</v>
      </c>
      <c r="AS87" s="11">
        <f>IF(('OddsRatio_working_3-way'!X87=0),IF(Q87&gt;0,-Q87^(1/3),(-Q87)^(1/3)),'OddsRatio_working_3-way'!AM87-'OddsRatio_working_3-way'!R87/3)</f>
        <v>-0.71849076928426636</v>
      </c>
      <c r="AT87" s="11">
        <f>IF(('OddsRatio_working_3-way'!X87=0),IF(Q87&gt;0,-Q87^(1/3),(-Q87)^(1/3)),'OddsRatio_working_3-way'!AN87-'OddsRatio_working_3-way'!R87/3)</f>
        <v>-0.33533192196108391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</v>
      </c>
      <c r="B88" s="4">
        <f>IF('True_Odds_Calculator_3-way'!B89="","",'True_Odds_Calculator_3-way'!B89)</f>
        <v>3.5</v>
      </c>
      <c r="C88" s="4">
        <f>IF('True_Odds_Calculator_3-way'!C89="","",'True_Odds_Calculator_3-way'!C89)</f>
        <v>3.68</v>
      </c>
      <c r="D88" s="9">
        <f t="shared" si="26"/>
        <v>0.46322661699092416</v>
      </c>
      <c r="E88" s="9">
        <f t="shared" si="27"/>
        <v>0.27521146631500498</v>
      </c>
      <c r="F88" s="9">
        <f t="shared" si="28"/>
        <v>0.2615619166940707</v>
      </c>
      <c r="G88" s="9">
        <f t="shared" si="29"/>
        <v>1.0534278144580027</v>
      </c>
      <c r="H88" s="9">
        <f t="shared" si="30"/>
        <v>2.1587705959038028</v>
      </c>
      <c r="I88" s="9">
        <f t="shared" si="31"/>
        <v>3.6335695361450076</v>
      </c>
      <c r="J88" s="9">
        <f t="shared" si="32"/>
        <v>3.8231865427474476</v>
      </c>
      <c r="K88" s="11">
        <f t="shared" si="33"/>
        <v>0.47619047619047616</v>
      </c>
      <c r="L88" s="11">
        <f t="shared" si="34"/>
        <v>0.2857142857142857</v>
      </c>
      <c r="M88" s="11">
        <f t="shared" si="35"/>
        <v>0.27173913043478259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-0.27247855664004716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0.23217982845312032</v>
      </c>
      <c r="Q88" s="11">
        <f>2*'OddsRatio_working_3-way'!K88*'OddsRatio_working_3-way'!L88*'OddsRatio_working_3-way'!M88</f>
        <v>7.394262052647145E-2</v>
      </c>
      <c r="R88" s="11">
        <f t="shared" si="36"/>
        <v>0</v>
      </c>
      <c r="S88" s="11">
        <f t="shared" si="37"/>
        <v>-0.85210312075983752</v>
      </c>
      <c r="T88" s="11">
        <f t="shared" si="38"/>
        <v>-0.27137042062415212</v>
      </c>
      <c r="U88" s="11">
        <f>'OddsRatio_working_3-way'!S88-'OddsRatio_working_3-way'!R88^2/3</f>
        <v>-0.85210312075983752</v>
      </c>
      <c r="V88" s="11">
        <f>'OddsRatio_working_3-way'!S88*'OddsRatio_working_3-way'!R88/3-2*'OddsRatio_working_3-way'!R88^3/27-'OddsRatio_working_3-way'!T88</f>
        <v>0.27137042062415212</v>
      </c>
      <c r="W88" s="11">
        <f>'OddsRatio_working_3-way'!V88^2+4*'OddsRatio_working_3-way'!U88^3/27</f>
        <v>-1.8016584069155142E-2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0.15137576528203284</v>
      </c>
      <c r="Y88" s="11">
        <f>IF('OddsRatio_working_3-way'!W88&gt;=0,IF('OddsRatio_working_3-way'!V88+SQRT('OddsRatio_working_3-way'!W88)&gt;0,0,PI()),ACOS('OddsRatio_working_3-way'!V88/(2*'OddsRatio_working_3-way'!X88)))</f>
        <v>0.45933622514904182</v>
      </c>
      <c r="Z88" s="11">
        <f>'OddsRatio_working_3-way'!X88^(1/3)*COS('OddsRatio_working_3-way'!Y88/3)</f>
        <v>0.52671390722900135</v>
      </c>
      <c r="AA88" s="11">
        <f>'OddsRatio_working_3-way'!X88^(1/3)*COS(('OddsRatio_working_3-way'!Y88+2*PI())/3)</f>
        <v>-0.33374960336309728</v>
      </c>
      <c r="AB88" s="11">
        <f>'OddsRatio_working_3-way'!X88^(1/3)*COS(('OddsRatio_working_3-way'!Y88+4*PI())/3)</f>
        <v>-0.19296430386590444</v>
      </c>
      <c r="AC88" s="11">
        <f>'OddsRatio_working_3-way'!X88^(1/3)*SIN('OddsRatio_working_3-way'!Y88/3)</f>
        <v>8.1282430562646557E-2</v>
      </c>
      <c r="AD88" s="11">
        <f>'OddsRatio_working_3-way'!X88^(1/3)*SIN(('OddsRatio_working_3-way'!Y88+2*PI())/3)</f>
        <v>0.41550640890555196</v>
      </c>
      <c r="AE88" s="11">
        <f>'OddsRatio_working_3-way'!X88^(1/3)*SIN(('OddsRatio_working_3-way'!Y88+4*PI())/3)</f>
        <v>-0.49678883946819841</v>
      </c>
      <c r="AF88" s="11">
        <f>-'OddsRatio_working_3-way'!U88/(3*'OddsRatio_working_3-way'!X88^(1/3))*COS(('OddsRatio_working_3-way'!Y88)/3)</f>
        <v>0.52671390722900135</v>
      </c>
      <c r="AG88" s="11">
        <f>-'OddsRatio_working_3-way'!U88/(3*'OddsRatio_working_3-way'!X88^(1/3))*COS(('OddsRatio_working_3-way'!Y88+2*PI())/3)</f>
        <v>-0.33374960336309728</v>
      </c>
      <c r="AH88" s="11">
        <f>-'OddsRatio_working_3-way'!U88/(3*'OddsRatio_working_3-way'!X88^(1/3))*COS(('OddsRatio_working_3-way'!Y88+4*PI())/3)</f>
        <v>-0.19296430386590444</v>
      </c>
      <c r="AI88" s="11">
        <f>'OddsRatio_working_3-way'!U88/(3*'OddsRatio_working_3-way'!X88^(1/3))*SIN(('OddsRatio_working_3-way'!Y88)/3)</f>
        <v>-8.1282430562646557E-2</v>
      </c>
      <c r="AJ88" s="11">
        <f>'OddsRatio_working_3-way'!U88/(3*'OddsRatio_working_3-way'!X88^(1/3))*SIN(('OddsRatio_working_3-way'!Y88+2*PI())/3)</f>
        <v>-0.41550640890555196</v>
      </c>
      <c r="AK88" s="11">
        <f>'OddsRatio_working_3-way'!U88/(3*'OddsRatio_working_3-way'!X88^(1/3))*SIN(('OddsRatio_working_3-way'!Y88+4*PI())/3)</f>
        <v>0.49678883946819841</v>
      </c>
      <c r="AL88" s="11">
        <f>'OddsRatio_working_3-way'!Z88+'OddsRatio_working_3-way'!AF88</f>
        <v>1.0534278144580027</v>
      </c>
      <c r="AM88" s="11">
        <f>'OddsRatio_working_3-way'!AA88+'OddsRatio_working_3-way'!AG88</f>
        <v>-0.66749920672619456</v>
      </c>
      <c r="AN88" s="11">
        <f>'OddsRatio_working_3-way'!AB88+'OddsRatio_working_3-way'!AH88</f>
        <v>-0.38592860773180887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1.0534278144580027</v>
      </c>
      <c r="AS88" s="11">
        <f>IF(('OddsRatio_working_3-way'!X88=0),IF(Q88&gt;0,-Q88^(1/3),(-Q88)^(1/3)),'OddsRatio_working_3-way'!AM88-'OddsRatio_working_3-way'!R88/3)</f>
        <v>-0.66749920672619456</v>
      </c>
      <c r="AT88" s="11">
        <f>IF(('OddsRatio_working_3-way'!X88=0),IF(Q88&gt;0,-Q88^(1/3),(-Q88)^(1/3)),'OddsRatio_working_3-way'!AN88-'OddsRatio_working_3-way'!R88/3)</f>
        <v>-0.38592860773180887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3.47</v>
      </c>
      <c r="B89" s="4">
        <f>IF('True_Odds_Calculator_3-way'!B90="","",'True_Odds_Calculator_3-way'!B90)</f>
        <v>3.46</v>
      </c>
      <c r="C89" s="4">
        <f>IF('True_Odds_Calculator_3-way'!C90="","",'True_Odds_Calculator_3-way'!C90)</f>
        <v>2.19</v>
      </c>
      <c r="D89" s="9">
        <f t="shared" si="26"/>
        <v>0.27768639395818201</v>
      </c>
      <c r="E89" s="9">
        <f t="shared" si="27"/>
        <v>0.27850082689973493</v>
      </c>
      <c r="F89" s="9">
        <f t="shared" si="28"/>
        <v>0.44381277914208306</v>
      </c>
      <c r="G89" s="9">
        <f t="shared" si="29"/>
        <v>1.0531112243135849</v>
      </c>
      <c r="H89" s="9">
        <f t="shared" si="30"/>
        <v>3.6011847240545545</v>
      </c>
      <c r="I89" s="9">
        <f t="shared" si="31"/>
        <v>3.590653611811419</v>
      </c>
      <c r="J89" s="9">
        <f t="shared" si="32"/>
        <v>2.2532023569331656</v>
      </c>
      <c r="K89" s="11">
        <f t="shared" si="33"/>
        <v>0.28818443804034583</v>
      </c>
      <c r="L89" s="11">
        <f t="shared" si="34"/>
        <v>0.28901734104046245</v>
      </c>
      <c r="M89" s="11">
        <f t="shared" si="35"/>
        <v>0.45662100456621008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-0.27499787210397908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0.23275645482710644</v>
      </c>
      <c r="Q89" s="11">
        <f>2*'OddsRatio_working_3-way'!K89*'OddsRatio_working_3-way'!L89*'OddsRatio_working_3-way'!M89</f>
        <v>7.6064200923891018E-2</v>
      </c>
      <c r="R89" s="11">
        <f t="shared" si="36"/>
        <v>0</v>
      </c>
      <c r="S89" s="11">
        <f t="shared" si="37"/>
        <v>-0.84639365769019193</v>
      </c>
      <c r="T89" s="11">
        <f t="shared" si="38"/>
        <v>-0.27659923453927848</v>
      </c>
      <c r="U89" s="11">
        <f>'OddsRatio_working_3-way'!S89-'OddsRatio_working_3-way'!R89^2/3</f>
        <v>-0.84639365769019193</v>
      </c>
      <c r="V89" s="11">
        <f>'OddsRatio_working_3-way'!S89*'OddsRatio_working_3-way'!R89/3-2*'OddsRatio_working_3-way'!R89^3/27-'OddsRatio_working_3-way'!T89</f>
        <v>0.27659923453927848</v>
      </c>
      <c r="W89" s="11">
        <f>'OddsRatio_working_3-way'!V89^2+4*'OddsRatio_working_3-way'!U89^3/27</f>
        <v>-1.3321214665299869E-2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0.14985689107696604</v>
      </c>
      <c r="Y89" s="11">
        <f>IF('OddsRatio_working_3-way'!W89&gt;=0,IF('OddsRatio_working_3-way'!V89+SQRT('OddsRatio_working_3-way'!W89)&gt;0,0,PI()),ACOS('OddsRatio_working_3-way'!V89/(2*'OddsRatio_working_3-way'!X89)))</f>
        <v>0.39530818373683818</v>
      </c>
      <c r="Z89" s="11">
        <f>'OddsRatio_working_3-way'!X89^(1/3)*COS('OddsRatio_working_3-way'!Y89/3)</f>
        <v>0.52655561215679259</v>
      </c>
      <c r="AA89" s="11">
        <f>'OddsRatio_working_3-way'!X89^(1/3)*COS(('OddsRatio_working_3-way'!Y89+2*PI())/3)</f>
        <v>-0.32371624502404706</v>
      </c>
      <c r="AB89" s="11">
        <f>'OddsRatio_working_3-way'!X89^(1/3)*COS(('OddsRatio_working_3-way'!Y89+4*PI())/3)</f>
        <v>-0.20283936713274578</v>
      </c>
      <c r="AC89" s="11">
        <f>'OddsRatio_working_3-way'!X89^(1/3)*SIN('OddsRatio_working_3-way'!Y89/3)</f>
        <v>6.9788297989344591E-2</v>
      </c>
      <c r="AD89" s="11">
        <f>'OddsRatio_working_3-way'!X89^(1/3)*SIN(('OddsRatio_working_3-way'!Y89+2*PI())/3)</f>
        <v>0.42111638763837628</v>
      </c>
      <c r="AE89" s="11">
        <f>'OddsRatio_working_3-way'!X89^(1/3)*SIN(('OddsRatio_working_3-way'!Y89+4*PI())/3)</f>
        <v>-0.49090468562772066</v>
      </c>
      <c r="AF89" s="11">
        <f>-'OddsRatio_working_3-way'!U89/(3*'OddsRatio_working_3-way'!X89^(1/3))*COS(('OddsRatio_working_3-way'!Y89)/3)</f>
        <v>0.52655561215679247</v>
      </c>
      <c r="AG89" s="11">
        <f>-'OddsRatio_working_3-way'!U89/(3*'OddsRatio_working_3-way'!X89^(1/3))*COS(('OddsRatio_working_3-way'!Y89+2*PI())/3)</f>
        <v>-0.323716245024047</v>
      </c>
      <c r="AH89" s="11">
        <f>-'OddsRatio_working_3-way'!U89/(3*'OddsRatio_working_3-way'!X89^(1/3))*COS(('OddsRatio_working_3-way'!Y89+4*PI())/3)</f>
        <v>-0.20283936713274572</v>
      </c>
      <c r="AI89" s="11">
        <f>'OddsRatio_working_3-way'!U89/(3*'OddsRatio_working_3-way'!X89^(1/3))*SIN(('OddsRatio_working_3-way'!Y89)/3)</f>
        <v>-6.9788297989344578E-2</v>
      </c>
      <c r="AJ89" s="11">
        <f>'OddsRatio_working_3-way'!U89/(3*'OddsRatio_working_3-way'!X89^(1/3))*SIN(('OddsRatio_working_3-way'!Y89+2*PI())/3)</f>
        <v>-0.42111638763837617</v>
      </c>
      <c r="AK89" s="11">
        <f>'OddsRatio_working_3-way'!U89/(3*'OddsRatio_working_3-way'!X89^(1/3))*SIN(('OddsRatio_working_3-way'!Y89+4*PI())/3)</f>
        <v>0.49090468562772055</v>
      </c>
      <c r="AL89" s="11">
        <f>'OddsRatio_working_3-way'!Z89+'OddsRatio_working_3-way'!AF89</f>
        <v>1.0531112243135849</v>
      </c>
      <c r="AM89" s="11">
        <f>'OddsRatio_working_3-way'!AA89+'OddsRatio_working_3-way'!AG89</f>
        <v>-0.64743249004809411</v>
      </c>
      <c r="AN89" s="11">
        <f>'OddsRatio_working_3-way'!AB89+'OddsRatio_working_3-way'!AH89</f>
        <v>-0.4056787342654915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1.0531112243135849</v>
      </c>
      <c r="AS89" s="11">
        <f>IF(('OddsRatio_working_3-way'!X89=0),IF(Q89&gt;0,-Q89^(1/3),(-Q89)^(1/3)),'OddsRatio_working_3-way'!AM89-'OddsRatio_working_3-way'!R89/3)</f>
        <v>-0.64743249004809411</v>
      </c>
      <c r="AT89" s="11">
        <f>IF(('OddsRatio_working_3-way'!X89=0),IF(Q89&gt;0,-Q89^(1/3),(-Q89)^(1/3)),'OddsRatio_working_3-way'!AN89-'OddsRatio_working_3-way'!R89/3)</f>
        <v>-0.4056787342654915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3.21</v>
      </c>
      <c r="B90" s="4">
        <f>IF('True_Odds_Calculator_3-way'!B91="","",'True_Odds_Calculator_3-way'!B91)</f>
        <v>3.08</v>
      </c>
      <c r="C90" s="4">
        <f>IF('True_Odds_Calculator_3-way'!C91="","",'True_Odds_Calculator_3-way'!C91)</f>
        <v>2.52</v>
      </c>
      <c r="D90" s="9">
        <f t="shared" si="26"/>
        <v>0.30102042345304636</v>
      </c>
      <c r="E90" s="9">
        <f t="shared" si="27"/>
        <v>0.31392802817050774</v>
      </c>
      <c r="F90" s="9">
        <f t="shared" si="28"/>
        <v>0.3850515483764459</v>
      </c>
      <c r="G90" s="9">
        <f t="shared" si="29"/>
        <v>1.0506939952798446</v>
      </c>
      <c r="H90" s="9">
        <f t="shared" si="30"/>
        <v>3.3220337295684574</v>
      </c>
      <c r="I90" s="9">
        <f t="shared" si="31"/>
        <v>3.1854435101820764</v>
      </c>
      <c r="J90" s="9">
        <f t="shared" si="32"/>
        <v>2.5970548728253635</v>
      </c>
      <c r="K90" s="11">
        <f t="shared" si="33"/>
        <v>0.3115264797507788</v>
      </c>
      <c r="L90" s="11">
        <f t="shared" si="34"/>
        <v>0.32467532467532467</v>
      </c>
      <c r="M90" s="11">
        <f t="shared" si="35"/>
        <v>0.3968253968253968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-0.28044190393990132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0.23319532665327053</v>
      </c>
      <c r="Q90" s="11">
        <f>2*'OddsRatio_working_3-way'!K90*'OddsRatio_working_3-way'!L90*'OddsRatio_working_3-way'!M90</f>
        <v>8.0273778538131002E-2</v>
      </c>
      <c r="R90" s="11">
        <f t="shared" si="36"/>
        <v>0</v>
      </c>
      <c r="S90" s="11">
        <f t="shared" si="37"/>
        <v>-0.83152811108872049</v>
      </c>
      <c r="T90" s="11">
        <f t="shared" si="38"/>
        <v>-0.28624031362778679</v>
      </c>
      <c r="U90" s="11">
        <f>'OddsRatio_working_3-way'!S90-'OddsRatio_working_3-way'!R90^2/3</f>
        <v>-0.83152811108872049</v>
      </c>
      <c r="V90" s="11">
        <f>'OddsRatio_working_3-way'!S90*'OddsRatio_working_3-way'!R90/3-2*'OddsRatio_working_3-way'!R90^3/27-'OddsRatio_working_3-way'!T90</f>
        <v>0.28624031362778679</v>
      </c>
      <c r="W90" s="11">
        <f>'OddsRatio_working_3-way'!V90^2+4*'OddsRatio_working_3-way'!U90^3/27</f>
        <v>-3.2444036265478066E-3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0.14592628342101496</v>
      </c>
      <c r="Y90" s="11">
        <f>IF('OddsRatio_working_3-way'!W90&gt;=0,IF('OddsRatio_working_3-way'!V90+SQRT('OddsRatio_working_3-way'!W90)&gt;0,0,PI()),ACOS('OddsRatio_working_3-way'!V90/(2*'OddsRatio_working_3-way'!X90)))</f>
        <v>0.19642659236199478</v>
      </c>
      <c r="Z90" s="11">
        <f>'OddsRatio_working_3-way'!X90^(1/3)*COS('OddsRatio_working_3-way'!Y90/3)</f>
        <v>0.52534699763992221</v>
      </c>
      <c r="AA90" s="11">
        <f>'OddsRatio_working_3-way'!X90^(1/3)*COS(('OddsRatio_working_3-way'!Y90+2*PI())/3)</f>
        <v>-0.29250514016300072</v>
      </c>
      <c r="AB90" s="11">
        <f>'OddsRatio_working_3-way'!X90^(1/3)*COS(('OddsRatio_working_3-way'!Y90+4*PI())/3)</f>
        <v>-0.23284185747692157</v>
      </c>
      <c r="AC90" s="11">
        <f>'OddsRatio_working_3-way'!X90^(1/3)*SIN('OddsRatio_working_3-way'!Y90/3)</f>
        <v>3.4446612319544732E-2</v>
      </c>
      <c r="AD90" s="11">
        <f>'OddsRatio_working_3-way'!X90^(1/3)*SIN(('OddsRatio_working_3-way'!Y90+2*PI())/3)</f>
        <v>0.43774053959828385</v>
      </c>
      <c r="AE90" s="11">
        <f>'OddsRatio_working_3-way'!X90^(1/3)*SIN(('OddsRatio_working_3-way'!Y90+4*PI())/3)</f>
        <v>-0.4721871519178284</v>
      </c>
      <c r="AF90" s="11">
        <f>-'OddsRatio_working_3-way'!U90/(3*'OddsRatio_working_3-way'!X90^(1/3))*COS(('OddsRatio_working_3-way'!Y90)/3)</f>
        <v>0.52534699763992232</v>
      </c>
      <c r="AG90" s="11">
        <f>-'OddsRatio_working_3-way'!U90/(3*'OddsRatio_working_3-way'!X90^(1/3))*COS(('OddsRatio_working_3-way'!Y90+2*PI())/3)</f>
        <v>-0.29250514016300078</v>
      </c>
      <c r="AH90" s="11">
        <f>-'OddsRatio_working_3-way'!U90/(3*'OddsRatio_working_3-way'!X90^(1/3))*COS(('OddsRatio_working_3-way'!Y90+4*PI())/3)</f>
        <v>-0.23284185747692163</v>
      </c>
      <c r="AI90" s="11">
        <f>'OddsRatio_working_3-way'!U90/(3*'OddsRatio_working_3-way'!X90^(1/3))*SIN(('OddsRatio_working_3-way'!Y90)/3)</f>
        <v>-3.4446612319544739E-2</v>
      </c>
      <c r="AJ90" s="11">
        <f>'OddsRatio_working_3-way'!U90/(3*'OddsRatio_working_3-way'!X90^(1/3))*SIN(('OddsRatio_working_3-way'!Y90+2*PI())/3)</f>
        <v>-0.43774053959828391</v>
      </c>
      <c r="AK90" s="11">
        <f>'OddsRatio_working_3-way'!U90/(3*'OddsRatio_working_3-way'!X90^(1/3))*SIN(('OddsRatio_working_3-way'!Y90+4*PI())/3)</f>
        <v>0.47218715191782851</v>
      </c>
      <c r="AL90" s="11">
        <f>'OddsRatio_working_3-way'!Z90+'OddsRatio_working_3-way'!AF90</f>
        <v>1.0506939952798446</v>
      </c>
      <c r="AM90" s="11">
        <f>'OddsRatio_working_3-way'!AA90+'OddsRatio_working_3-way'!AG90</f>
        <v>-0.58501028032600155</v>
      </c>
      <c r="AN90" s="11">
        <f>'OddsRatio_working_3-way'!AB90+'OddsRatio_working_3-way'!AH90</f>
        <v>-0.4656837149538432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1.0506939952798446</v>
      </c>
      <c r="AS90" s="11">
        <f>IF(('OddsRatio_working_3-way'!X90=0),IF(Q90&gt;0,-Q90^(1/3),(-Q90)^(1/3)),'OddsRatio_working_3-way'!AM90-'OddsRatio_working_3-way'!R90/3)</f>
        <v>-0.58501028032600155</v>
      </c>
      <c r="AT90" s="11">
        <f>IF(('OddsRatio_working_3-way'!X90=0),IF(Q90&gt;0,-Q90^(1/3),(-Q90)^(1/3)),'OddsRatio_working_3-way'!AN90-'OddsRatio_working_3-way'!R90/3)</f>
        <v>-0.4656837149538432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1.58</v>
      </c>
      <c r="B91" s="4">
        <f>IF('True_Odds_Calculator_3-way'!B92="","",'True_Odds_Calculator_3-way'!B92)</f>
        <v>4.1100000000000003</v>
      </c>
      <c r="C91" s="4">
        <f>IF('True_Odds_Calculator_3-way'!C92="","",'True_Odds_Calculator_3-way'!C92)</f>
        <v>6.49</v>
      </c>
      <c r="D91" s="9">
        <f t="shared" si="26"/>
        <v>0.61985947627354931</v>
      </c>
      <c r="E91" s="9">
        <f t="shared" si="27"/>
        <v>0.23318774630766978</v>
      </c>
      <c r="F91" s="9">
        <f t="shared" si="28"/>
        <v>0.1469527774187806</v>
      </c>
      <c r="G91" s="9">
        <f t="shared" si="29"/>
        <v>1.0573601294607726</v>
      </c>
      <c r="H91" s="9">
        <f t="shared" si="30"/>
        <v>1.6132688750872486</v>
      </c>
      <c r="I91" s="9">
        <f t="shared" si="31"/>
        <v>4.288390002623002</v>
      </c>
      <c r="J91" s="9">
        <f t="shared" si="32"/>
        <v>6.8049071107396424</v>
      </c>
      <c r="K91" s="11">
        <f t="shared" si="33"/>
        <v>0.63291139240506322</v>
      </c>
      <c r="L91" s="11">
        <f t="shared" si="34"/>
        <v>0.24330900243309</v>
      </c>
      <c r="M91" s="11">
        <f t="shared" si="35"/>
        <v>0.15408320493066255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-0.23497254534264533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0.21782066298060948</v>
      </c>
      <c r="Q91" s="11">
        <f>2*'OddsRatio_working_3-way'!K91*'OddsRatio_working_3-way'!L91*'OddsRatio_working_3-way'!M91</f>
        <v>4.7455482130851739E-2</v>
      </c>
      <c r="R91" s="11">
        <f t="shared" si="36"/>
        <v>0</v>
      </c>
      <c r="S91" s="11">
        <f t="shared" si="37"/>
        <v>-0.92700473863010524</v>
      </c>
      <c r="T91" s="11">
        <f t="shared" si="38"/>
        <v>-0.20196181669501204</v>
      </c>
      <c r="U91" s="11">
        <f>'OddsRatio_working_3-way'!S91-'OddsRatio_working_3-way'!R91^2/3</f>
        <v>-0.92700473863010524</v>
      </c>
      <c r="V91" s="11">
        <f>'OddsRatio_working_3-way'!S91*'OddsRatio_working_3-way'!R91/3-2*'OddsRatio_working_3-way'!R91^3/27-'OddsRatio_working_3-way'!T91</f>
        <v>0.20196181669501204</v>
      </c>
      <c r="W91" s="11">
        <f>'OddsRatio_working_3-way'!V91^2+4*'OddsRatio_working_3-way'!U91^3/27</f>
        <v>-7.7227750403065981E-2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0.17176752152678312</v>
      </c>
      <c r="Y91" s="11">
        <f>IF('OddsRatio_working_3-way'!W91&gt;=0,IF('OddsRatio_working_3-way'!V91+SQRT('OddsRatio_working_3-way'!W91)&gt;0,0,PI()),ACOS('OddsRatio_working_3-way'!V91/(2*'OddsRatio_working_3-way'!X91)))</f>
        <v>0.94234471542889542</v>
      </c>
      <c r="Z91" s="11">
        <f>'OddsRatio_working_3-way'!X91^(1/3)*COS('OddsRatio_working_3-way'!Y91/3)</f>
        <v>0.52868006473038631</v>
      </c>
      <c r="AA91" s="11">
        <f>'OddsRatio_working_3-way'!X91^(1/3)*COS(('OddsRatio_working_3-way'!Y91+2*PI())/3)</f>
        <v>-0.41308218014124298</v>
      </c>
      <c r="AB91" s="11">
        <f>'OddsRatio_working_3-way'!X91^(1/3)*COS(('OddsRatio_working_3-way'!Y91+4*PI())/3)</f>
        <v>-0.11559788458914347</v>
      </c>
      <c r="AC91" s="11">
        <f>'OddsRatio_working_3-way'!X91^(1/3)*SIN('OddsRatio_working_3-way'!Y91/3)</f>
        <v>0.17175263811669109</v>
      </c>
      <c r="AD91" s="11">
        <f>'OddsRatio_working_3-way'!X91^(1/3)*SIN(('OddsRatio_working_3-way'!Y91+2*PI())/3)</f>
        <v>0.37197404747257051</v>
      </c>
      <c r="AE91" s="11">
        <f>'OddsRatio_working_3-way'!X91^(1/3)*SIN(('OddsRatio_working_3-way'!Y91+4*PI())/3)</f>
        <v>-0.5437266855892614</v>
      </c>
      <c r="AF91" s="11">
        <f>-'OddsRatio_working_3-way'!U91/(3*'OddsRatio_working_3-way'!X91^(1/3))*COS(('OddsRatio_working_3-way'!Y91)/3)</f>
        <v>0.52868006473038631</v>
      </c>
      <c r="AG91" s="11">
        <f>-'OddsRatio_working_3-way'!U91/(3*'OddsRatio_working_3-way'!X91^(1/3))*COS(('OddsRatio_working_3-way'!Y91+2*PI())/3)</f>
        <v>-0.41308218014124298</v>
      </c>
      <c r="AH91" s="11">
        <f>-'OddsRatio_working_3-way'!U91/(3*'OddsRatio_working_3-way'!X91^(1/3))*COS(('OddsRatio_working_3-way'!Y91+4*PI())/3)</f>
        <v>-0.11559788458914347</v>
      </c>
      <c r="AI91" s="11">
        <f>'OddsRatio_working_3-way'!U91/(3*'OddsRatio_working_3-way'!X91^(1/3))*SIN(('OddsRatio_working_3-way'!Y91)/3)</f>
        <v>-0.17175263811669109</v>
      </c>
      <c r="AJ91" s="11">
        <f>'OddsRatio_working_3-way'!U91/(3*'OddsRatio_working_3-way'!X91^(1/3))*SIN(('OddsRatio_working_3-way'!Y91+2*PI())/3)</f>
        <v>-0.37197404747257051</v>
      </c>
      <c r="AK91" s="11">
        <f>'OddsRatio_working_3-way'!U91/(3*'OddsRatio_working_3-way'!X91^(1/3))*SIN(('OddsRatio_working_3-way'!Y91+4*PI())/3)</f>
        <v>0.5437266855892614</v>
      </c>
      <c r="AL91" s="11">
        <f>'OddsRatio_working_3-way'!Z91+'OddsRatio_working_3-way'!AF91</f>
        <v>1.0573601294607726</v>
      </c>
      <c r="AM91" s="11">
        <f>'OddsRatio_working_3-way'!AA91+'OddsRatio_working_3-way'!AG91</f>
        <v>-0.82616436028248597</v>
      </c>
      <c r="AN91" s="11">
        <f>'OddsRatio_working_3-way'!AB91+'OddsRatio_working_3-way'!AH91</f>
        <v>-0.23119576917828694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1.0573601294607726</v>
      </c>
      <c r="AS91" s="11">
        <f>IF(('OddsRatio_working_3-way'!X91=0),IF(Q91&gt;0,-Q91^(1/3),(-Q91)^(1/3)),'OddsRatio_working_3-way'!AM91-'OddsRatio_working_3-way'!R91/3)</f>
        <v>-0.82616436028248597</v>
      </c>
      <c r="AT91" s="11">
        <f>IF(('OddsRatio_working_3-way'!X91=0),IF(Q91&gt;0,-Q91^(1/3),(-Q91)^(1/3)),'OddsRatio_working_3-way'!AN91-'OddsRatio_working_3-way'!R91/3)</f>
        <v>-0.23119576917828694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2.87</v>
      </c>
      <c r="B92" s="4">
        <f>IF('True_Odds_Calculator_3-way'!B93="","",'True_Odds_Calculator_3-way'!B93)</f>
        <v>3</v>
      </c>
      <c r="C92" s="4">
        <f>IF('True_Odds_Calculator_3-way'!C93="","",'True_Odds_Calculator_3-way'!C93)</f>
        <v>2.9</v>
      </c>
      <c r="D92" s="9">
        <f t="shared" si="26"/>
        <v>0.3394879557086255</v>
      </c>
      <c r="E92" s="9">
        <f t="shared" si="27"/>
        <v>0.32458373607359803</v>
      </c>
      <c r="F92" s="9">
        <f t="shared" si="28"/>
        <v>0.33592830821777642</v>
      </c>
      <c r="G92" s="9">
        <f t="shared" si="29"/>
        <v>1.0404345456379462</v>
      </c>
      <c r="H92" s="9">
        <f t="shared" si="30"/>
        <v>2.9456126003429599</v>
      </c>
      <c r="I92" s="9">
        <f t="shared" si="31"/>
        <v>3.080869091275892</v>
      </c>
      <c r="J92" s="9">
        <f t="shared" si="32"/>
        <v>2.9768256367120975</v>
      </c>
      <c r="K92" s="11">
        <f t="shared" si="33"/>
        <v>0.34843205574912889</v>
      </c>
      <c r="L92" s="11">
        <f t="shared" si="34"/>
        <v>0.33333333333333331</v>
      </c>
      <c r="M92" s="11">
        <f t="shared" si="35"/>
        <v>0.34482758620689657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-0.28459289519003561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0.23108654731867517</v>
      </c>
      <c r="Q92" s="11">
        <f>2*'OddsRatio_working_3-way'!K92*'OddsRatio_working_3-way'!L92*'OddsRatio_working_3-way'!M92</f>
        <v>8.0099323160719285E-2</v>
      </c>
      <c r="R92" s="11">
        <f t="shared" si="36"/>
        <v>0</v>
      </c>
      <c r="S92" s="11">
        <f t="shared" si="37"/>
        <v>-0.8119898677174221</v>
      </c>
      <c r="T92" s="11">
        <f t="shared" si="38"/>
        <v>-0.2814522938361948</v>
      </c>
      <c r="U92" s="11">
        <f>'OddsRatio_working_3-way'!S92-'OddsRatio_working_3-way'!R92^2/3</f>
        <v>-0.8119898677174221</v>
      </c>
      <c r="V92" s="11">
        <f>'OddsRatio_working_3-way'!S92*'OddsRatio_working_3-way'!R92/3-2*'OddsRatio_working_3-way'!R92^3/27-'OddsRatio_working_3-way'!T92</f>
        <v>0.2814522938361948</v>
      </c>
      <c r="W92" s="11">
        <f>'OddsRatio_working_3-way'!V92^2+4*'OddsRatio_working_3-way'!U92^3/27</f>
        <v>-9.8278334479701135E-5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0.14081341558968682</v>
      </c>
      <c r="Y92" s="11">
        <f>IF('OddsRatio_working_3-way'!W92&gt;=0,IF('OddsRatio_working_3-way'!V92+SQRT('OddsRatio_working_3-way'!W92)&gt;0,0,PI()),ACOS('OddsRatio_working_3-way'!V92/(2*'OddsRatio_working_3-way'!X92)))</f>
        <v>3.5208262692371317E-2</v>
      </c>
      <c r="Z92" s="11">
        <f>'OddsRatio_working_3-way'!X92^(1/3)*COS('OddsRatio_working_3-way'!Y92/3)</f>
        <v>0.52021727281897312</v>
      </c>
      <c r="AA92" s="11">
        <f>'OddsRatio_working_3-way'!X92^(1/3)*COS(('OddsRatio_working_3-way'!Y92+2*PI())/3)</f>
        <v>-0.26539623746744112</v>
      </c>
      <c r="AB92" s="11">
        <f>'OddsRatio_working_3-way'!X92^(1/3)*COS(('OddsRatio_working_3-way'!Y92+4*PI())/3)</f>
        <v>-0.25482103535153211</v>
      </c>
      <c r="AC92" s="11">
        <f>'OddsRatio_working_3-way'!X92^(1/3)*SIN('OddsRatio_working_3-way'!Y92/3)</f>
        <v>6.1055957883548772E-3</v>
      </c>
      <c r="AD92" s="11">
        <f>'OddsRatio_working_3-way'!X92^(1/3)*SIN(('OddsRatio_working_3-way'!Y92+2*PI())/3)</f>
        <v>0.44746857585451322</v>
      </c>
      <c r="AE92" s="11">
        <f>'OddsRatio_working_3-way'!X92^(1/3)*SIN(('OddsRatio_working_3-way'!Y92+4*PI())/3)</f>
        <v>-0.45357417164286801</v>
      </c>
      <c r="AF92" s="11">
        <f>-'OddsRatio_working_3-way'!U92/(3*'OddsRatio_working_3-way'!X92^(1/3))*COS(('OddsRatio_working_3-way'!Y92)/3)</f>
        <v>0.52021727281897323</v>
      </c>
      <c r="AG92" s="11">
        <f>-'OddsRatio_working_3-way'!U92/(3*'OddsRatio_working_3-way'!X92^(1/3))*COS(('OddsRatio_working_3-way'!Y92+2*PI())/3)</f>
        <v>-0.26539623746744118</v>
      </c>
      <c r="AH92" s="11">
        <f>-'OddsRatio_working_3-way'!U92/(3*'OddsRatio_working_3-way'!X92^(1/3))*COS(('OddsRatio_working_3-way'!Y92+4*PI())/3)</f>
        <v>-0.25482103535153217</v>
      </c>
      <c r="AI92" s="11">
        <f>'OddsRatio_working_3-way'!U92/(3*'OddsRatio_working_3-way'!X92^(1/3))*SIN(('OddsRatio_working_3-way'!Y92)/3)</f>
        <v>-6.1055957883548789E-3</v>
      </c>
      <c r="AJ92" s="11">
        <f>'OddsRatio_working_3-way'!U92/(3*'OddsRatio_working_3-way'!X92^(1/3))*SIN(('OddsRatio_working_3-way'!Y92+2*PI())/3)</f>
        <v>-0.44746857585451333</v>
      </c>
      <c r="AK92" s="11">
        <f>'OddsRatio_working_3-way'!U92/(3*'OddsRatio_working_3-way'!X92^(1/3))*SIN(('OddsRatio_working_3-way'!Y92+4*PI())/3)</f>
        <v>0.45357417164286812</v>
      </c>
      <c r="AL92" s="11">
        <f>'OddsRatio_working_3-way'!Z92+'OddsRatio_working_3-way'!AF92</f>
        <v>1.0404345456379462</v>
      </c>
      <c r="AM92" s="11">
        <f>'OddsRatio_working_3-way'!AA92+'OddsRatio_working_3-way'!AG92</f>
        <v>-0.53079247493488224</v>
      </c>
      <c r="AN92" s="11">
        <f>'OddsRatio_working_3-way'!AB92+'OddsRatio_working_3-way'!AH92</f>
        <v>-0.50964207070306422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1.0404345456379462</v>
      </c>
      <c r="AS92" s="11">
        <f>IF(('OddsRatio_working_3-way'!X92=0),IF(Q92&gt;0,-Q92^(1/3),(-Q92)^(1/3)),'OddsRatio_working_3-way'!AM92-'OddsRatio_working_3-way'!R92/3)</f>
        <v>-0.53079247493488224</v>
      </c>
      <c r="AT92" s="11">
        <f>IF(('OddsRatio_working_3-way'!X92=0),IF(Q92&gt;0,-Q92^(1/3),(-Q92)^(1/3)),'OddsRatio_working_3-way'!AN92-'OddsRatio_working_3-way'!R92/3)</f>
        <v>-0.50964207070306422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1.53</v>
      </c>
      <c r="B93" s="4">
        <f>IF('True_Odds_Calculator_3-way'!B94="","",'True_Odds_Calculator_3-way'!B94)</f>
        <v>4.4400000000000004</v>
      </c>
      <c r="C93" s="4">
        <f>IF('True_Odds_Calculator_3-way'!C94="","",'True_Odds_Calculator_3-way'!C94)</f>
        <v>6.49</v>
      </c>
      <c r="D93" s="9">
        <f t="shared" si="26"/>
        <v>0.63934250399600245</v>
      </c>
      <c r="E93" s="9">
        <f t="shared" si="27"/>
        <v>0.21452907313238651</v>
      </c>
      <c r="F93" s="9">
        <f t="shared" si="28"/>
        <v>0.14612842287161112</v>
      </c>
      <c r="G93" s="9">
        <f t="shared" si="29"/>
        <v>1.064352576692182</v>
      </c>
      <c r="H93" s="9">
        <f t="shared" si="30"/>
        <v>1.5641068656468562</v>
      </c>
      <c r="I93" s="9">
        <f t="shared" si="31"/>
        <v>4.6613728638211063</v>
      </c>
      <c r="J93" s="9">
        <f t="shared" si="32"/>
        <v>6.8432956460400796</v>
      </c>
      <c r="K93" s="11">
        <f t="shared" si="33"/>
        <v>0.65359477124183007</v>
      </c>
      <c r="L93" s="11">
        <f t="shared" si="34"/>
        <v>0.2252252252252252</v>
      </c>
      <c r="M93" s="11">
        <f t="shared" si="35"/>
        <v>0.15408320493066255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-0.22703225295448615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0.21457150071307596</v>
      </c>
      <c r="Q93" s="11">
        <f>2*'OddsRatio_working_3-way'!K93*'OddsRatio_working_3-way'!L93*'OddsRatio_working_3-way'!M93</f>
        <v>4.536395363912811E-2</v>
      </c>
      <c r="R93" s="11">
        <f t="shared" si="36"/>
        <v>0</v>
      </c>
      <c r="S93" s="11">
        <f t="shared" si="37"/>
        <v>-0.94511461662714402</v>
      </c>
      <c r="T93" s="11">
        <f t="shared" si="38"/>
        <v>-0.1998128153545759</v>
      </c>
      <c r="U93" s="11">
        <f>'OddsRatio_working_3-way'!S93-'OddsRatio_working_3-way'!R93^2/3</f>
        <v>-0.94511461662714402</v>
      </c>
      <c r="V93" s="11">
        <f>'OddsRatio_working_3-way'!S93*'OddsRatio_working_3-way'!R93/3-2*'OddsRatio_working_3-way'!R93^3/27-'OddsRatio_working_3-way'!T93</f>
        <v>0.1998128153545759</v>
      </c>
      <c r="W93" s="11">
        <f>'OddsRatio_working_3-way'!V93^2+4*'OddsRatio_working_3-way'!U93^3/27</f>
        <v>-8.5143835677142593E-2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0.17682547671154772</v>
      </c>
      <c r="Y93" s="11">
        <f>IF('OddsRatio_working_3-way'!W93&gt;=0,IF('OddsRatio_working_3-way'!V93+SQRT('OddsRatio_working_3-way'!W93)&gt;0,0,PI()),ACOS('OddsRatio_working_3-way'!V93/(2*'OddsRatio_working_3-way'!X93)))</f>
        <v>0.97036298181252501</v>
      </c>
      <c r="Z93" s="11">
        <f>'OddsRatio_working_3-way'!X93^(1/3)*COS('OddsRatio_working_3-way'!Y93/3)</f>
        <v>0.5321762883460911</v>
      </c>
      <c r="AA93" s="11">
        <f>'OddsRatio_working_3-way'!X93^(1/3)*COS(('OddsRatio_working_3-way'!Y93+2*PI())/3)</f>
        <v>-0.42058718219082614</v>
      </c>
      <c r="AB93" s="11">
        <f>'OddsRatio_working_3-way'!X93^(1/3)*COS(('OddsRatio_working_3-way'!Y93+4*PI())/3)</f>
        <v>-0.11158910615526531</v>
      </c>
      <c r="AC93" s="11">
        <f>'OddsRatio_working_3-way'!X93^(1/3)*SIN('OddsRatio_working_3-way'!Y93/3)</f>
        <v>0.17840012237820774</v>
      </c>
      <c r="AD93" s="11">
        <f>'OddsRatio_working_3-way'!X93^(1/3)*SIN(('OddsRatio_working_3-way'!Y93+2*PI())/3)</f>
        <v>0.3716781238103235</v>
      </c>
      <c r="AE93" s="11">
        <f>'OddsRatio_working_3-way'!X93^(1/3)*SIN(('OddsRatio_working_3-way'!Y93+4*PI())/3)</f>
        <v>-0.55007824618853118</v>
      </c>
      <c r="AF93" s="11">
        <f>-'OddsRatio_working_3-way'!U93/(3*'OddsRatio_working_3-way'!X93^(1/3))*COS(('OddsRatio_working_3-way'!Y93)/3)</f>
        <v>0.53217628834609099</v>
      </c>
      <c r="AG93" s="11">
        <f>-'OddsRatio_working_3-way'!U93/(3*'OddsRatio_working_3-way'!X93^(1/3))*COS(('OddsRatio_working_3-way'!Y93+2*PI())/3)</f>
        <v>-0.42058718219082608</v>
      </c>
      <c r="AH93" s="11">
        <f>-'OddsRatio_working_3-way'!U93/(3*'OddsRatio_working_3-way'!X93^(1/3))*COS(('OddsRatio_working_3-way'!Y93+4*PI())/3)</f>
        <v>-0.11158910615526528</v>
      </c>
      <c r="AI93" s="11">
        <f>'OddsRatio_working_3-way'!U93/(3*'OddsRatio_working_3-way'!X93^(1/3))*SIN(('OddsRatio_working_3-way'!Y93)/3)</f>
        <v>-0.17840012237820771</v>
      </c>
      <c r="AJ93" s="11">
        <f>'OddsRatio_working_3-way'!U93/(3*'OddsRatio_working_3-way'!X93^(1/3))*SIN(('OddsRatio_working_3-way'!Y93+2*PI())/3)</f>
        <v>-0.37167812381032345</v>
      </c>
      <c r="AK93" s="11">
        <f>'OddsRatio_working_3-way'!U93/(3*'OddsRatio_working_3-way'!X93^(1/3))*SIN(('OddsRatio_working_3-way'!Y93+4*PI())/3)</f>
        <v>0.55007824618853107</v>
      </c>
      <c r="AL93" s="11">
        <f>'OddsRatio_working_3-way'!Z93+'OddsRatio_working_3-way'!AF93</f>
        <v>1.064352576692182</v>
      </c>
      <c r="AM93" s="11">
        <f>'OddsRatio_working_3-way'!AA93+'OddsRatio_working_3-way'!AG93</f>
        <v>-0.84117436438165227</v>
      </c>
      <c r="AN93" s="11">
        <f>'OddsRatio_working_3-way'!AB93+'OddsRatio_working_3-way'!AH93</f>
        <v>-0.22317821231053059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1.064352576692182</v>
      </c>
      <c r="AS93" s="11">
        <f>IF(('OddsRatio_working_3-way'!X93=0),IF(Q93&gt;0,-Q93^(1/3),(-Q93)^(1/3)),'OddsRatio_working_3-way'!AM93-'OddsRatio_working_3-way'!R93/3)</f>
        <v>-0.84117436438165227</v>
      </c>
      <c r="AT93" s="11">
        <f>IF(('OddsRatio_working_3-way'!X93=0),IF(Q93&gt;0,-Q93^(1/3),(-Q93)^(1/3)),'OddsRatio_working_3-way'!AN93-'OddsRatio_working_3-way'!R93/3)</f>
        <v>-0.22317821231053059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2.38</v>
      </c>
      <c r="B94" s="4">
        <f>IF('True_Odds_Calculator_3-way'!B95="","",'True_Odds_Calculator_3-way'!B95)</f>
        <v>2.89</v>
      </c>
      <c r="C94" s="4">
        <f>IF('True_Odds_Calculator_3-way'!C95="","",'True_Odds_Calculator_3-way'!C95)</f>
        <v>3.82</v>
      </c>
      <c r="D94" s="9">
        <f t="shared" si="26"/>
        <v>0.40986219426778581</v>
      </c>
      <c r="E94" s="9">
        <f t="shared" si="27"/>
        <v>0.3364781843607792</v>
      </c>
      <c r="F94" s="9">
        <f t="shared" si="28"/>
        <v>0.253659621371435</v>
      </c>
      <c r="G94" s="9">
        <f t="shared" si="29"/>
        <v>1.0433655435682891</v>
      </c>
      <c r="H94" s="9">
        <f t="shared" si="30"/>
        <v>2.4398444501242391</v>
      </c>
      <c r="I94" s="9">
        <f t="shared" si="31"/>
        <v>2.9719608773440669</v>
      </c>
      <c r="J94" s="9">
        <f t="shared" si="32"/>
        <v>3.9422908328625752</v>
      </c>
      <c r="K94" s="11">
        <f t="shared" si="33"/>
        <v>0.42016806722689076</v>
      </c>
      <c r="L94" s="11">
        <f t="shared" si="34"/>
        <v>0.34602076124567471</v>
      </c>
      <c r="M94" s="11">
        <f t="shared" si="35"/>
        <v>0.26178010471204188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-0.2799315418118189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0.23178169254984371</v>
      </c>
      <c r="Q94" s="11">
        <f>2*'OddsRatio_working_3-way'!K94*'OddsRatio_working_3-way'!L94*'OddsRatio_working_3-way'!M94</f>
        <v>7.6118782446582503E-2</v>
      </c>
      <c r="R94" s="11">
        <f t="shared" si="36"/>
        <v>0</v>
      </c>
      <c r="S94" s="11">
        <f t="shared" si="37"/>
        <v>-0.82799419833030663</v>
      </c>
      <c r="T94" s="11">
        <f t="shared" si="38"/>
        <v>-0.27191927695576573</v>
      </c>
      <c r="U94" s="11">
        <f>'OddsRatio_working_3-way'!S94-'OddsRatio_working_3-way'!R94^2/3</f>
        <v>-0.82799419833030663</v>
      </c>
      <c r="V94" s="11">
        <f>'OddsRatio_working_3-way'!S94*'OddsRatio_working_3-way'!R94/3-2*'OddsRatio_working_3-way'!R94^3/27-'OddsRatio_working_3-way'!T94</f>
        <v>0.27191927695576573</v>
      </c>
      <c r="W94" s="11">
        <f>'OddsRatio_working_3-way'!V94^2+4*'OddsRatio_working_3-way'!U94^3/27</f>
        <v>-1.0156443040277935E-2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0.14499701395237796</v>
      </c>
      <c r="Y94" s="11">
        <f>IF('OddsRatio_working_3-way'!W94&gt;=0,IF('OddsRatio_working_3-way'!V94+SQRT('OddsRatio_working_3-way'!W94)&gt;0,0,PI()),ACOS('OddsRatio_working_3-way'!V94/(2*'OddsRatio_working_3-way'!X94)))</f>
        <v>0.35492662988096635</v>
      </c>
      <c r="Z94" s="11">
        <f>'OddsRatio_working_3-way'!X94^(1/3)*COS('OddsRatio_working_3-way'!Y94/3)</f>
        <v>0.52168277178414468</v>
      </c>
      <c r="AA94" s="11">
        <f>'OddsRatio_working_3-way'!X94^(1/3)*COS(('OddsRatio_working_3-way'!Y94+2*PI())/3)</f>
        <v>-0.31454300411988495</v>
      </c>
      <c r="AB94" s="11">
        <f>'OddsRatio_working_3-way'!X94^(1/3)*COS(('OddsRatio_working_3-way'!Y94+4*PI())/3)</f>
        <v>-0.20713976766425984</v>
      </c>
      <c r="AC94" s="11">
        <f>'OddsRatio_working_3-way'!X94^(1/3)*SIN('OddsRatio_working_3-way'!Y94/3)</f>
        <v>6.2009287479492428E-2</v>
      </c>
      <c r="AD94" s="11">
        <f>'OddsRatio_working_3-way'!X94^(1/3)*SIN(('OddsRatio_working_3-way'!Y94+2*PI())/3)</f>
        <v>0.42078588934200295</v>
      </c>
      <c r="AE94" s="11">
        <f>'OddsRatio_working_3-way'!X94^(1/3)*SIN(('OddsRatio_working_3-way'!Y94+4*PI())/3)</f>
        <v>-0.48279517682149509</v>
      </c>
      <c r="AF94" s="11">
        <f>-'OddsRatio_working_3-way'!U94/(3*'OddsRatio_working_3-way'!X94^(1/3))*COS(('OddsRatio_working_3-way'!Y94)/3)</f>
        <v>0.52168277178414446</v>
      </c>
      <c r="AG94" s="11">
        <f>-'OddsRatio_working_3-way'!U94/(3*'OddsRatio_working_3-way'!X94^(1/3))*COS(('OddsRatio_working_3-way'!Y94+2*PI())/3)</f>
        <v>-0.31454300411988484</v>
      </c>
      <c r="AH94" s="11">
        <f>-'OddsRatio_working_3-way'!U94/(3*'OddsRatio_working_3-way'!X94^(1/3))*COS(('OddsRatio_working_3-way'!Y94+4*PI())/3)</f>
        <v>-0.20713976766425976</v>
      </c>
      <c r="AI94" s="11">
        <f>'OddsRatio_working_3-way'!U94/(3*'OddsRatio_working_3-way'!X94^(1/3))*SIN(('OddsRatio_working_3-way'!Y94)/3)</f>
        <v>-6.20092874794924E-2</v>
      </c>
      <c r="AJ94" s="11">
        <f>'OddsRatio_working_3-way'!U94/(3*'OddsRatio_working_3-way'!X94^(1/3))*SIN(('OddsRatio_working_3-way'!Y94+2*PI())/3)</f>
        <v>-0.42078588934200278</v>
      </c>
      <c r="AK94" s="11">
        <f>'OddsRatio_working_3-way'!U94/(3*'OddsRatio_working_3-way'!X94^(1/3))*SIN(('OddsRatio_working_3-way'!Y94+4*PI())/3)</f>
        <v>0.48279517682149492</v>
      </c>
      <c r="AL94" s="11">
        <f>'OddsRatio_working_3-way'!Z94+'OddsRatio_working_3-way'!AF94</f>
        <v>1.0433655435682891</v>
      </c>
      <c r="AM94" s="11">
        <f>'OddsRatio_working_3-way'!AA94+'OddsRatio_working_3-way'!AG94</f>
        <v>-0.62908600823976979</v>
      </c>
      <c r="AN94" s="11">
        <f>'OddsRatio_working_3-way'!AB94+'OddsRatio_working_3-way'!AH94</f>
        <v>-0.41427953532851958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1.0433655435682891</v>
      </c>
      <c r="AS94" s="11">
        <f>IF(('OddsRatio_working_3-way'!X94=0),IF(Q94&gt;0,-Q94^(1/3),(-Q94)^(1/3)),'OddsRatio_working_3-way'!AM94-'OddsRatio_working_3-way'!R94/3)</f>
        <v>-0.62908600823976979</v>
      </c>
      <c r="AT94" s="11">
        <f>IF(('OddsRatio_working_3-way'!X94=0),IF(Q94&gt;0,-Q94^(1/3),(-Q94)^(1/3)),'OddsRatio_working_3-way'!AN94-'OddsRatio_working_3-way'!R94/3)</f>
        <v>-0.41427953532851958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2.48</v>
      </c>
      <c r="B95" s="4">
        <f>IF('True_Odds_Calculator_3-way'!B96="","",'True_Odds_Calculator_3-way'!B96)</f>
        <v>2.94</v>
      </c>
      <c r="C95" s="4">
        <f>IF('True_Odds_Calculator_3-way'!C96="","",'True_Odds_Calculator_3-way'!C96)</f>
        <v>3.53</v>
      </c>
      <c r="D95" s="9">
        <f t="shared" si="26"/>
        <v>0.39360590830778841</v>
      </c>
      <c r="E95" s="9">
        <f t="shared" si="27"/>
        <v>0.33118600956028815</v>
      </c>
      <c r="F95" s="9">
        <f t="shared" si="28"/>
        <v>0.27520808213192327</v>
      </c>
      <c r="G95" s="9">
        <f t="shared" si="29"/>
        <v>1.0409542361581603</v>
      </c>
      <c r="H95" s="9">
        <f t="shared" si="30"/>
        <v>2.5406122695140771</v>
      </c>
      <c r="I95" s="9">
        <f t="shared" si="31"/>
        <v>3.0194512181468309</v>
      </c>
      <c r="J95" s="9">
        <f t="shared" si="32"/>
        <v>3.6336142174801456</v>
      </c>
      <c r="K95" s="11">
        <f t="shared" si="33"/>
        <v>0.40322580645161293</v>
      </c>
      <c r="L95" s="11">
        <f t="shared" si="34"/>
        <v>0.3401360544217687</v>
      </c>
      <c r="M95" s="11">
        <f t="shared" si="35"/>
        <v>0.28328611898016998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-0.28223459721090283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0.2311762683689943</v>
      </c>
      <c r="Q95" s="11">
        <f>2*'OddsRatio_working_3-way'!K95*'OddsRatio_working_3-way'!L95*'OddsRatio_working_3-way'!M95</f>
        <v>7.7706308695460274E-2</v>
      </c>
      <c r="R95" s="11">
        <f t="shared" si="36"/>
        <v>0</v>
      </c>
      <c r="S95" s="11">
        <f t="shared" si="37"/>
        <v>-0.81909259408138879</v>
      </c>
      <c r="T95" s="11">
        <f t="shared" si="38"/>
        <v>-0.27532524170802986</v>
      </c>
      <c r="U95" s="11">
        <f>'OddsRatio_working_3-way'!S95-'OddsRatio_working_3-way'!R95^2/3</f>
        <v>-0.81909259408138879</v>
      </c>
      <c r="V95" s="11">
        <f>'OddsRatio_working_3-way'!S95*'OddsRatio_working_3-way'!R95/3-2*'OddsRatio_working_3-way'!R95^3/27-'OddsRatio_working_3-way'!T95</f>
        <v>0.27532524170802986</v>
      </c>
      <c r="W95" s="11">
        <f>'OddsRatio_working_3-way'!V95^2+4*'OddsRatio_working_3-way'!U95^3/27</f>
        <v>-5.6092861765135171E-3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0.14266505782610064</v>
      </c>
      <c r="Y95" s="11">
        <f>IF('OddsRatio_working_3-way'!W95&gt;=0,IF('OddsRatio_working_3-way'!V95+SQRT('OddsRatio_working_3-way'!W95)&gt;0,0,PI()),ACOS('OddsRatio_working_3-way'!V95/(2*'OddsRatio_working_3-way'!X95)))</f>
        <v>0.26559766686281394</v>
      </c>
      <c r="Z95" s="11">
        <f>'OddsRatio_working_3-way'!X95^(1/3)*COS('OddsRatio_working_3-way'!Y95/3)</f>
        <v>0.52047711807908004</v>
      </c>
      <c r="AA95" s="11">
        <f>'OddsRatio_working_3-way'!X95^(1/3)*COS(('OddsRatio_working_3-way'!Y95+2*PI())/3)</f>
        <v>-0.30024887880105505</v>
      </c>
      <c r="AB95" s="11">
        <f>'OddsRatio_working_3-way'!X95^(1/3)*COS(('OddsRatio_working_3-way'!Y95+4*PI())/3)</f>
        <v>-0.22022823927802498</v>
      </c>
      <c r="AC95" s="11">
        <f>'OddsRatio_working_3-way'!X95^(1/3)*SIN('OddsRatio_working_3-way'!Y95/3)</f>
        <v>4.6199937769347471E-2</v>
      </c>
      <c r="AD95" s="11">
        <f>'OddsRatio_working_3-way'!X95^(1/3)*SIN(('OddsRatio_working_3-way'!Y95+2*PI())/3)</f>
        <v>0.4276464374603226</v>
      </c>
      <c r="AE95" s="11">
        <f>'OddsRatio_working_3-way'!X95^(1/3)*SIN(('OddsRatio_working_3-way'!Y95+4*PI())/3)</f>
        <v>-0.47384637522966999</v>
      </c>
      <c r="AF95" s="11">
        <f>-'OddsRatio_working_3-way'!U95/(3*'OddsRatio_working_3-way'!X95^(1/3))*COS(('OddsRatio_working_3-way'!Y95)/3)</f>
        <v>0.52047711807908015</v>
      </c>
      <c r="AG95" s="11">
        <f>-'OddsRatio_working_3-way'!U95/(3*'OddsRatio_working_3-way'!X95^(1/3))*COS(('OddsRatio_working_3-way'!Y95+2*PI())/3)</f>
        <v>-0.30024887880105511</v>
      </c>
      <c r="AH95" s="11">
        <f>-'OddsRatio_working_3-way'!U95/(3*'OddsRatio_working_3-way'!X95^(1/3))*COS(('OddsRatio_working_3-way'!Y95+4*PI())/3)</f>
        <v>-0.22022823927802501</v>
      </c>
      <c r="AI95" s="11">
        <f>'OddsRatio_working_3-way'!U95/(3*'OddsRatio_working_3-way'!X95^(1/3))*SIN(('OddsRatio_working_3-way'!Y95)/3)</f>
        <v>-4.6199937769347478E-2</v>
      </c>
      <c r="AJ95" s="11">
        <f>'OddsRatio_working_3-way'!U95/(3*'OddsRatio_working_3-way'!X95^(1/3))*SIN(('OddsRatio_working_3-way'!Y95+2*PI())/3)</f>
        <v>-0.42764643746032271</v>
      </c>
      <c r="AK95" s="11">
        <f>'OddsRatio_working_3-way'!U95/(3*'OddsRatio_working_3-way'!X95^(1/3))*SIN(('OddsRatio_working_3-way'!Y95+4*PI())/3)</f>
        <v>0.4738463752296701</v>
      </c>
      <c r="AL95" s="11">
        <f>'OddsRatio_working_3-way'!Z95+'OddsRatio_working_3-way'!AF95</f>
        <v>1.0409542361581603</v>
      </c>
      <c r="AM95" s="11">
        <f>'OddsRatio_working_3-way'!AA95+'OddsRatio_working_3-way'!AG95</f>
        <v>-0.60049775760211022</v>
      </c>
      <c r="AN95" s="11">
        <f>'OddsRatio_working_3-way'!AB95+'OddsRatio_working_3-way'!AH95</f>
        <v>-0.44045647855604997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1.0409542361581603</v>
      </c>
      <c r="AS95" s="11">
        <f>IF(('OddsRatio_working_3-way'!X95=0),IF(Q95&gt;0,-Q95^(1/3),(-Q95)^(1/3)),'OddsRatio_working_3-way'!AM95-'OddsRatio_working_3-way'!R95/3)</f>
        <v>-0.60049775760211022</v>
      </c>
      <c r="AT95" s="11">
        <f>IF(('OddsRatio_working_3-way'!X95=0),IF(Q95&gt;0,-Q95^(1/3),(-Q95)^(1/3)),'OddsRatio_working_3-way'!AN95-'OddsRatio_working_3-way'!R95/3)</f>
        <v>-0.44045647855604997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1.99</v>
      </c>
      <c r="B96" s="4">
        <f>IF('True_Odds_Calculator_3-way'!B97="","",'True_Odds_Calculator_3-way'!B97)</f>
        <v>3.77</v>
      </c>
      <c r="C96" s="4">
        <f>IF('True_Odds_Calculator_3-way'!C97="","",'True_Odds_Calculator_3-way'!C97)</f>
        <v>3.82</v>
      </c>
      <c r="D96" s="9">
        <f t="shared" si="26"/>
        <v>0.49086022438187155</v>
      </c>
      <c r="E96" s="9">
        <f t="shared" si="27"/>
        <v>0.25626726653110776</v>
      </c>
      <c r="F96" s="9">
        <f t="shared" si="28"/>
        <v>0.25287250908702058</v>
      </c>
      <c r="G96" s="9">
        <f t="shared" si="29"/>
        <v>1.0477169998487792</v>
      </c>
      <c r="H96" s="9">
        <f t="shared" si="30"/>
        <v>2.0372398298502916</v>
      </c>
      <c r="I96" s="9">
        <f t="shared" si="31"/>
        <v>3.9021760895811171</v>
      </c>
      <c r="J96" s="9">
        <f t="shared" si="32"/>
        <v>3.9545619395735567</v>
      </c>
      <c r="K96" s="11">
        <f t="shared" si="33"/>
        <v>0.50251256281407031</v>
      </c>
      <c r="L96" s="11">
        <f t="shared" si="34"/>
        <v>0.26525198938992045</v>
      </c>
      <c r="M96" s="11">
        <f t="shared" si="35"/>
        <v>0.26178010471204188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-0.26983997158846851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0.22959800181347526</v>
      </c>
      <c r="Q96" s="11">
        <f>2*'OddsRatio_working_3-way'!K96*'OddsRatio_working_3-way'!L96*'OddsRatio_working_3-way'!M96</f>
        <v>6.9786626691025921E-2</v>
      </c>
      <c r="R96" s="11">
        <f t="shared" si="36"/>
        <v>0</v>
      </c>
      <c r="S96" s="11">
        <f t="shared" si="37"/>
        <v>-0.8508672768600567</v>
      </c>
      <c r="T96" s="11">
        <f t="shared" si="38"/>
        <v>-0.25862227260184095</v>
      </c>
      <c r="U96" s="11">
        <f>'OddsRatio_working_3-way'!S96-'OddsRatio_working_3-way'!R96^2/3</f>
        <v>-0.8508672768600567</v>
      </c>
      <c r="V96" s="11">
        <f>'OddsRatio_working_3-way'!S96*'OddsRatio_working_3-way'!R96/3-2*'OddsRatio_working_3-way'!R96^3/27-'OddsRatio_working_3-way'!T96</f>
        <v>0.25862227260184095</v>
      </c>
      <c r="W96" s="11">
        <f>'OddsRatio_working_3-way'!V96^2+4*'OddsRatio_working_3-way'!U96^3/27</f>
        <v>-2.4374778081347859E-2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0.15104656398532273</v>
      </c>
      <c r="Y96" s="11">
        <f>IF('OddsRatio_working_3-way'!W96&gt;=0,IF('OddsRatio_working_3-way'!V96+SQRT('OddsRatio_working_3-way'!W96)&gt;0,0,PI()),ACOS('OddsRatio_working_3-way'!V96/(2*'OddsRatio_working_3-way'!X96)))</f>
        <v>0.54311856916966605</v>
      </c>
      <c r="Z96" s="11">
        <f>'OddsRatio_working_3-way'!X96^(1/3)*COS('OddsRatio_working_3-way'!Y96/3)</f>
        <v>0.5238584999243896</v>
      </c>
      <c r="AA96" s="11">
        <f>'OddsRatio_working_3-way'!X96^(1/3)*COS(('OddsRatio_working_3-way'!Y96+2*PI())/3)</f>
        <v>-0.34497154796592588</v>
      </c>
      <c r="AB96" s="11">
        <f>'OddsRatio_working_3-way'!X96^(1/3)*COS(('OddsRatio_working_3-way'!Y96+4*PI())/3)</f>
        <v>-0.1788869519584638</v>
      </c>
      <c r="AC96" s="11">
        <f>'OddsRatio_working_3-way'!X96^(1/3)*SIN('OddsRatio_working_3-way'!Y96/3)</f>
        <v>9.5888986213158514E-2</v>
      </c>
      <c r="AD96" s="11">
        <f>'OddsRatio_working_3-way'!X96^(1/3)*SIN(('OddsRatio_working_3-way'!Y96+2*PI())/3)</f>
        <v>0.40573027581635052</v>
      </c>
      <c r="AE96" s="11">
        <f>'OddsRatio_working_3-way'!X96^(1/3)*SIN(('OddsRatio_working_3-way'!Y96+4*PI())/3)</f>
        <v>-0.50161926202950902</v>
      </c>
      <c r="AF96" s="11">
        <f>-'OddsRatio_working_3-way'!U96/(3*'OddsRatio_working_3-way'!X96^(1/3))*COS(('OddsRatio_working_3-way'!Y96)/3)</f>
        <v>0.52385849992438949</v>
      </c>
      <c r="AG96" s="11">
        <f>-'OddsRatio_working_3-way'!U96/(3*'OddsRatio_working_3-way'!X96^(1/3))*COS(('OddsRatio_working_3-way'!Y96+2*PI())/3)</f>
        <v>-0.34497154796592577</v>
      </c>
      <c r="AH96" s="11">
        <f>-'OddsRatio_working_3-way'!U96/(3*'OddsRatio_working_3-way'!X96^(1/3))*COS(('OddsRatio_working_3-way'!Y96+4*PI())/3)</f>
        <v>-0.17888695195846377</v>
      </c>
      <c r="AI96" s="11">
        <f>'OddsRatio_working_3-way'!U96/(3*'OddsRatio_working_3-way'!X96^(1/3))*SIN(('OddsRatio_working_3-way'!Y96)/3)</f>
        <v>-9.58889862131585E-2</v>
      </c>
      <c r="AJ96" s="11">
        <f>'OddsRatio_working_3-way'!U96/(3*'OddsRatio_working_3-way'!X96^(1/3))*SIN(('OddsRatio_working_3-way'!Y96+2*PI())/3)</f>
        <v>-0.40573027581635041</v>
      </c>
      <c r="AK96" s="11">
        <f>'OddsRatio_working_3-way'!U96/(3*'OddsRatio_working_3-way'!X96^(1/3))*SIN(('OddsRatio_working_3-way'!Y96+4*PI())/3)</f>
        <v>0.50161926202950891</v>
      </c>
      <c r="AL96" s="11">
        <f>'OddsRatio_working_3-way'!Z96+'OddsRatio_working_3-way'!AF96</f>
        <v>1.0477169998487792</v>
      </c>
      <c r="AM96" s="11">
        <f>'OddsRatio_working_3-way'!AA96+'OddsRatio_working_3-way'!AG96</f>
        <v>-0.68994309593185166</v>
      </c>
      <c r="AN96" s="11">
        <f>'OddsRatio_working_3-way'!AB96+'OddsRatio_working_3-way'!AH96</f>
        <v>-0.35777390391692754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1.0477169998487792</v>
      </c>
      <c r="AS96" s="11">
        <f>IF(('OddsRatio_working_3-way'!X96=0),IF(Q96&gt;0,-Q96^(1/3),(-Q96)^(1/3)),'OddsRatio_working_3-way'!AM96-'OddsRatio_working_3-way'!R96/3)</f>
        <v>-0.68994309593185166</v>
      </c>
      <c r="AT96" s="11">
        <f>IF(('OddsRatio_working_3-way'!X96=0),IF(Q96&gt;0,-Q96^(1/3),(-Q96)^(1/3)),'OddsRatio_working_3-way'!AN96-'OddsRatio_working_3-way'!R96/3)</f>
        <v>-0.35777390391692754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2.33</v>
      </c>
      <c r="B97" s="4">
        <f>IF('True_Odds_Calculator_3-way'!B98="","",'True_Odds_Calculator_3-way'!B98)</f>
        <v>3.55</v>
      </c>
      <c r="C97" s="4">
        <f>IF('True_Odds_Calculator_3-way'!C98="","",'True_Odds_Calculator_3-way'!C98)</f>
        <v>3.16</v>
      </c>
      <c r="D97" s="9">
        <f t="shared" si="26"/>
        <v>0.4190614009756542</v>
      </c>
      <c r="E97" s="9">
        <f t="shared" si="27"/>
        <v>0.27337976964852623</v>
      </c>
      <c r="F97" s="9">
        <f t="shared" si="28"/>
        <v>0.30755882937581963</v>
      </c>
      <c r="G97" s="9">
        <f t="shared" si="29"/>
        <v>1.0423196650875171</v>
      </c>
      <c r="H97" s="9">
        <f t="shared" si="30"/>
        <v>2.3862851545663974</v>
      </c>
      <c r="I97" s="9">
        <f t="shared" si="31"/>
        <v>3.6579151459731687</v>
      </c>
      <c r="J97" s="9">
        <f t="shared" si="32"/>
        <v>3.251410476589037</v>
      </c>
      <c r="K97" s="11">
        <f t="shared" si="33"/>
        <v>0.42918454935622319</v>
      </c>
      <c r="L97" s="11">
        <f t="shared" si="34"/>
        <v>0.28169014084507044</v>
      </c>
      <c r="M97" s="11">
        <f t="shared" si="35"/>
        <v>0.31645569620253161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-0.28026845267836709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0.23108171493239332</v>
      </c>
      <c r="Q97" s="11">
        <f>2*'OddsRatio_working_3-way'!K97*'OddsRatio_working_3-way'!L97*'OddsRatio_working_3-way'!M97</f>
        <v>7.6517124149799109E-2</v>
      </c>
      <c r="R97" s="11">
        <f t="shared" si="36"/>
        <v>0</v>
      </c>
      <c r="S97" s="11">
        <f t="shared" si="37"/>
        <v>-0.8245013404972128</v>
      </c>
      <c r="T97" s="11">
        <f t="shared" si="38"/>
        <v>-0.27301368890636185</v>
      </c>
      <c r="U97" s="11">
        <f>'OddsRatio_working_3-way'!S97-'OddsRatio_working_3-way'!R97^2/3</f>
        <v>-0.8245013404972128</v>
      </c>
      <c r="V97" s="11">
        <f>'OddsRatio_working_3-way'!S97*'OddsRatio_working_3-way'!R97/3-2*'OddsRatio_working_3-way'!R97^3/27-'OddsRatio_working_3-way'!T97</f>
        <v>0.27301368890636185</v>
      </c>
      <c r="W97" s="11">
        <f>'OddsRatio_working_3-way'!V97^2+4*'OddsRatio_working_3-way'!U97^3/27</f>
        <v>-8.5002723275870717E-3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0.14408048675813703</v>
      </c>
      <c r="Y97" s="11">
        <f>IF('OddsRatio_working_3-way'!W97&gt;=0,IF('OddsRatio_working_3-way'!V97+SQRT('OddsRatio_working_3-way'!W97)&gt;0,0,PI()),ACOS('OddsRatio_working_3-way'!V97/(2*'OddsRatio_working_3-way'!X97)))</f>
        <v>0.32567604604732248</v>
      </c>
      <c r="Z97" s="11">
        <f>'OddsRatio_working_3-way'!X97^(1/3)*COS('OddsRatio_working_3-way'!Y97/3)</f>
        <v>0.52115983254375864</v>
      </c>
      <c r="AA97" s="11">
        <f>'OddsRatio_working_3-way'!X97^(1/3)*COS(('OddsRatio_working_3-way'!Y97+2*PI())/3)</f>
        <v>-0.30976992370758011</v>
      </c>
      <c r="AB97" s="11">
        <f>'OddsRatio_working_3-way'!X97^(1/3)*COS(('OddsRatio_working_3-way'!Y97+4*PI())/3)</f>
        <v>-0.21138990883617867</v>
      </c>
      <c r="AC97" s="11">
        <f>'OddsRatio_working_3-way'!X97^(1/3)*SIN('OddsRatio_working_3-way'!Y97/3)</f>
        <v>5.6799728068883247E-2</v>
      </c>
      <c r="AD97" s="11">
        <f>'OddsRatio_working_3-way'!X97^(1/3)*SIN(('OddsRatio_working_3-way'!Y97+2*PI())/3)</f>
        <v>0.4229377903804975</v>
      </c>
      <c r="AE97" s="11">
        <f>'OddsRatio_working_3-way'!X97^(1/3)*SIN(('OddsRatio_working_3-way'!Y97+4*PI())/3)</f>
        <v>-0.47973751844938051</v>
      </c>
      <c r="AF97" s="11">
        <f>-'OddsRatio_working_3-way'!U97/(3*'OddsRatio_working_3-way'!X97^(1/3))*COS(('OddsRatio_working_3-way'!Y97)/3)</f>
        <v>0.52115983254375853</v>
      </c>
      <c r="AG97" s="11">
        <f>-'OddsRatio_working_3-way'!U97/(3*'OddsRatio_working_3-way'!X97^(1/3))*COS(('OddsRatio_working_3-way'!Y97+2*PI())/3)</f>
        <v>-0.30976992370758005</v>
      </c>
      <c r="AH97" s="11">
        <f>-'OddsRatio_working_3-way'!U97/(3*'OddsRatio_working_3-way'!X97^(1/3))*COS(('OddsRatio_working_3-way'!Y97+4*PI())/3)</f>
        <v>-0.21138990883617864</v>
      </c>
      <c r="AI97" s="11">
        <f>'OddsRatio_working_3-way'!U97/(3*'OddsRatio_working_3-way'!X97^(1/3))*SIN(('OddsRatio_working_3-way'!Y97)/3)</f>
        <v>-5.6799728068883233E-2</v>
      </c>
      <c r="AJ97" s="11">
        <f>'OddsRatio_working_3-way'!U97/(3*'OddsRatio_working_3-way'!X97^(1/3))*SIN(('OddsRatio_working_3-way'!Y97+2*PI())/3)</f>
        <v>-0.42293779038049739</v>
      </c>
      <c r="AK97" s="11">
        <f>'OddsRatio_working_3-way'!U97/(3*'OddsRatio_working_3-way'!X97^(1/3))*SIN(('OddsRatio_working_3-way'!Y97+4*PI())/3)</f>
        <v>0.4797375184493804</v>
      </c>
      <c r="AL97" s="11">
        <f>'OddsRatio_working_3-way'!Z97+'OddsRatio_working_3-way'!AF97</f>
        <v>1.0423196650875171</v>
      </c>
      <c r="AM97" s="11">
        <f>'OddsRatio_working_3-way'!AA97+'OddsRatio_working_3-way'!AG97</f>
        <v>-0.61953984741516011</v>
      </c>
      <c r="AN97" s="11">
        <f>'OddsRatio_working_3-way'!AB97+'OddsRatio_working_3-way'!AH97</f>
        <v>-0.42277981767235728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1.0423196650875171</v>
      </c>
      <c r="AS97" s="11">
        <f>IF(('OddsRatio_working_3-way'!X97=0),IF(Q97&gt;0,-Q97^(1/3),(-Q97)^(1/3)),'OddsRatio_working_3-way'!AM97-'OddsRatio_working_3-way'!R97/3)</f>
        <v>-0.61953984741516011</v>
      </c>
      <c r="AT97" s="11">
        <f>IF(('OddsRatio_working_3-way'!X97=0),IF(Q97&gt;0,-Q97^(1/3),(-Q97)^(1/3)),'OddsRatio_working_3-way'!AN97-'OddsRatio_working_3-way'!R97/3)</f>
        <v>-0.42277981767235728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2.34</v>
      </c>
      <c r="B98" s="4">
        <f>IF('True_Odds_Calculator_3-way'!B99="","",'True_Odds_Calculator_3-way'!B99)</f>
        <v>3.48</v>
      </c>
      <c r="C98" s="4">
        <f>IF('True_Odds_Calculator_3-way'!C99="","",'True_Odds_Calculator_3-way'!C99)</f>
        <v>3.19</v>
      </c>
      <c r="D98" s="9">
        <f t="shared" si="26"/>
        <v>0.41693805787551114</v>
      </c>
      <c r="E98" s="9">
        <f t="shared" si="27"/>
        <v>0.27869487373530277</v>
      </c>
      <c r="F98" s="9">
        <f t="shared" si="28"/>
        <v>0.30436706838918604</v>
      </c>
      <c r="G98" s="9">
        <f t="shared" si="29"/>
        <v>1.0436103016089409</v>
      </c>
      <c r="H98" s="9">
        <f t="shared" si="30"/>
        <v>2.3984378041559804</v>
      </c>
      <c r="I98" s="9">
        <f t="shared" si="31"/>
        <v>3.5881535479901734</v>
      </c>
      <c r="J98" s="9">
        <f t="shared" si="32"/>
        <v>3.2855065605235803</v>
      </c>
      <c r="K98" s="11">
        <f t="shared" si="33"/>
        <v>0.42735042735042739</v>
      </c>
      <c r="L98" s="11">
        <f t="shared" si="34"/>
        <v>0.28735632183908044</v>
      </c>
      <c r="M98" s="11">
        <f t="shared" si="35"/>
        <v>0.31347962382445144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-0.28016560002291269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0.2313602194696131</v>
      </c>
      <c r="Q98" s="11">
        <f>2*'OddsRatio_working_3-way'!K98*'OddsRatio_working_3-way'!L98*'OddsRatio_working_3-way'!M98</f>
        <v>7.699175356725893E-2</v>
      </c>
      <c r="R98" s="11">
        <f t="shared" si="36"/>
        <v>0</v>
      </c>
      <c r="S98" s="11">
        <f t="shared" si="37"/>
        <v>-0.82579809744912247</v>
      </c>
      <c r="T98" s="11">
        <f t="shared" si="38"/>
        <v>-0.27480801911784436</v>
      </c>
      <c r="U98" s="11">
        <f>'OddsRatio_working_3-way'!S98-'OddsRatio_working_3-way'!R98^2/3</f>
        <v>-0.82579809744912247</v>
      </c>
      <c r="V98" s="11">
        <f>'OddsRatio_working_3-way'!S98*'OddsRatio_working_3-way'!R98/3-2*'OddsRatio_working_3-way'!R98^3/27-'OddsRatio_working_3-way'!T98</f>
        <v>0.27480801911784436</v>
      </c>
      <c r="W98" s="11">
        <f>'OddsRatio_working_3-way'!V98^2+4*'OddsRatio_working_3-way'!U98^3/27</f>
        <v>-7.9097107340287132E-3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0.14442053014158188</v>
      </c>
      <c r="Y98" s="11">
        <f>IF('OddsRatio_working_3-way'!W98&gt;=0,IF('OddsRatio_working_3-way'!V98+SQRT('OddsRatio_working_3-way'!W98)&gt;0,0,PI()),ACOS('OddsRatio_working_3-way'!V98/(2*'OddsRatio_working_3-way'!X98)))</f>
        <v>0.31299371625524497</v>
      </c>
      <c r="Z98" s="11">
        <f>'OddsRatio_working_3-way'!X98^(1/3)*COS('OddsRatio_working_3-way'!Y98/3)</f>
        <v>0.52180515080447043</v>
      </c>
      <c r="AA98" s="11">
        <f>'OddsRatio_working_3-way'!X98^(1/3)*COS(('OddsRatio_working_3-way'!Y98+2*PI())/3)</f>
        <v>-0.30822131173070777</v>
      </c>
      <c r="AB98" s="11">
        <f>'OddsRatio_working_3-way'!X98^(1/3)*COS(('OddsRatio_working_3-way'!Y98+4*PI())/3)</f>
        <v>-0.21358383907376235</v>
      </c>
      <c r="AC98" s="11">
        <f>'OddsRatio_working_3-way'!X98^(1/3)*SIN('OddsRatio_working_3-way'!Y98/3)</f>
        <v>5.4638970313913231E-2</v>
      </c>
      <c r="AD98" s="11">
        <f>'OddsRatio_working_3-way'!X98^(1/3)*SIN(('OddsRatio_working_3-way'!Y98+2*PI())/3)</f>
        <v>0.42457703126528484</v>
      </c>
      <c r="AE98" s="11">
        <f>'OddsRatio_working_3-way'!X98^(1/3)*SIN(('OddsRatio_working_3-way'!Y98+4*PI())/3)</f>
        <v>-0.47921600157919814</v>
      </c>
      <c r="AF98" s="11">
        <f>-'OddsRatio_working_3-way'!U98/(3*'OddsRatio_working_3-way'!X98^(1/3))*COS(('OddsRatio_working_3-way'!Y98)/3)</f>
        <v>0.52180515080447043</v>
      </c>
      <c r="AG98" s="11">
        <f>-'OddsRatio_working_3-way'!U98/(3*'OddsRatio_working_3-way'!X98^(1/3))*COS(('OddsRatio_working_3-way'!Y98+2*PI())/3)</f>
        <v>-0.30822131173070777</v>
      </c>
      <c r="AH98" s="11">
        <f>-'OddsRatio_working_3-way'!U98/(3*'OddsRatio_working_3-way'!X98^(1/3))*COS(('OddsRatio_working_3-way'!Y98+4*PI())/3)</f>
        <v>-0.21358383907376235</v>
      </c>
      <c r="AI98" s="11">
        <f>'OddsRatio_working_3-way'!U98/(3*'OddsRatio_working_3-way'!X98^(1/3))*SIN(('OddsRatio_working_3-way'!Y98)/3)</f>
        <v>-5.4638970313913231E-2</v>
      </c>
      <c r="AJ98" s="11">
        <f>'OddsRatio_working_3-way'!U98/(3*'OddsRatio_working_3-way'!X98^(1/3))*SIN(('OddsRatio_working_3-way'!Y98+2*PI())/3)</f>
        <v>-0.42457703126528484</v>
      </c>
      <c r="AK98" s="11">
        <f>'OddsRatio_working_3-way'!U98/(3*'OddsRatio_working_3-way'!X98^(1/3))*SIN(('OddsRatio_working_3-way'!Y98+4*PI())/3)</f>
        <v>0.47921600157919814</v>
      </c>
      <c r="AL98" s="11">
        <f>'OddsRatio_working_3-way'!Z98+'OddsRatio_working_3-way'!AF98</f>
        <v>1.0436103016089409</v>
      </c>
      <c r="AM98" s="11">
        <f>'OddsRatio_working_3-way'!AA98+'OddsRatio_working_3-way'!AG98</f>
        <v>-0.61644262346141554</v>
      </c>
      <c r="AN98" s="11">
        <f>'OddsRatio_working_3-way'!AB98+'OddsRatio_working_3-way'!AH98</f>
        <v>-0.42716767814752471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1.0436103016089409</v>
      </c>
      <c r="AS98" s="11">
        <f>IF(('OddsRatio_working_3-way'!X98=0),IF(Q98&gt;0,-Q98^(1/3),(-Q98)^(1/3)),'OddsRatio_working_3-way'!AM98-'OddsRatio_working_3-way'!R98/3)</f>
        <v>-0.61644262346141554</v>
      </c>
      <c r="AT98" s="11">
        <f>IF(('OddsRatio_working_3-way'!X98=0),IF(Q98&gt;0,-Q98^(1/3),(-Q98)^(1/3)),'OddsRatio_working_3-way'!AN98-'OddsRatio_working_3-way'!R98/3)</f>
        <v>-0.42716767814752471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2.1800000000000002</v>
      </c>
      <c r="B99" s="4">
        <f>IF('True_Odds_Calculator_3-way'!B100="","",'True_Odds_Calculator_3-way'!B100)</f>
        <v>3.45</v>
      </c>
      <c r="C99" s="4">
        <f>IF('True_Odds_Calculator_3-way'!C100="","",'True_Odds_Calculator_3-way'!C100)</f>
        <v>3.58</v>
      </c>
      <c r="D99" s="9">
        <f t="shared" si="26"/>
        <v>0.44809759172424685</v>
      </c>
      <c r="E99" s="9">
        <f t="shared" si="27"/>
        <v>0.28111576582179626</v>
      </c>
      <c r="F99" s="9">
        <f t="shared" si="28"/>
        <v>0.27078664245395706</v>
      </c>
      <c r="G99" s="9">
        <f t="shared" si="29"/>
        <v>1.0437768779758578</v>
      </c>
      <c r="H99" s="9">
        <f t="shared" si="30"/>
        <v>2.2316567160115119</v>
      </c>
      <c r="I99" s="9">
        <f t="shared" si="31"/>
        <v>3.5572533510408513</v>
      </c>
      <c r="J99" s="9">
        <f t="shared" si="32"/>
        <v>3.6929443451777133</v>
      </c>
      <c r="K99" s="11">
        <f t="shared" si="33"/>
        <v>0.4587155963302752</v>
      </c>
      <c r="L99" s="11">
        <f t="shared" si="34"/>
        <v>0.28985507246376813</v>
      </c>
      <c r="M99" s="11">
        <f t="shared" si="35"/>
        <v>0.27932960893854747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-0.27701876087736466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0.23063912664650704</v>
      </c>
      <c r="Q99" s="11">
        <f>2*'OddsRatio_working_3-way'!K99*'OddsRatio_working_3-way'!L99*'OddsRatio_working_3-way'!M99</f>
        <v>7.4279911963448325E-2</v>
      </c>
      <c r="R99" s="11">
        <f t="shared" si="36"/>
        <v>0</v>
      </c>
      <c r="S99" s="11">
        <f t="shared" si="37"/>
        <v>-0.83257583679904723</v>
      </c>
      <c r="T99" s="11">
        <f t="shared" si="38"/>
        <v>-0.26814036611885578</v>
      </c>
      <c r="U99" s="11">
        <f>'OddsRatio_working_3-way'!S99-'OddsRatio_working_3-way'!R99^2/3</f>
        <v>-0.83257583679904723</v>
      </c>
      <c r="V99" s="11">
        <f>'OddsRatio_working_3-way'!S99*'OddsRatio_working_3-way'!R99/3-2*'OddsRatio_working_3-way'!R99^3/27-'OddsRatio_working_3-way'!T99</f>
        <v>0.26814036611885578</v>
      </c>
      <c r="W99" s="11">
        <f>'OddsRatio_working_3-way'!V99^2+4*'OddsRatio_working_3-way'!U99^3/27</f>
        <v>-1.3601043315688552E-2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0.14620217103213839</v>
      </c>
      <c r="Y99" s="11">
        <f>IF('OddsRatio_working_3-way'!W99&gt;=0,IF('OddsRatio_working_3-way'!V99+SQRT('OddsRatio_working_3-way'!W99)&gt;0,0,PI()),ACOS('OddsRatio_working_3-way'!V99/(2*'OddsRatio_working_3-way'!X99)))</f>
        <v>0.41025512348849058</v>
      </c>
      <c r="Z99" s="11">
        <f>'OddsRatio_working_3-way'!X99^(1/3)*COS('OddsRatio_working_3-way'!Y99/3)</f>
        <v>0.52188843898792892</v>
      </c>
      <c r="AA99" s="11">
        <f>'OddsRatio_working_3-way'!X99^(1/3)*COS(('OddsRatio_working_3-way'!Y99+2*PI())/3)</f>
        <v>-0.32313989569270773</v>
      </c>
      <c r="AB99" s="11">
        <f>'OddsRatio_working_3-way'!X99^(1/3)*COS(('OddsRatio_working_3-way'!Y99+4*PI())/3)</f>
        <v>-0.19874854329522149</v>
      </c>
      <c r="AC99" s="11">
        <f>'OddsRatio_working_3-way'!X99^(1/3)*SIN('OddsRatio_working_3-way'!Y99/3)</f>
        <v>7.1817380791550478E-2</v>
      </c>
      <c r="AD99" s="11">
        <f>'OddsRatio_working_3-way'!X99^(1/3)*SIN(('OddsRatio_working_3-way'!Y99+2*PI())/3)</f>
        <v>0.41605995570917625</v>
      </c>
      <c r="AE99" s="11">
        <f>'OddsRatio_working_3-way'!X99^(1/3)*SIN(('OddsRatio_working_3-way'!Y99+4*PI())/3)</f>
        <v>-0.48787733650072662</v>
      </c>
      <c r="AF99" s="11">
        <f>-'OddsRatio_working_3-way'!U99/(3*'OddsRatio_working_3-way'!X99^(1/3))*COS(('OddsRatio_working_3-way'!Y99)/3)</f>
        <v>0.52188843898792892</v>
      </c>
      <c r="AG99" s="11">
        <f>-'OddsRatio_working_3-way'!U99/(3*'OddsRatio_working_3-way'!X99^(1/3))*COS(('OddsRatio_working_3-way'!Y99+2*PI())/3)</f>
        <v>-0.32313989569270773</v>
      </c>
      <c r="AH99" s="11">
        <f>-'OddsRatio_working_3-way'!U99/(3*'OddsRatio_working_3-way'!X99^(1/3))*COS(('OddsRatio_working_3-way'!Y99+4*PI())/3)</f>
        <v>-0.19874854329522149</v>
      </c>
      <c r="AI99" s="11">
        <f>'OddsRatio_working_3-way'!U99/(3*'OddsRatio_working_3-way'!X99^(1/3))*SIN(('OddsRatio_working_3-way'!Y99)/3)</f>
        <v>-7.1817380791550478E-2</v>
      </c>
      <c r="AJ99" s="11">
        <f>'OddsRatio_working_3-way'!U99/(3*'OddsRatio_working_3-way'!X99^(1/3))*SIN(('OddsRatio_working_3-way'!Y99+2*PI())/3)</f>
        <v>-0.41605995570917625</v>
      </c>
      <c r="AK99" s="11">
        <f>'OddsRatio_working_3-way'!U99/(3*'OddsRatio_working_3-way'!X99^(1/3))*SIN(('OddsRatio_working_3-way'!Y99+4*PI())/3)</f>
        <v>0.48787733650072662</v>
      </c>
      <c r="AL99" s="11">
        <f>'OddsRatio_working_3-way'!Z99+'OddsRatio_working_3-way'!AF99</f>
        <v>1.0437768779758578</v>
      </c>
      <c r="AM99" s="11">
        <f>'OddsRatio_working_3-way'!AA99+'OddsRatio_working_3-way'!AG99</f>
        <v>-0.64627979138541547</v>
      </c>
      <c r="AN99" s="11">
        <f>'OddsRatio_working_3-way'!AB99+'OddsRatio_working_3-way'!AH99</f>
        <v>-0.39749708659044297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1.0437768779758578</v>
      </c>
      <c r="AS99" s="11">
        <f>IF(('OddsRatio_working_3-way'!X99=0),IF(Q99&gt;0,-Q99^(1/3),(-Q99)^(1/3)),'OddsRatio_working_3-way'!AM99-'OddsRatio_working_3-way'!R99/3)</f>
        <v>-0.64627979138541547</v>
      </c>
      <c r="AT99" s="11">
        <f>IF(('OddsRatio_working_3-way'!X99=0),IF(Q99&gt;0,-Q99^(1/3),(-Q99)^(1/3)),'OddsRatio_working_3-way'!AN99-'OddsRatio_working_3-way'!R99/3)</f>
        <v>-0.39749708659044297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3.99</v>
      </c>
      <c r="B100" s="4">
        <f>IF('True_Odds_Calculator_3-way'!B101="","",'True_Odds_Calculator_3-way'!B101)</f>
        <v>3.94</v>
      </c>
      <c r="C100" s="4">
        <f>IF('True_Odds_Calculator_3-way'!C101="","",'True_Odds_Calculator_3-way'!C101)</f>
        <v>1.91</v>
      </c>
      <c r="D100" s="9">
        <f t="shared" si="26"/>
        <v>0.24227766896560718</v>
      </c>
      <c r="E100" s="9">
        <f t="shared" si="27"/>
        <v>0.24538695280989714</v>
      </c>
      <c r="F100" s="9">
        <f t="shared" si="28"/>
        <v>0.51233537822449571</v>
      </c>
      <c r="G100" s="9">
        <f t="shared" si="29"/>
        <v>1.0459851330615537</v>
      </c>
      <c r="H100" s="9">
        <f t="shared" si="30"/>
        <v>4.1274955478540463</v>
      </c>
      <c r="I100" s="9">
        <f t="shared" si="31"/>
        <v>4.0751962912009692</v>
      </c>
      <c r="J100" s="9">
        <f t="shared" si="32"/>
        <v>1.9518464710860135</v>
      </c>
      <c r="K100" s="11">
        <f t="shared" si="33"/>
        <v>0.25062656641604009</v>
      </c>
      <c r="L100" s="11">
        <f t="shared" si="34"/>
        <v>0.25380710659898476</v>
      </c>
      <c r="M100" s="11">
        <f t="shared" si="35"/>
        <v>0.52356020942408377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-0.26641423501880646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0.22779994608734605</v>
      </c>
      <c r="Q100" s="11">
        <f>2*'OddsRatio_working_3-way'!K100*'OddsRatio_working_3-way'!L100*'OddsRatio_working_3-way'!M100</f>
        <v>6.6608171370569028E-2</v>
      </c>
      <c r="R100" s="11">
        <f t="shared" si="36"/>
        <v>0</v>
      </c>
      <c r="S100" s="11">
        <f t="shared" si="37"/>
        <v>-0.8550592128504898</v>
      </c>
      <c r="T100" s="11">
        <f t="shared" si="38"/>
        <v>-0.25001731369897368</v>
      </c>
      <c r="U100" s="11">
        <f>'OddsRatio_working_3-way'!S100-'OddsRatio_working_3-way'!R100^2/3</f>
        <v>-0.8550592128504898</v>
      </c>
      <c r="V100" s="11">
        <f>'OddsRatio_working_3-way'!S100*'OddsRatio_working_3-way'!R100/3-2*'OddsRatio_working_3-way'!R100^3/27-'OddsRatio_working_3-way'!T100</f>
        <v>0.25001731369897368</v>
      </c>
      <c r="W100" s="11">
        <f>'OddsRatio_working_3-way'!V100^2+4*'OddsRatio_working_3-way'!U100^3/27</f>
        <v>-3.0107082438245308E-2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0.15216417087104994</v>
      </c>
      <c r="Y100" s="11">
        <f>IF('OddsRatio_working_3-way'!W100&gt;=0,IF('OddsRatio_working_3-way'!V100+SQRT('OddsRatio_working_3-way'!W100)&gt;0,0,PI()),ACOS('OddsRatio_working_3-way'!V100/(2*'OddsRatio_working_3-way'!X100)))</f>
        <v>0.60669291404914538</v>
      </c>
      <c r="Z100" s="11">
        <f>'OddsRatio_working_3-way'!X100^(1/3)*COS('OddsRatio_working_3-way'!Y100/3)</f>
        <v>0.52299256653077686</v>
      </c>
      <c r="AA100" s="11">
        <f>'OddsRatio_working_3-way'!X100^(1/3)*COS(('OddsRatio_working_3-way'!Y100+2*PI())/3)</f>
        <v>-0.35436115675254526</v>
      </c>
      <c r="AB100" s="11">
        <f>'OddsRatio_working_3-way'!X100^(1/3)*COS(('OddsRatio_working_3-way'!Y100+4*PI())/3)</f>
        <v>-0.16863140977823166</v>
      </c>
      <c r="AC100" s="11">
        <f>'OddsRatio_working_3-way'!X100^(1/3)*SIN('OddsRatio_working_3-way'!Y100/3)</f>
        <v>0.10723111941214107</v>
      </c>
      <c r="AD100" s="11">
        <f>'OddsRatio_working_3-way'!X100^(1/3)*SIN(('OddsRatio_working_3-way'!Y100+2*PI())/3)</f>
        <v>0.39930928890000533</v>
      </c>
      <c r="AE100" s="11">
        <f>'OddsRatio_working_3-way'!X100^(1/3)*SIN(('OddsRatio_working_3-way'!Y100+4*PI())/3)</f>
        <v>-0.50654040831214642</v>
      </c>
      <c r="AF100" s="11">
        <f>-'OddsRatio_working_3-way'!U100/(3*'OddsRatio_working_3-way'!X100^(1/3))*COS(('OddsRatio_working_3-way'!Y100)/3)</f>
        <v>0.52299256653077697</v>
      </c>
      <c r="AG100" s="11">
        <f>-'OddsRatio_working_3-way'!U100/(3*'OddsRatio_working_3-way'!X100^(1/3))*COS(('OddsRatio_working_3-way'!Y100+2*PI())/3)</f>
        <v>-0.35436115675254537</v>
      </c>
      <c r="AH100" s="11">
        <f>-'OddsRatio_working_3-way'!U100/(3*'OddsRatio_working_3-way'!X100^(1/3))*COS(('OddsRatio_working_3-way'!Y100+4*PI())/3)</f>
        <v>-0.16863140977823168</v>
      </c>
      <c r="AI100" s="11">
        <f>'OddsRatio_working_3-way'!U100/(3*'OddsRatio_working_3-way'!X100^(1/3))*SIN(('OddsRatio_working_3-way'!Y100)/3)</f>
        <v>-0.10723111941214108</v>
      </c>
      <c r="AJ100" s="11">
        <f>'OddsRatio_working_3-way'!U100/(3*'OddsRatio_working_3-way'!X100^(1/3))*SIN(('OddsRatio_working_3-way'!Y100+2*PI())/3)</f>
        <v>-0.39930928890000539</v>
      </c>
      <c r="AK100" s="11">
        <f>'OddsRatio_working_3-way'!U100/(3*'OddsRatio_working_3-way'!X100^(1/3))*SIN(('OddsRatio_working_3-way'!Y100+4*PI())/3)</f>
        <v>0.50654040831214653</v>
      </c>
      <c r="AL100" s="11">
        <f>'OddsRatio_working_3-way'!Z100+'OddsRatio_working_3-way'!AF100</f>
        <v>1.0459851330615537</v>
      </c>
      <c r="AM100" s="11">
        <f>'OddsRatio_working_3-way'!AA100+'OddsRatio_working_3-way'!AG100</f>
        <v>-0.70872231350509063</v>
      </c>
      <c r="AN100" s="11">
        <f>'OddsRatio_working_3-way'!AB100+'OddsRatio_working_3-way'!AH100</f>
        <v>-0.33726281955646331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1.0459851330615537</v>
      </c>
      <c r="AS100" s="11">
        <f>IF(('OddsRatio_working_3-way'!X100=0),IF(Q100&gt;0,-Q100^(1/3),(-Q100)^(1/3)),'OddsRatio_working_3-way'!AM100-'OddsRatio_working_3-way'!R100/3)</f>
        <v>-0.70872231350509063</v>
      </c>
      <c r="AT100" s="11">
        <f>IF(('OddsRatio_working_3-way'!X100=0),IF(Q100&gt;0,-Q100^(1/3),(-Q100)^(1/3)),'OddsRatio_working_3-way'!AN100-'OddsRatio_working_3-way'!R100/3)</f>
        <v>-0.33726281955646331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1.71</v>
      </c>
      <c r="B101" s="4">
        <f>IF('True_Odds_Calculator_3-way'!B102="","",'True_Odds_Calculator_3-way'!B102)</f>
        <v>4.03</v>
      </c>
      <c r="C101" s="4">
        <f>IF('True_Odds_Calculator_3-way'!C102="","",'True_Odds_Calculator_3-way'!C102)</f>
        <v>4.87</v>
      </c>
      <c r="D101" s="9">
        <f t="shared" si="26"/>
        <v>0.56889806956576983</v>
      </c>
      <c r="E101" s="9">
        <f t="shared" si="27"/>
        <v>0.23618752695695316</v>
      </c>
      <c r="F101" s="9">
        <f t="shared" si="28"/>
        <v>0.19491440347727695</v>
      </c>
      <c r="G101" s="9">
        <f t="shared" si="29"/>
        <v>1.0673015958314898</v>
      </c>
      <c r="H101" s="9">
        <f t="shared" si="30"/>
        <v>1.7577841330403581</v>
      </c>
      <c r="I101" s="9">
        <f t="shared" si="31"/>
        <v>4.2339238353694144</v>
      </c>
      <c r="J101" s="9">
        <f t="shared" si="32"/>
        <v>5.1304571758678659</v>
      </c>
      <c r="K101" s="11">
        <f t="shared" si="33"/>
        <v>0.58479532163742687</v>
      </c>
      <c r="L101" s="11">
        <f t="shared" si="34"/>
        <v>0.24813895781637715</v>
      </c>
      <c r="M101" s="11">
        <f t="shared" si="35"/>
        <v>0.20533880903490759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-0.24807432851903166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0.22675378183443567</v>
      </c>
      <c r="Q101" s="11">
        <f>2*'OddsRatio_working_3-way'!K101*'OddsRatio_working_3-way'!L101*'OddsRatio_working_3-way'!M101</f>
        <v>5.9593635173307666E-2</v>
      </c>
      <c r="R101" s="11">
        <f t="shared" si="36"/>
        <v>0</v>
      </c>
      <c r="S101" s="11">
        <f t="shared" si="37"/>
        <v>-0.91405581217582399</v>
      </c>
      <c r="T101" s="11">
        <f t="shared" si="38"/>
        <v>-0.2402249177860247</v>
      </c>
      <c r="U101" s="11">
        <f>'OddsRatio_working_3-way'!S101-'OddsRatio_working_3-way'!R101^2/3</f>
        <v>-0.91405581217582399</v>
      </c>
      <c r="V101" s="11">
        <f>'OddsRatio_working_3-way'!S101*'OddsRatio_working_3-way'!R101/3-2*'OddsRatio_working_3-way'!R101^3/27-'OddsRatio_working_3-way'!T101</f>
        <v>0.2402249177860247</v>
      </c>
      <c r="W101" s="11">
        <f>'OddsRatio_working_3-way'!V101^2+4*'OddsRatio_working_3-way'!U101^3/27</f>
        <v>-5.5431519000150267E-2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0.16818110039883538</v>
      </c>
      <c r="Y101" s="11">
        <f>IF('OddsRatio_working_3-way'!W101&gt;=0,IF('OddsRatio_working_3-way'!V101+SQRT('OddsRatio_working_3-way'!W101)&gt;0,0,PI()),ACOS('OddsRatio_working_3-way'!V101/(2*'OddsRatio_working_3-way'!X101)))</f>
        <v>0.77533693298462181</v>
      </c>
      <c r="Z101" s="11">
        <f>'OddsRatio_working_3-way'!X101^(1/3)*COS('OddsRatio_working_3-way'!Y101/3)</f>
        <v>0.53365079791574488</v>
      </c>
      <c r="AA101" s="11">
        <f>'OddsRatio_working_3-way'!X101^(1/3)*COS(('OddsRatio_working_3-way'!Y101+2*PI())/3)</f>
        <v>-0.38899975165463363</v>
      </c>
      <c r="AB101" s="11">
        <f>'OddsRatio_working_3-way'!X101^(1/3)*COS(('OddsRatio_working_3-way'!Y101+4*PI())/3)</f>
        <v>-0.14465104626111139</v>
      </c>
      <c r="AC101" s="11">
        <f>'OddsRatio_working_3-way'!X101^(1/3)*SIN('OddsRatio_working_3-way'!Y101/3)</f>
        <v>0.14107479083508659</v>
      </c>
      <c r="AD101" s="11">
        <f>'OddsRatio_working_3-way'!X101^(1/3)*SIN(('OddsRatio_working_3-way'!Y101+2*PI())/3)</f>
        <v>0.39161775232732748</v>
      </c>
      <c r="AE101" s="11">
        <f>'OddsRatio_working_3-way'!X101^(1/3)*SIN(('OddsRatio_working_3-way'!Y101+4*PI())/3)</f>
        <v>-0.5326925431624141</v>
      </c>
      <c r="AF101" s="11">
        <f>-'OddsRatio_working_3-way'!U101/(3*'OddsRatio_working_3-way'!X101^(1/3))*COS(('OddsRatio_working_3-way'!Y101)/3)</f>
        <v>0.53365079791574488</v>
      </c>
      <c r="AG101" s="11">
        <f>-'OddsRatio_working_3-way'!U101/(3*'OddsRatio_working_3-way'!X101^(1/3))*COS(('OddsRatio_working_3-way'!Y101+2*PI())/3)</f>
        <v>-0.38899975165463363</v>
      </c>
      <c r="AH101" s="11">
        <f>-'OddsRatio_working_3-way'!U101/(3*'OddsRatio_working_3-way'!X101^(1/3))*COS(('OddsRatio_working_3-way'!Y101+4*PI())/3)</f>
        <v>-0.14465104626111139</v>
      </c>
      <c r="AI101" s="11">
        <f>'OddsRatio_working_3-way'!U101/(3*'OddsRatio_working_3-way'!X101^(1/3))*SIN(('OddsRatio_working_3-way'!Y101)/3)</f>
        <v>-0.14107479083508659</v>
      </c>
      <c r="AJ101" s="11">
        <f>'OddsRatio_working_3-way'!U101/(3*'OddsRatio_working_3-way'!X101^(1/3))*SIN(('OddsRatio_working_3-way'!Y101+2*PI())/3)</f>
        <v>-0.39161775232732748</v>
      </c>
      <c r="AK101" s="11">
        <f>'OddsRatio_working_3-way'!U101/(3*'OddsRatio_working_3-way'!X101^(1/3))*SIN(('OddsRatio_working_3-way'!Y101+4*PI())/3)</f>
        <v>0.5326925431624141</v>
      </c>
      <c r="AL101" s="11">
        <f>'OddsRatio_working_3-way'!Z101+'OddsRatio_working_3-way'!AF101</f>
        <v>1.0673015958314898</v>
      </c>
      <c r="AM101" s="11">
        <f>'OddsRatio_working_3-way'!AA101+'OddsRatio_working_3-way'!AG101</f>
        <v>-0.77799950330926726</v>
      </c>
      <c r="AN101" s="11">
        <f>'OddsRatio_working_3-way'!AB101+'OddsRatio_working_3-way'!AH101</f>
        <v>-0.28930209252222278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1.0673015958314898</v>
      </c>
      <c r="AS101" s="11">
        <f>IF(('OddsRatio_working_3-way'!X101=0),IF(Q101&gt;0,-Q101^(1/3),(-Q101)^(1/3)),'OddsRatio_working_3-way'!AM101-'OddsRatio_working_3-way'!R101/3)</f>
        <v>-0.77799950330926726</v>
      </c>
      <c r="AT101" s="11">
        <f>IF(('OddsRatio_working_3-way'!X101=0),IF(Q101&gt;0,-Q101^(1/3),(-Q101)^(1/3)),'OddsRatio_working_3-way'!AN101-'OddsRatio_working_3-way'!R101/3)</f>
        <v>-0.28930209252222278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1.34</v>
      </c>
      <c r="B102" s="4">
        <f>IF('True_Odds_Calculator_3-way'!B103="","",'True_Odds_Calculator_3-way'!B103)</f>
        <v>5.23</v>
      </c>
      <c r="C102" s="4">
        <f>IF('True_Odds_Calculator_3-way'!C103="","",'True_Odds_Calculator_3-way'!C103)</f>
        <v>9.0399999999999991</v>
      </c>
      <c r="D102" s="9">
        <f t="shared" si="26"/>
        <v>0.72492698424569846</v>
      </c>
      <c r="E102" s="9">
        <f t="shared" si="27"/>
        <v>0.17480086946486839</v>
      </c>
      <c r="F102" s="9">
        <f t="shared" si="28"/>
        <v>0.10027214628943332</v>
      </c>
      <c r="G102" s="9">
        <f t="shared" si="29"/>
        <v>1.1160272678663217</v>
      </c>
      <c r="H102" s="9">
        <f t="shared" si="30"/>
        <v>1.3794492710745492</v>
      </c>
      <c r="I102" s="9">
        <f t="shared" si="31"/>
        <v>5.720795343074542</v>
      </c>
      <c r="J102" s="9">
        <f t="shared" si="32"/>
        <v>9.9728592336452273</v>
      </c>
      <c r="K102" s="11">
        <f t="shared" si="33"/>
        <v>0.74626865671641784</v>
      </c>
      <c r="L102" s="11">
        <f t="shared" si="34"/>
        <v>0.19120458891013384</v>
      </c>
      <c r="M102" s="11">
        <f t="shared" si="35"/>
        <v>0.11061946902654868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-0.18251577860877521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0.19903991102205681</v>
      </c>
      <c r="Q102" s="11">
        <f>2*'OddsRatio_working_3-way'!K102*'OddsRatio_working_3-way'!L102*'OddsRatio_working_3-way'!M102</f>
        <v>3.156858223981869E-2</v>
      </c>
      <c r="R102" s="11">
        <f t="shared" si="36"/>
        <v>0</v>
      </c>
      <c r="S102" s="11">
        <f t="shared" si="37"/>
        <v>-1.0905353637873758</v>
      </c>
      <c r="T102" s="11">
        <f t="shared" si="38"/>
        <v>-0.17296357871330309</v>
      </c>
      <c r="U102" s="11">
        <f>'OddsRatio_working_3-way'!S102-'OddsRatio_working_3-way'!R102^2/3</f>
        <v>-1.0905353637873758</v>
      </c>
      <c r="V102" s="11">
        <f>'OddsRatio_working_3-way'!S102*'OddsRatio_working_3-way'!R102/3-2*'OddsRatio_working_3-way'!R102^3/27-'OddsRatio_working_3-way'!T102</f>
        <v>0.17296357871330309</v>
      </c>
      <c r="W102" s="11">
        <f>'OddsRatio_working_3-way'!V102^2+4*'OddsRatio_working_3-way'!U102^3/27</f>
        <v>-0.16222258333199441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0.21916830455913749</v>
      </c>
      <c r="Y102" s="11">
        <f>IF('OddsRatio_working_3-way'!W102&gt;=0,IF('OddsRatio_working_3-way'!V102+SQRT('OddsRatio_working_3-way'!W102)&gt;0,0,PI()),ACOS('OddsRatio_working_3-way'!V102/(2*'OddsRatio_working_3-way'!X102)))</f>
        <v>1.1651738903768556</v>
      </c>
      <c r="Z102" s="11">
        <f>'OddsRatio_working_3-way'!X102^(1/3)*COS('OddsRatio_working_3-way'!Y102/3)</f>
        <v>0.55801363393316084</v>
      </c>
      <c r="AA102" s="11">
        <f>'OddsRatio_working_3-way'!X102^(1/3)*COS(('OddsRatio_working_3-way'!Y102+2*PI())/3)</f>
        <v>-0.47674257297791794</v>
      </c>
      <c r="AB102" s="11">
        <f>'OddsRatio_working_3-way'!X102^(1/3)*COS(('OddsRatio_working_3-way'!Y102+4*PI())/3)</f>
        <v>-8.1271060955243099E-2</v>
      </c>
      <c r="AC102" s="11">
        <f>'OddsRatio_working_3-way'!X102^(1/3)*SIN('OddsRatio_working_3-way'!Y102/3)</f>
        <v>0.22832558392311975</v>
      </c>
      <c r="AD102" s="11">
        <f>'OddsRatio_working_3-way'!X102^(1/3)*SIN(('OddsRatio_working_3-way'!Y102+2*PI())/3)</f>
        <v>0.36909119068262769</v>
      </c>
      <c r="AE102" s="11">
        <f>'OddsRatio_working_3-way'!X102^(1/3)*SIN(('OddsRatio_working_3-way'!Y102+4*PI())/3)</f>
        <v>-0.59741677460574749</v>
      </c>
      <c r="AF102" s="11">
        <f>-'OddsRatio_working_3-way'!U102/(3*'OddsRatio_working_3-way'!X102^(1/3))*COS(('OddsRatio_working_3-way'!Y102)/3)</f>
        <v>0.55801363393316084</v>
      </c>
      <c r="AG102" s="11">
        <f>-'OddsRatio_working_3-way'!U102/(3*'OddsRatio_working_3-way'!X102^(1/3))*COS(('OddsRatio_working_3-way'!Y102+2*PI())/3)</f>
        <v>-0.47674257297791794</v>
      </c>
      <c r="AH102" s="11">
        <f>-'OddsRatio_working_3-way'!U102/(3*'OddsRatio_working_3-way'!X102^(1/3))*COS(('OddsRatio_working_3-way'!Y102+4*PI())/3)</f>
        <v>-8.1271060955243099E-2</v>
      </c>
      <c r="AI102" s="11">
        <f>'OddsRatio_working_3-way'!U102/(3*'OddsRatio_working_3-way'!X102^(1/3))*SIN(('OddsRatio_working_3-way'!Y102)/3)</f>
        <v>-0.22832558392311975</v>
      </c>
      <c r="AJ102" s="11">
        <f>'OddsRatio_working_3-way'!U102/(3*'OddsRatio_working_3-way'!X102^(1/3))*SIN(('OddsRatio_working_3-way'!Y102+2*PI())/3)</f>
        <v>-0.36909119068262769</v>
      </c>
      <c r="AK102" s="11">
        <f>'OddsRatio_working_3-way'!U102/(3*'OddsRatio_working_3-way'!X102^(1/3))*SIN(('OddsRatio_working_3-way'!Y102+4*PI())/3)</f>
        <v>0.59741677460574749</v>
      </c>
      <c r="AL102" s="11">
        <f>'OddsRatio_working_3-way'!Z102+'OddsRatio_working_3-way'!AF102</f>
        <v>1.1160272678663217</v>
      </c>
      <c r="AM102" s="11">
        <f>'OddsRatio_working_3-way'!AA102+'OddsRatio_working_3-way'!AG102</f>
        <v>-0.95348514595583589</v>
      </c>
      <c r="AN102" s="11">
        <f>'OddsRatio_working_3-way'!AB102+'OddsRatio_working_3-way'!AH102</f>
        <v>-0.1625421219104862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1.1160272678663217</v>
      </c>
      <c r="AS102" s="11">
        <f>IF(('OddsRatio_working_3-way'!X102=0),IF(Q102&gt;0,-Q102^(1/3),(-Q102)^(1/3)),'OddsRatio_working_3-way'!AM102-'OddsRatio_working_3-way'!R102/3)</f>
        <v>-0.95348514595583589</v>
      </c>
      <c r="AT102" s="11">
        <f>IF(('OddsRatio_working_3-way'!X102=0),IF(Q102&gt;0,-Q102^(1/3),(-Q102)^(1/3)),'OddsRatio_working_3-way'!AN102-'OddsRatio_working_3-way'!R102/3)</f>
        <v>-0.1625421219104862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4.6900000000000004</v>
      </c>
      <c r="B103" s="4">
        <f>IF('True_Odds_Calculator_3-way'!B104="","",'True_Odds_Calculator_3-way'!B104)</f>
        <v>4.1500000000000004</v>
      </c>
      <c r="C103" s="4">
        <f>IF('True_Odds_Calculator_3-way'!C104="","",'True_Odds_Calculator_3-way'!C104)</f>
        <v>1.68</v>
      </c>
      <c r="D103" s="9">
        <f t="shared" si="26"/>
        <v>0.19939780960473424</v>
      </c>
      <c r="E103" s="9">
        <f t="shared" si="27"/>
        <v>0.22585984136897777</v>
      </c>
      <c r="F103" s="9">
        <f t="shared" si="28"/>
        <v>0.57474234902628796</v>
      </c>
      <c r="G103" s="9">
        <f t="shared" si="29"/>
        <v>1.0881030422592874</v>
      </c>
      <c r="H103" s="9">
        <f t="shared" si="30"/>
        <v>5.015100225936771</v>
      </c>
      <c r="I103" s="9">
        <f t="shared" si="31"/>
        <v>4.4275245831167567</v>
      </c>
      <c r="J103" s="9">
        <f t="shared" si="32"/>
        <v>1.7399100687363154</v>
      </c>
      <c r="K103" s="11">
        <f t="shared" si="33"/>
        <v>0.21321961620469082</v>
      </c>
      <c r="L103" s="11">
        <f t="shared" si="34"/>
        <v>0.24096385542168672</v>
      </c>
      <c r="M103" s="11">
        <f t="shared" si="35"/>
        <v>0.59523809523809523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-0.24172168417807682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0.22997870250419894</v>
      </c>
      <c r="Q103" s="11">
        <f>2*'OddsRatio_working_3-way'!K103*'OddsRatio_working_3-way'!L103*'OddsRatio_working_3-way'!M103</f>
        <v>6.1164548538350773E-2</v>
      </c>
      <c r="R103" s="11">
        <f t="shared" si="36"/>
        <v>0</v>
      </c>
      <c r="S103" s="11">
        <f t="shared" si="37"/>
        <v>-0.95141941148636544</v>
      </c>
      <c r="T103" s="11">
        <f t="shared" si="38"/>
        <v>-0.2530370775229695</v>
      </c>
      <c r="U103" s="11">
        <f>'OddsRatio_working_3-way'!S103-'OddsRatio_working_3-way'!R103^2/3</f>
        <v>-0.95141941148636544</v>
      </c>
      <c r="V103" s="11">
        <f>'OddsRatio_working_3-way'!S103*'OddsRatio_working_3-way'!R103/3-2*'OddsRatio_working_3-way'!R103^3/27-'OddsRatio_working_3-way'!T103</f>
        <v>0.2530370775229695</v>
      </c>
      <c r="W103" s="11">
        <f>'OddsRatio_working_3-way'!V103^2+4*'OddsRatio_working_3-way'!U103^3/27</f>
        <v>-6.356094872257867E-2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0.17859781026369273</v>
      </c>
      <c r="Y103" s="11">
        <f>IF('OddsRatio_working_3-way'!W103&gt;=0,IF('OddsRatio_working_3-way'!V103+SQRT('OddsRatio_working_3-way'!W103)&gt;0,0,PI()),ACOS('OddsRatio_working_3-way'!V103/(2*'OddsRatio_working_3-way'!X103)))</f>
        <v>0.78356878948403563</v>
      </c>
      <c r="Z103" s="11">
        <f>'OddsRatio_working_3-way'!X103^(1/3)*COS('OddsRatio_working_3-way'!Y103/3)</f>
        <v>0.54405152112964383</v>
      </c>
      <c r="AA103" s="11">
        <f>'OddsRatio_working_3-way'!X103^(1/3)*COS(('OddsRatio_working_3-way'!Y103+2*PI())/3)</f>
        <v>-0.39796546692854939</v>
      </c>
      <c r="AB103" s="11">
        <f>'OddsRatio_working_3-way'!X103^(1/3)*COS(('OddsRatio_working_3-way'!Y103+4*PI())/3)</f>
        <v>-0.14608605420109419</v>
      </c>
      <c r="AC103" s="11">
        <f>'OddsRatio_working_3-way'!X103^(1/3)*SIN('OddsRatio_working_3-way'!Y103/3)</f>
        <v>0.14542264674152111</v>
      </c>
      <c r="AD103" s="11">
        <f>'OddsRatio_working_3-way'!X103^(1/3)*SIN(('OddsRatio_working_3-way'!Y103+2*PI())/3)</f>
        <v>0.39845111489507745</v>
      </c>
      <c r="AE103" s="11">
        <f>'OddsRatio_working_3-way'!X103^(1/3)*SIN(('OddsRatio_working_3-way'!Y103+4*PI())/3)</f>
        <v>-0.54387376163659851</v>
      </c>
      <c r="AF103" s="11">
        <f>-'OddsRatio_working_3-way'!U103/(3*'OddsRatio_working_3-way'!X103^(1/3))*COS(('OddsRatio_working_3-way'!Y103)/3)</f>
        <v>0.54405152112964361</v>
      </c>
      <c r="AG103" s="11">
        <f>-'OddsRatio_working_3-way'!U103/(3*'OddsRatio_working_3-way'!X103^(1/3))*COS(('OddsRatio_working_3-way'!Y103+2*PI())/3)</f>
        <v>-0.39796546692854923</v>
      </c>
      <c r="AH103" s="11">
        <f>-'OddsRatio_working_3-way'!U103/(3*'OddsRatio_working_3-way'!X103^(1/3))*COS(('OddsRatio_working_3-way'!Y103+4*PI())/3)</f>
        <v>-0.14608605420109413</v>
      </c>
      <c r="AI103" s="11">
        <f>'OddsRatio_working_3-way'!U103/(3*'OddsRatio_working_3-way'!X103^(1/3))*SIN(('OddsRatio_working_3-way'!Y103)/3)</f>
        <v>-0.14542264674152106</v>
      </c>
      <c r="AJ103" s="11">
        <f>'OddsRatio_working_3-way'!U103/(3*'OddsRatio_working_3-way'!X103^(1/3))*SIN(('OddsRatio_working_3-way'!Y103+2*PI())/3)</f>
        <v>-0.39845111489507729</v>
      </c>
      <c r="AK103" s="11">
        <f>'OddsRatio_working_3-way'!U103/(3*'OddsRatio_working_3-way'!X103^(1/3))*SIN(('OddsRatio_working_3-way'!Y103+4*PI())/3)</f>
        <v>0.54387376163659829</v>
      </c>
      <c r="AL103" s="11">
        <f>'OddsRatio_working_3-way'!Z103+'OddsRatio_working_3-way'!AF103</f>
        <v>1.0881030422592874</v>
      </c>
      <c r="AM103" s="11">
        <f>'OddsRatio_working_3-way'!AA103+'OddsRatio_working_3-way'!AG103</f>
        <v>-0.79593093385709857</v>
      </c>
      <c r="AN103" s="11">
        <f>'OddsRatio_working_3-way'!AB103+'OddsRatio_working_3-way'!AH103</f>
        <v>-0.29217210840218832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1.0881030422592874</v>
      </c>
      <c r="AS103" s="11">
        <f>IF(('OddsRatio_working_3-way'!X103=0),IF(Q103&gt;0,-Q103^(1/3),(-Q103)^(1/3)),'OddsRatio_working_3-way'!AM103-'OddsRatio_working_3-way'!R103/3)</f>
        <v>-0.79593093385709857</v>
      </c>
      <c r="AT103" s="11">
        <f>IF(('OddsRatio_working_3-way'!X103=0),IF(Q103&gt;0,-Q103^(1/3),(-Q103)^(1/3)),'OddsRatio_working_3-way'!AN103-'OddsRatio_working_3-way'!R103/3)</f>
        <v>-0.29217210840218832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1.87</v>
      </c>
      <c r="B104" s="4">
        <f>IF('True_Odds_Calculator_3-way'!B105="","",'True_Odds_Calculator_3-way'!B105)</f>
        <v>3.74</v>
      </c>
      <c r="C104" s="4">
        <f>IF('True_Odds_Calculator_3-way'!C105="","",'True_Odds_Calculator_3-way'!C105)</f>
        <v>4.07</v>
      </c>
      <c r="D104" s="9">
        <f t="shared" si="26"/>
        <v>0.51562531413189994</v>
      </c>
      <c r="E104" s="9">
        <f t="shared" si="27"/>
        <v>0.2526179233445866</v>
      </c>
      <c r="F104" s="9">
        <f t="shared" si="28"/>
        <v>0.23175676252351346</v>
      </c>
      <c r="G104" s="9">
        <f t="shared" si="29"/>
        <v>1.0797617906510468</v>
      </c>
      <c r="H104" s="9">
        <f t="shared" si="30"/>
        <v>1.9393927578664112</v>
      </c>
      <c r="I104" s="9">
        <f t="shared" si="31"/>
        <v>3.9585473063838692</v>
      </c>
      <c r="J104" s="9">
        <f t="shared" si="32"/>
        <v>4.3148686972987145</v>
      </c>
      <c r="K104" s="11">
        <f t="shared" si="33"/>
        <v>0.53475935828876997</v>
      </c>
      <c r="L104" s="11">
        <f t="shared" si="34"/>
        <v>0.26737967914438499</v>
      </c>
      <c r="M104" s="11">
        <f t="shared" si="35"/>
        <v>0.24570024570024568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-0.25709910982581063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0.23467609043404741</v>
      </c>
      <c r="Q104" s="11">
        <f>2*'OddsRatio_working_3-way'!K104*'OddsRatio_working_3-way'!L104*'OddsRatio_working_3-way'!M104</f>
        <v>7.0262302525163897E-2</v>
      </c>
      <c r="R104" s="11">
        <f t="shared" si="36"/>
        <v>0</v>
      </c>
      <c r="S104" s="11">
        <f t="shared" si="37"/>
        <v>-0.91278453119905689</v>
      </c>
      <c r="T104" s="11">
        <f t="shared" si="38"/>
        <v>-0.27328878179612481</v>
      </c>
      <c r="U104" s="11">
        <f>'OddsRatio_working_3-way'!S104-'OddsRatio_working_3-way'!R104^2/3</f>
        <v>-0.91278453119905689</v>
      </c>
      <c r="V104" s="11">
        <f>'OddsRatio_working_3-way'!S104*'OddsRatio_working_3-way'!R104/3-2*'OddsRatio_working_3-way'!R104^3/27-'OddsRatio_working_3-way'!T104</f>
        <v>0.27328878179612481</v>
      </c>
      <c r="W104" s="11">
        <f>'OddsRatio_working_3-way'!V104^2+4*'OddsRatio_working_3-way'!U104^3/27</f>
        <v>-3.7981360235384606E-2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0.16783035965744886</v>
      </c>
      <c r="Y104" s="11">
        <f>IF('OddsRatio_working_3-way'!W104&gt;=0,IF('OddsRatio_working_3-way'!V104+SQRT('OddsRatio_working_3-way'!W104)&gt;0,0,PI()),ACOS('OddsRatio_working_3-way'!V104/(2*'OddsRatio_working_3-way'!X104)))</f>
        <v>0.61947807795693366</v>
      </c>
      <c r="Z104" s="11">
        <f>'OddsRatio_working_3-way'!X104^(1/3)*COS('OddsRatio_working_3-way'!Y104/3)</f>
        <v>0.53988089532552352</v>
      </c>
      <c r="AA104" s="11">
        <f>'OddsRatio_working_3-way'!X104^(1/3)*COS(('OddsRatio_working_3-way'!Y104+2*PI())/3)</f>
        <v>-0.36788225153959264</v>
      </c>
      <c r="AB104" s="11">
        <f>'OddsRatio_working_3-way'!X104^(1/3)*COS(('OddsRatio_working_3-way'!Y104+4*PI())/3)</f>
        <v>-0.17199864378593105</v>
      </c>
      <c r="AC104" s="11">
        <f>'OddsRatio_working_3-way'!X104^(1/3)*SIN('OddsRatio_working_3-way'!Y104/3)</f>
        <v>0.11309345366641169</v>
      </c>
      <c r="AD104" s="11">
        <f>'OddsRatio_working_3-way'!X104^(1/3)*SIN(('OddsRatio_working_3-way'!Y104+2*PI())/3)</f>
        <v>0.41100384353658498</v>
      </c>
      <c r="AE104" s="11">
        <f>'OddsRatio_working_3-way'!X104^(1/3)*SIN(('OddsRatio_working_3-way'!Y104+4*PI())/3)</f>
        <v>-0.52409729720299658</v>
      </c>
      <c r="AF104" s="11">
        <f>-'OddsRatio_working_3-way'!U104/(3*'OddsRatio_working_3-way'!X104^(1/3))*COS(('OddsRatio_working_3-way'!Y104)/3)</f>
        <v>0.5398808953255233</v>
      </c>
      <c r="AG104" s="11">
        <f>-'OddsRatio_working_3-way'!U104/(3*'OddsRatio_working_3-way'!X104^(1/3))*COS(('OddsRatio_working_3-way'!Y104+2*PI())/3)</f>
        <v>-0.36788225153959253</v>
      </c>
      <c r="AH104" s="11">
        <f>-'OddsRatio_working_3-way'!U104/(3*'OddsRatio_working_3-way'!X104^(1/3))*COS(('OddsRatio_working_3-way'!Y104+4*PI())/3)</f>
        <v>-0.17199864378593097</v>
      </c>
      <c r="AI104" s="11">
        <f>'OddsRatio_working_3-way'!U104/(3*'OddsRatio_working_3-way'!X104^(1/3))*SIN(('OddsRatio_working_3-way'!Y104)/3)</f>
        <v>-0.11309345366641164</v>
      </c>
      <c r="AJ104" s="11">
        <f>'OddsRatio_working_3-way'!U104/(3*'OddsRatio_working_3-way'!X104^(1/3))*SIN(('OddsRatio_working_3-way'!Y104+2*PI())/3)</f>
        <v>-0.41100384353658481</v>
      </c>
      <c r="AK104" s="11">
        <f>'OddsRatio_working_3-way'!U104/(3*'OddsRatio_working_3-way'!X104^(1/3))*SIN(('OddsRatio_working_3-way'!Y104+4*PI())/3)</f>
        <v>0.52409729720299636</v>
      </c>
      <c r="AL104" s="11">
        <f>'OddsRatio_working_3-way'!Z104+'OddsRatio_working_3-way'!AF104</f>
        <v>1.0797617906510468</v>
      </c>
      <c r="AM104" s="11">
        <f>'OddsRatio_working_3-way'!AA104+'OddsRatio_working_3-way'!AG104</f>
        <v>-0.73576450307918517</v>
      </c>
      <c r="AN104" s="11">
        <f>'OddsRatio_working_3-way'!AB104+'OddsRatio_working_3-way'!AH104</f>
        <v>-0.34399728757186199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1.0797617906510468</v>
      </c>
      <c r="AS104" s="11">
        <f>IF(('OddsRatio_working_3-way'!X104=0),IF(Q104&gt;0,-Q104^(1/3),(-Q104)^(1/3)),'OddsRatio_working_3-way'!AM104-'OddsRatio_working_3-way'!R104/3)</f>
        <v>-0.73576450307918517</v>
      </c>
      <c r="AT104" s="11">
        <f>IF(('OddsRatio_working_3-way'!X104=0),IF(Q104&gt;0,-Q104^(1/3),(-Q104)^(1/3)),'OddsRatio_working_3-way'!AN104-'OddsRatio_working_3-way'!R104/3)</f>
        <v>-0.34399728757186199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1.08</v>
      </c>
      <c r="B105" s="4">
        <f>IF('True_Odds_Calculator_3-way'!B106="","",'True_Odds_Calculator_3-way'!B106)</f>
        <v>11.78</v>
      </c>
      <c r="C105" s="4">
        <f>IF('True_Odds_Calculator_3-way'!C106="","",'True_Odds_Calculator_3-way'!C106)</f>
        <v>20.98</v>
      </c>
      <c r="D105" s="9">
        <f t="shared" si="26"/>
        <v>0.9012802541142142</v>
      </c>
      <c r="E105" s="9">
        <f t="shared" si="27"/>
        <v>6.3453611763145581E-2</v>
      </c>
      <c r="F105" s="9">
        <f t="shared" si="28"/>
        <v>3.5266134122640423E-2</v>
      </c>
      <c r="G105" s="9">
        <f t="shared" si="29"/>
        <v>1.3691599454656913</v>
      </c>
      <c r="H105" s="9">
        <f t="shared" si="30"/>
        <v>1.1095327956372554</v>
      </c>
      <c r="I105" s="9">
        <f t="shared" si="31"/>
        <v>15.759544212120149</v>
      </c>
      <c r="J105" s="9">
        <f t="shared" si="32"/>
        <v>28.355815710404514</v>
      </c>
      <c r="K105" s="11">
        <f t="shared" si="33"/>
        <v>0.92592592592592582</v>
      </c>
      <c r="L105" s="11">
        <f t="shared" si="34"/>
        <v>8.4889643463497463E-2</v>
      </c>
      <c r="M105" s="11">
        <f t="shared" si="35"/>
        <v>4.7664442326024785E-2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-6.4554972720401671E-2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0.11554198903780767</v>
      </c>
      <c r="Q105" s="11">
        <f>2*'OddsRatio_working_3-way'!K105*'OddsRatio_working_3-way'!L105*'OddsRatio_working_3-way'!M105</f>
        <v>7.4929953980420018E-3</v>
      </c>
      <c r="R105" s="11">
        <f t="shared" si="36"/>
        <v>0</v>
      </c>
      <c r="S105" s="11">
        <f t="shared" si="37"/>
        <v>-1.7898232183946425</v>
      </c>
      <c r="T105" s="11">
        <f t="shared" si="38"/>
        <v>-0.11607154464297292</v>
      </c>
      <c r="U105" s="11">
        <f>'OddsRatio_working_3-way'!S105-'OddsRatio_working_3-way'!R105^2/3</f>
        <v>-1.7898232183946425</v>
      </c>
      <c r="V105" s="11">
        <f>'OddsRatio_working_3-way'!S105*'OddsRatio_working_3-way'!R105/3-2*'OddsRatio_working_3-way'!R105^3/27-'OddsRatio_working_3-way'!T105</f>
        <v>0.11607154464297292</v>
      </c>
      <c r="W105" s="11">
        <f>'OddsRatio_working_3-way'!V105^2+4*'OddsRatio_working_3-way'!U105^3/27</f>
        <v>-0.83595552837473064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0.4608221272493695</v>
      </c>
      <c r="Y105" s="11">
        <f>IF('OddsRatio_working_3-way'!W105&gt;=0,IF('OddsRatio_working_3-way'!V105+SQRT('OddsRatio_working_3-way'!W105)&gt;0,0,PI()),ACOS('OddsRatio_working_3-way'!V105/(2*'OddsRatio_working_3-way'!X105)))</f>
        <v>1.4445213719451142</v>
      </c>
      <c r="Z105" s="11">
        <f>'OddsRatio_working_3-way'!X105^(1/3)*COS('OddsRatio_working_3-way'!Y105/3)</f>
        <v>0.68457997273284577</v>
      </c>
      <c r="AA105" s="11">
        <f>'OddsRatio_working_3-way'!X105^(1/3)*COS(('OddsRatio_working_3-way'!Y105+2*PI())/3)</f>
        <v>-0.65207781746777982</v>
      </c>
      <c r="AB105" s="11">
        <f>'OddsRatio_working_3-way'!X105^(1/3)*COS(('OddsRatio_working_3-way'!Y105+4*PI())/3)</f>
        <v>-3.2502155265065828E-2</v>
      </c>
      <c r="AC105" s="11">
        <f>'OddsRatio_working_3-way'!X105^(1/3)*SIN('OddsRatio_working_3-way'!Y105/3)</f>
        <v>0.35771217535607741</v>
      </c>
      <c r="AD105" s="11">
        <f>'OddsRatio_working_3-way'!X105^(1/3)*SIN(('OddsRatio_working_3-way'!Y105+2*PI())/3)</f>
        <v>0.41400755963066405</v>
      </c>
      <c r="AE105" s="11">
        <f>'OddsRatio_working_3-way'!X105^(1/3)*SIN(('OddsRatio_working_3-way'!Y105+4*PI())/3)</f>
        <v>-0.77171973498674151</v>
      </c>
      <c r="AF105" s="11">
        <f>-'OddsRatio_working_3-way'!U105/(3*'OddsRatio_working_3-way'!X105^(1/3))*COS(('OddsRatio_working_3-way'!Y105)/3)</f>
        <v>0.68457997273284565</v>
      </c>
      <c r="AG105" s="11">
        <f>-'OddsRatio_working_3-way'!U105/(3*'OddsRatio_working_3-way'!X105^(1/3))*COS(('OddsRatio_working_3-way'!Y105+2*PI())/3)</f>
        <v>-0.65207781746777971</v>
      </c>
      <c r="AH105" s="11">
        <f>-'OddsRatio_working_3-way'!U105/(3*'OddsRatio_working_3-way'!X105^(1/3))*COS(('OddsRatio_working_3-way'!Y105+4*PI())/3)</f>
        <v>-3.2502155265065828E-2</v>
      </c>
      <c r="AI105" s="11">
        <f>'OddsRatio_working_3-way'!U105/(3*'OddsRatio_working_3-way'!X105^(1/3))*SIN(('OddsRatio_working_3-way'!Y105)/3)</f>
        <v>-0.35771217535607736</v>
      </c>
      <c r="AJ105" s="11">
        <f>'OddsRatio_working_3-way'!U105/(3*'OddsRatio_working_3-way'!X105^(1/3))*SIN(('OddsRatio_working_3-way'!Y105+2*PI())/3)</f>
        <v>-0.41400755963066399</v>
      </c>
      <c r="AK105" s="11">
        <f>'OddsRatio_working_3-way'!U105/(3*'OddsRatio_working_3-way'!X105^(1/3))*SIN(('OddsRatio_working_3-way'!Y105+4*PI())/3)</f>
        <v>0.7717197349867414</v>
      </c>
      <c r="AL105" s="11">
        <f>'OddsRatio_working_3-way'!Z105+'OddsRatio_working_3-way'!AF105</f>
        <v>1.3691599454656913</v>
      </c>
      <c r="AM105" s="11">
        <f>'OddsRatio_working_3-way'!AA105+'OddsRatio_working_3-way'!AG105</f>
        <v>-1.3041556349355594</v>
      </c>
      <c r="AN105" s="11">
        <f>'OddsRatio_working_3-way'!AB105+'OddsRatio_working_3-way'!AH105</f>
        <v>-6.5004310530131656E-2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1.3691599454656913</v>
      </c>
      <c r="AS105" s="11">
        <f>IF(('OddsRatio_working_3-way'!X105=0),IF(Q105&gt;0,-Q105^(1/3),(-Q105)^(1/3)),'OddsRatio_working_3-way'!AM105-'OddsRatio_working_3-way'!R105/3)</f>
        <v>-1.3041556349355594</v>
      </c>
      <c r="AT105" s="11">
        <f>IF(('OddsRatio_working_3-way'!X105=0),IF(Q105&gt;0,-Q105^(1/3),(-Q105)^(1/3)),'OddsRatio_working_3-way'!AN105-'OddsRatio_working_3-way'!R105/3)</f>
        <v>-6.5004310530131656E-2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1.91</v>
      </c>
      <c r="B106" s="4">
        <f>IF('True_Odds_Calculator_3-way'!B107="","",'True_Odds_Calculator_3-way'!B107)</f>
        <v>3.98</v>
      </c>
      <c r="C106" s="4">
        <f>IF('True_Odds_Calculator_3-way'!C107="","",'True_Odds_Calculator_3-way'!C107)</f>
        <v>3.61</v>
      </c>
      <c r="D106" s="9">
        <f t="shared" si="26"/>
        <v>0.50303200215855193</v>
      </c>
      <c r="E106" s="9">
        <f t="shared" si="27"/>
        <v>0.23611363953123754</v>
      </c>
      <c r="F106" s="9">
        <f t="shared" si="28"/>
        <v>0.26085435831021092</v>
      </c>
      <c r="G106" s="9">
        <f t="shared" si="29"/>
        <v>1.0856539476677551</v>
      </c>
      <c r="H106" s="9">
        <f t="shared" si="30"/>
        <v>1.9879450923776565</v>
      </c>
      <c r="I106" s="9">
        <f t="shared" si="31"/>
        <v>4.2352487640499108</v>
      </c>
      <c r="J106" s="9">
        <f t="shared" si="32"/>
        <v>3.8335568034128409</v>
      </c>
      <c r="K106" s="11">
        <f t="shared" si="33"/>
        <v>0.52356020942408377</v>
      </c>
      <c r="L106" s="11">
        <f t="shared" si="34"/>
        <v>0.25125628140703515</v>
      </c>
      <c r="M106" s="11">
        <f t="shared" si="35"/>
        <v>0.2770083102493075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-0.2579137657220566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0.23685890402542797</v>
      </c>
      <c r="Q106" s="11">
        <f>2*'OddsRatio_working_3-way'!K106*'OddsRatio_working_3-way'!L106*'OddsRatio_working_3-way'!M106</f>
        <v>7.2879662777054766E-2</v>
      </c>
      <c r="R106" s="11">
        <f t="shared" si="36"/>
        <v>0</v>
      </c>
      <c r="S106" s="11">
        <f t="shared" si="37"/>
        <v>-0.91836472303956584</v>
      </c>
      <c r="T106" s="11">
        <f t="shared" si="38"/>
        <v>-0.28257376093525105</v>
      </c>
      <c r="U106" s="11">
        <f>'OddsRatio_working_3-way'!S106-'OddsRatio_working_3-way'!R106^2/3</f>
        <v>-0.91836472303956584</v>
      </c>
      <c r="V106" s="11">
        <f>'OddsRatio_working_3-way'!S106*'OddsRatio_working_3-way'!R106/3-2*'OddsRatio_working_3-way'!R106^3/27-'OddsRatio_working_3-way'!T106</f>
        <v>0.28257376093525105</v>
      </c>
      <c r="W106" s="11">
        <f>'OddsRatio_working_3-way'!V106^2+4*'OddsRatio_working_3-way'!U106^3/27</f>
        <v>-3.489919273756778E-2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0.16937172366326395</v>
      </c>
      <c r="Y106" s="11">
        <f>IF('OddsRatio_working_3-way'!W106&gt;=0,IF('OddsRatio_working_3-way'!V106+SQRT('OddsRatio_working_3-way'!W106)&gt;0,0,PI()),ACOS('OddsRatio_working_3-way'!V106/(2*'OddsRatio_working_3-way'!X106)))</f>
        <v>0.58414806710230316</v>
      </c>
      <c r="Z106" s="11">
        <f>'OddsRatio_working_3-way'!X106^(1/3)*COS('OddsRatio_working_3-way'!Y106/3)</f>
        <v>0.54282697383387757</v>
      </c>
      <c r="AA106" s="11">
        <f>'OddsRatio_working_3-way'!X106^(1/3)*COS(('OddsRatio_working_3-way'!Y106+2*PI())/3)</f>
        <v>-0.36412453328498273</v>
      </c>
      <c r="AB106" s="11">
        <f>'OddsRatio_working_3-way'!X106^(1/3)*COS(('OddsRatio_working_3-way'!Y106+4*PI())/3)</f>
        <v>-0.17870244054889492</v>
      </c>
      <c r="AC106" s="11">
        <f>'OddsRatio_working_3-way'!X106^(1/3)*SIN('OddsRatio_working_3-way'!Y106/3)</f>
        <v>0.10705349515488409</v>
      </c>
      <c r="AD106" s="11">
        <f>'OddsRatio_working_3-way'!X106^(1/3)*SIN(('OddsRatio_working_3-way'!Y106+2*PI())/3)</f>
        <v>0.41657520162212663</v>
      </c>
      <c r="AE106" s="11">
        <f>'OddsRatio_working_3-way'!X106^(1/3)*SIN(('OddsRatio_working_3-way'!Y106+4*PI())/3)</f>
        <v>-0.52362869677701074</v>
      </c>
      <c r="AF106" s="11">
        <f>-'OddsRatio_working_3-way'!U106/(3*'OddsRatio_working_3-way'!X106^(1/3))*COS(('OddsRatio_working_3-way'!Y106)/3)</f>
        <v>0.54282697383387746</v>
      </c>
      <c r="AG106" s="11">
        <f>-'OddsRatio_working_3-way'!U106/(3*'OddsRatio_working_3-way'!X106^(1/3))*COS(('OddsRatio_working_3-way'!Y106+2*PI())/3)</f>
        <v>-0.36412453328498268</v>
      </c>
      <c r="AH106" s="11">
        <f>-'OddsRatio_working_3-way'!U106/(3*'OddsRatio_working_3-way'!X106^(1/3))*COS(('OddsRatio_working_3-way'!Y106+4*PI())/3)</f>
        <v>-0.17870244054889489</v>
      </c>
      <c r="AI106" s="11">
        <f>'OddsRatio_working_3-way'!U106/(3*'OddsRatio_working_3-way'!X106^(1/3))*SIN(('OddsRatio_working_3-way'!Y106)/3)</f>
        <v>-0.10705349515488408</v>
      </c>
      <c r="AJ106" s="11">
        <f>'OddsRatio_working_3-way'!U106/(3*'OddsRatio_working_3-way'!X106^(1/3))*SIN(('OddsRatio_working_3-way'!Y106+2*PI())/3)</f>
        <v>-0.41657520162212658</v>
      </c>
      <c r="AK106" s="11">
        <f>'OddsRatio_working_3-way'!U106/(3*'OddsRatio_working_3-way'!X106^(1/3))*SIN(('OddsRatio_working_3-way'!Y106+4*PI())/3)</f>
        <v>0.52362869677701063</v>
      </c>
      <c r="AL106" s="11">
        <f>'OddsRatio_working_3-way'!Z106+'OddsRatio_working_3-way'!AF106</f>
        <v>1.0856539476677551</v>
      </c>
      <c r="AM106" s="11">
        <f>'OddsRatio_working_3-way'!AA106+'OddsRatio_working_3-way'!AG106</f>
        <v>-0.72824906656996546</v>
      </c>
      <c r="AN106" s="11">
        <f>'OddsRatio_working_3-way'!AB106+'OddsRatio_working_3-way'!AH106</f>
        <v>-0.35740488109778978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1.0856539476677551</v>
      </c>
      <c r="AS106" s="11">
        <f>IF(('OddsRatio_working_3-way'!X106=0),IF(Q106&gt;0,-Q106^(1/3),(-Q106)^(1/3)),'OddsRatio_working_3-way'!AM106-'OddsRatio_working_3-way'!R106/3)</f>
        <v>-0.72824906656996546</v>
      </c>
      <c r="AT106" s="11">
        <f>IF(('OddsRatio_working_3-way'!X106=0),IF(Q106&gt;0,-Q106^(1/3),(-Q106)^(1/3)),'OddsRatio_working_3-way'!AN106-'OddsRatio_working_3-way'!R106/3)</f>
        <v>-0.35740488109778978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2.52</v>
      </c>
      <c r="B107" s="4">
        <f>IF('True_Odds_Calculator_3-way'!B108="","",'True_Odds_Calculator_3-way'!B108)</f>
        <v>3.8</v>
      </c>
      <c r="C107" s="4">
        <f>IF('True_Odds_Calculator_3-way'!C108="","",'True_Odds_Calculator_3-way'!C108)</f>
        <v>2.71</v>
      </c>
      <c r="D107" s="9">
        <f t="shared" si="26"/>
        <v>0.38638725540519792</v>
      </c>
      <c r="E107" s="9">
        <f t="shared" si="27"/>
        <v>0.25475077402602969</v>
      </c>
      <c r="F107" s="9">
        <f t="shared" si="28"/>
        <v>0.3588619705687725</v>
      </c>
      <c r="G107" s="9">
        <f t="shared" si="29"/>
        <v>1.0447875531112265</v>
      </c>
      <c r="H107" s="9">
        <f t="shared" si="30"/>
        <v>2.5880770807290645</v>
      </c>
      <c r="I107" s="9">
        <f t="shared" si="31"/>
        <v>3.9254051487114339</v>
      </c>
      <c r="J107" s="9">
        <f t="shared" si="32"/>
        <v>2.7865867158201971</v>
      </c>
      <c r="K107" s="11">
        <f t="shared" si="33"/>
        <v>0.3968253968253968</v>
      </c>
      <c r="L107" s="11">
        <f t="shared" si="34"/>
        <v>0.26315789473684209</v>
      </c>
      <c r="M107" s="11">
        <f t="shared" si="35"/>
        <v>0.36900369003690037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-0.28044280442804437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0.23236134616985268</v>
      </c>
      <c r="Q107" s="11">
        <f>2*'OddsRatio_working_3-way'!K107*'OddsRatio_working_3-way'!L107*'OddsRatio_working_3-way'!M107</f>
        <v>7.7068439857330903E-2</v>
      </c>
      <c r="R107" s="11">
        <f t="shared" si="36"/>
        <v>0</v>
      </c>
      <c r="S107" s="11">
        <f t="shared" si="37"/>
        <v>-0.82855164226355338</v>
      </c>
      <c r="T107" s="11">
        <f t="shared" si="38"/>
        <v>-0.2748098315965351</v>
      </c>
      <c r="U107" s="11">
        <f>'OddsRatio_working_3-way'!S107-'OddsRatio_working_3-way'!R107^2/3</f>
        <v>-0.82855164226355338</v>
      </c>
      <c r="V107" s="11">
        <f>'OddsRatio_working_3-way'!S107*'OddsRatio_working_3-way'!R107/3-2*'OddsRatio_working_3-way'!R107^3/27-'OddsRatio_working_3-way'!T107</f>
        <v>0.2748098315965351</v>
      </c>
      <c r="W107" s="11">
        <f>'OddsRatio_working_3-way'!V107^2+4*'OddsRatio_working_3-way'!U107^3/27</f>
        <v>-8.74606007280819E-3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0.14514346662434049</v>
      </c>
      <c r="Y107" s="11">
        <f>IF('OddsRatio_working_3-way'!W107&gt;=0,IF('OddsRatio_working_3-way'!V107+SQRT('OddsRatio_working_3-way'!W107)&gt;0,0,PI()),ACOS('OddsRatio_working_3-way'!V107/(2*'OddsRatio_working_3-way'!X107)))</f>
        <v>0.32801583190190908</v>
      </c>
      <c r="Z107" s="11">
        <f>'OddsRatio_working_3-way'!X107^(1/3)*COS('OddsRatio_working_3-way'!Y107/3)</f>
        <v>0.52239377655561325</v>
      </c>
      <c r="AA107" s="11">
        <f>'OddsRatio_working_3-way'!X107^(1/3)*COS(('OddsRatio_working_3-way'!Y107+2*PI())/3)</f>
        <v>-0.31086042850463058</v>
      </c>
      <c r="AB107" s="11">
        <f>'OddsRatio_working_3-way'!X107^(1/3)*COS(('OddsRatio_working_3-way'!Y107+4*PI())/3)</f>
        <v>-0.21153334805098259</v>
      </c>
      <c r="AC107" s="11">
        <f>'OddsRatio_working_3-way'!X107^(1/3)*SIN('OddsRatio_working_3-way'!Y107/3)</f>
        <v>5.7346516637733311E-2</v>
      </c>
      <c r="AD107" s="11">
        <f>'OddsRatio_working_3-way'!X107^(1/3)*SIN(('OddsRatio_working_3-way'!Y107+2*PI())/3)</f>
        <v>0.42373302295718618</v>
      </c>
      <c r="AE107" s="11">
        <f>'OddsRatio_working_3-way'!X107^(1/3)*SIN(('OddsRatio_working_3-way'!Y107+4*PI())/3)</f>
        <v>-0.4810795395949195</v>
      </c>
      <c r="AF107" s="11">
        <f>-'OddsRatio_working_3-way'!U107/(3*'OddsRatio_working_3-way'!X107^(1/3))*COS(('OddsRatio_working_3-way'!Y107)/3)</f>
        <v>0.52239377655561314</v>
      </c>
      <c r="AG107" s="11">
        <f>-'OddsRatio_working_3-way'!U107/(3*'OddsRatio_working_3-way'!X107^(1/3))*COS(('OddsRatio_working_3-way'!Y107+2*PI())/3)</f>
        <v>-0.31086042850463053</v>
      </c>
      <c r="AH107" s="11">
        <f>-'OddsRatio_working_3-way'!U107/(3*'OddsRatio_working_3-way'!X107^(1/3))*COS(('OddsRatio_working_3-way'!Y107+4*PI())/3)</f>
        <v>-0.21153334805098256</v>
      </c>
      <c r="AI107" s="11">
        <f>'OddsRatio_working_3-way'!U107/(3*'OddsRatio_working_3-way'!X107^(1/3))*SIN(('OddsRatio_working_3-way'!Y107)/3)</f>
        <v>-5.7346516637733297E-2</v>
      </c>
      <c r="AJ107" s="11">
        <f>'OddsRatio_working_3-way'!U107/(3*'OddsRatio_working_3-way'!X107^(1/3))*SIN(('OddsRatio_working_3-way'!Y107+2*PI())/3)</f>
        <v>-0.42373302295718612</v>
      </c>
      <c r="AK107" s="11">
        <f>'OddsRatio_working_3-way'!U107/(3*'OddsRatio_working_3-way'!X107^(1/3))*SIN(('OddsRatio_working_3-way'!Y107+4*PI())/3)</f>
        <v>0.48107953959491939</v>
      </c>
      <c r="AL107" s="11">
        <f>'OddsRatio_working_3-way'!Z107+'OddsRatio_working_3-way'!AF107</f>
        <v>1.0447875531112265</v>
      </c>
      <c r="AM107" s="11">
        <f>'OddsRatio_working_3-way'!AA107+'OddsRatio_working_3-way'!AG107</f>
        <v>-0.62172085700926116</v>
      </c>
      <c r="AN107" s="11">
        <f>'OddsRatio_working_3-way'!AB107+'OddsRatio_working_3-way'!AH107</f>
        <v>-0.42306669610196512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1.0447875531112265</v>
      </c>
      <c r="AS107" s="11">
        <f>IF(('OddsRatio_working_3-way'!X107=0),IF(Q107&gt;0,-Q107^(1/3),(-Q107)^(1/3)),'OddsRatio_working_3-way'!AM107-'OddsRatio_working_3-way'!R107/3)</f>
        <v>-0.62172085700926116</v>
      </c>
      <c r="AT107" s="11">
        <f>IF(('OddsRatio_working_3-way'!X107=0),IF(Q107&gt;0,-Q107^(1/3),(-Q107)^(1/3)),'OddsRatio_working_3-way'!AN107-'OddsRatio_working_3-way'!R107/3)</f>
        <v>-0.42306669610196512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1.7</v>
      </c>
      <c r="B108" s="4">
        <f>IF('True_Odds_Calculator_3-way'!B109="","",'True_Odds_Calculator_3-way'!B109)</f>
        <v>4.28</v>
      </c>
      <c r="C108" s="4">
        <f>IF('True_Odds_Calculator_3-way'!C109="","",'True_Odds_Calculator_3-way'!C109)</f>
        <v>4.8099999999999996</v>
      </c>
      <c r="D108" s="9">
        <f t="shared" si="26"/>
        <v>0.57578981193586631</v>
      </c>
      <c r="E108" s="9">
        <f t="shared" si="27"/>
        <v>0.22460927247014112</v>
      </c>
      <c r="F108" s="9">
        <f t="shared" si="28"/>
        <v>0.19960091559399248</v>
      </c>
      <c r="G108" s="9">
        <f t="shared" si="29"/>
        <v>1.0524926662732168</v>
      </c>
      <c r="H108" s="9">
        <f t="shared" si="30"/>
        <v>1.7367448663912515</v>
      </c>
      <c r="I108" s="9">
        <f t="shared" si="31"/>
        <v>4.4521759453761511</v>
      </c>
      <c r="J108" s="9">
        <f t="shared" si="32"/>
        <v>5.0099970585009563</v>
      </c>
      <c r="K108" s="11">
        <f t="shared" si="33"/>
        <v>0.58823529411764708</v>
      </c>
      <c r="L108" s="11">
        <f t="shared" si="34"/>
        <v>0.23364485981308411</v>
      </c>
      <c r="M108" s="11">
        <f t="shared" si="35"/>
        <v>0.20790020790020791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-0.24995342532450826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0.22258694606138263</v>
      </c>
      <c r="Q108" s="11">
        <f>2*'OddsRatio_working_3-way'!K108*'OddsRatio_working_3-way'!L108*'OddsRatio_working_3-way'!M108</f>
        <v>5.714684109406485E-2</v>
      </c>
      <c r="R108" s="11">
        <f t="shared" si="36"/>
        <v>0</v>
      </c>
      <c r="S108" s="11">
        <f t="shared" si="37"/>
        <v>-0.89051368578927692</v>
      </c>
      <c r="T108" s="11">
        <f t="shared" si="38"/>
        <v>-0.22862995784063586</v>
      </c>
      <c r="U108" s="11">
        <f>'OddsRatio_working_3-way'!S108-'OddsRatio_working_3-way'!R108^2/3</f>
        <v>-0.89051368578927692</v>
      </c>
      <c r="V108" s="11">
        <f>'OddsRatio_working_3-way'!S108*'OddsRatio_working_3-way'!R108/3-2*'OddsRatio_working_3-way'!R108^3/27-'OddsRatio_working_3-way'!T108</f>
        <v>0.22862995784063586</v>
      </c>
      <c r="W108" s="11">
        <f>'OddsRatio_working_3-way'!V108^2+4*'OddsRatio_working_3-way'!U108^3/27</f>
        <v>-5.2349138854493826E-2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0.16172569096830655</v>
      </c>
      <c r="Y108" s="11">
        <f>IF('OddsRatio_working_3-way'!W108&gt;=0,IF('OddsRatio_working_3-way'!V108+SQRT('OddsRatio_working_3-way'!W108)&gt;0,0,PI()),ACOS('OddsRatio_working_3-way'!V108/(2*'OddsRatio_working_3-way'!X108)))</f>
        <v>0.78576845898864522</v>
      </c>
      <c r="Z108" s="11">
        <f>'OddsRatio_working_3-way'!X108^(1/3)*COS('OddsRatio_working_3-way'!Y108/3)</f>
        <v>0.52624633313660851</v>
      </c>
      <c r="AA108" s="11">
        <f>'OddsRatio_working_3-way'!X108^(1/3)*COS(('OddsRatio_working_3-way'!Y108+2*PI())/3)</f>
        <v>-0.38529934711314101</v>
      </c>
      <c r="AB108" s="11">
        <f>'OddsRatio_working_3-way'!X108^(1/3)*COS(('OddsRatio_working_3-way'!Y108+4*PI())/3)</f>
        <v>-0.14094698602346767</v>
      </c>
      <c r="AC108" s="11">
        <f>'OddsRatio_working_3-way'!X108^(1/3)*SIN('OddsRatio_working_3-way'!Y108/3)</f>
        <v>0.14107690145224369</v>
      </c>
      <c r="AD108" s="11">
        <f>'OddsRatio_working_3-way'!X108^(1/3)*SIN(('OddsRatio_working_3-way'!Y108+2*PI())/3)</f>
        <v>0.3852042424185898</v>
      </c>
      <c r="AE108" s="11">
        <f>'OddsRatio_working_3-way'!X108^(1/3)*SIN(('OddsRatio_working_3-way'!Y108+4*PI())/3)</f>
        <v>-0.52628114387083336</v>
      </c>
      <c r="AF108" s="11">
        <f>-'OddsRatio_working_3-way'!U108/(3*'OddsRatio_working_3-way'!X108^(1/3))*COS(('OddsRatio_working_3-way'!Y108)/3)</f>
        <v>0.52624633313660829</v>
      </c>
      <c r="AG108" s="11">
        <f>-'OddsRatio_working_3-way'!U108/(3*'OddsRatio_working_3-way'!X108^(1/3))*COS(('OddsRatio_working_3-way'!Y108+2*PI())/3)</f>
        <v>-0.38529934711314084</v>
      </c>
      <c r="AH108" s="11">
        <f>-'OddsRatio_working_3-way'!U108/(3*'OddsRatio_working_3-way'!X108^(1/3))*COS(('OddsRatio_working_3-way'!Y108+4*PI())/3)</f>
        <v>-0.14094698602346761</v>
      </c>
      <c r="AI108" s="11">
        <f>'OddsRatio_working_3-way'!U108/(3*'OddsRatio_working_3-way'!X108^(1/3))*SIN(('OddsRatio_working_3-way'!Y108)/3)</f>
        <v>-0.14107690145224364</v>
      </c>
      <c r="AJ108" s="11">
        <f>'OddsRatio_working_3-way'!U108/(3*'OddsRatio_working_3-way'!X108^(1/3))*SIN(('OddsRatio_working_3-way'!Y108+2*PI())/3)</f>
        <v>-0.38520424241858964</v>
      </c>
      <c r="AK108" s="11">
        <f>'OddsRatio_working_3-way'!U108/(3*'OddsRatio_working_3-way'!X108^(1/3))*SIN(('OddsRatio_working_3-way'!Y108+4*PI())/3)</f>
        <v>0.52628114387083313</v>
      </c>
      <c r="AL108" s="11">
        <f>'OddsRatio_working_3-way'!Z108+'OddsRatio_working_3-way'!AF108</f>
        <v>1.0524926662732168</v>
      </c>
      <c r="AM108" s="11">
        <f>'OddsRatio_working_3-way'!AA108+'OddsRatio_working_3-way'!AG108</f>
        <v>-0.77059869422628191</v>
      </c>
      <c r="AN108" s="11">
        <f>'OddsRatio_working_3-way'!AB108+'OddsRatio_working_3-way'!AH108</f>
        <v>-0.28189397204693528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1.0524926662732168</v>
      </c>
      <c r="AS108" s="11">
        <f>IF(('OddsRatio_working_3-way'!X108=0),IF(Q108&gt;0,-Q108^(1/3),(-Q108)^(1/3)),'OddsRatio_working_3-way'!AM108-'OddsRatio_working_3-way'!R108/3)</f>
        <v>-0.77059869422628191</v>
      </c>
      <c r="AT108" s="11">
        <f>IF(('OddsRatio_working_3-way'!X108=0),IF(Q108&gt;0,-Q108^(1/3),(-Q108)^(1/3)),'OddsRatio_working_3-way'!AN108-'OddsRatio_working_3-way'!R108/3)</f>
        <v>-0.28189397204693528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3.77</v>
      </c>
      <c r="C109" s="4">
        <f>IF('True_Odds_Calculator_3-way'!C110="","",'True_Odds_Calculator_3-way'!C110)</f>
        <v>3.1</v>
      </c>
      <c r="D109" s="9">
        <f t="shared" si="26"/>
        <v>0.42989436370950818</v>
      </c>
      <c r="E109" s="9">
        <f t="shared" si="27"/>
        <v>0.25690594542327333</v>
      </c>
      <c r="F109" s="9">
        <f t="shared" si="28"/>
        <v>0.31319969086721849</v>
      </c>
      <c r="G109" s="9">
        <f t="shared" si="29"/>
        <v>1.0442148437252381</v>
      </c>
      <c r="H109" s="9">
        <f t="shared" si="30"/>
        <v>2.3261528515310528</v>
      </c>
      <c r="I109" s="9">
        <f t="shared" si="31"/>
        <v>3.8924751171189094</v>
      </c>
      <c r="J109" s="9">
        <f t="shared" si="32"/>
        <v>3.1928511718230004</v>
      </c>
      <c r="K109" s="11">
        <f t="shared" si="33"/>
        <v>0.44052863436123346</v>
      </c>
      <c r="L109" s="11">
        <f t="shared" si="34"/>
        <v>0.26525198938992045</v>
      </c>
      <c r="M109" s="11">
        <f t="shared" si="35"/>
        <v>0.32258064516129031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-0.27846709454271457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0.23144055916642201</v>
      </c>
      <c r="Q109" s="11">
        <f>2*'OddsRatio_working_3-way'!K109*'OddsRatio_working_3-way'!L109*'OddsRatio_working_3-way'!M109</f>
        <v>7.5387804288736801E-2</v>
      </c>
      <c r="R109" s="11">
        <f t="shared" si="36"/>
        <v>0</v>
      </c>
      <c r="S109" s="11">
        <f t="shared" si="37"/>
        <v>-0.83112354637980723</v>
      </c>
      <c r="T109" s="11">
        <f t="shared" si="38"/>
        <v>-0.27072428220840622</v>
      </c>
      <c r="U109" s="11">
        <f>'OddsRatio_working_3-way'!S109-'OddsRatio_working_3-way'!R109^2/3</f>
        <v>-0.83112354637980723</v>
      </c>
      <c r="V109" s="11">
        <f>'OddsRatio_working_3-way'!S109*'OddsRatio_working_3-way'!R109/3-2*'OddsRatio_working_3-way'!R109^3/27-'OddsRatio_working_3-way'!T109</f>
        <v>0.27072428220840622</v>
      </c>
      <c r="W109" s="11">
        <f>'OddsRatio_working_3-way'!V109^2+4*'OddsRatio_working_3-way'!U109^3/27</f>
        <v>-1.1762019021123657E-2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0.14581979975159445</v>
      </c>
      <c r="Y109" s="11">
        <f>IF('OddsRatio_working_3-way'!W109&gt;=0,IF('OddsRatio_working_3-way'!V109+SQRT('OddsRatio_working_3-way'!W109)&gt;0,0,PI()),ACOS('OddsRatio_working_3-way'!V109/(2*'OddsRatio_working_3-way'!X109)))</f>
        <v>0.38102572340762597</v>
      </c>
      <c r="Z109" s="11">
        <f>'OddsRatio_working_3-way'!X109^(1/3)*COS('OddsRatio_working_3-way'!Y109/3)</f>
        <v>0.52210742186261905</v>
      </c>
      <c r="AA109" s="11">
        <f>'OddsRatio_working_3-way'!X109^(1/3)*COS(('OddsRatio_working_3-way'!Y109+2*PI())/3)</f>
        <v>-0.31879249011764682</v>
      </c>
      <c r="AB109" s="11">
        <f>'OddsRatio_working_3-way'!X109^(1/3)*COS(('OddsRatio_working_3-way'!Y109+4*PI())/3)</f>
        <v>-0.20331493174497234</v>
      </c>
      <c r="AC109" s="11">
        <f>'OddsRatio_working_3-way'!X109^(1/3)*SIN('OddsRatio_working_3-way'!Y109/3)</f>
        <v>6.6670999411824305E-2</v>
      </c>
      <c r="AD109" s="11">
        <f>'OddsRatio_working_3-way'!X109^(1/3)*SIN(('OddsRatio_working_3-way'!Y109+2*PI())/3)</f>
        <v>0.41882279113151472</v>
      </c>
      <c r="AE109" s="11">
        <f>'OddsRatio_working_3-way'!X109^(1/3)*SIN(('OddsRatio_working_3-way'!Y109+4*PI())/3)</f>
        <v>-0.48549379054333913</v>
      </c>
      <c r="AF109" s="11">
        <f>-'OddsRatio_working_3-way'!U109/(3*'OddsRatio_working_3-way'!X109^(1/3))*COS(('OddsRatio_working_3-way'!Y109)/3)</f>
        <v>0.52210742186261905</v>
      </c>
      <c r="AG109" s="11">
        <f>-'OddsRatio_working_3-way'!U109/(3*'OddsRatio_working_3-way'!X109^(1/3))*COS(('OddsRatio_working_3-way'!Y109+2*PI())/3)</f>
        <v>-0.31879249011764682</v>
      </c>
      <c r="AH109" s="11">
        <f>-'OddsRatio_working_3-way'!U109/(3*'OddsRatio_working_3-way'!X109^(1/3))*COS(('OddsRatio_working_3-way'!Y109+4*PI())/3)</f>
        <v>-0.20331493174497234</v>
      </c>
      <c r="AI109" s="11">
        <f>'OddsRatio_working_3-way'!U109/(3*'OddsRatio_working_3-way'!X109^(1/3))*SIN(('OddsRatio_working_3-way'!Y109)/3)</f>
        <v>-6.6670999411824305E-2</v>
      </c>
      <c r="AJ109" s="11">
        <f>'OddsRatio_working_3-way'!U109/(3*'OddsRatio_working_3-way'!X109^(1/3))*SIN(('OddsRatio_working_3-way'!Y109+2*PI())/3)</f>
        <v>-0.41882279113151472</v>
      </c>
      <c r="AK109" s="11">
        <f>'OddsRatio_working_3-way'!U109/(3*'OddsRatio_working_3-way'!X109^(1/3))*SIN(('OddsRatio_working_3-way'!Y109+4*PI())/3)</f>
        <v>0.48549379054333913</v>
      </c>
      <c r="AL109" s="11">
        <f>'OddsRatio_working_3-way'!Z109+'OddsRatio_working_3-way'!AF109</f>
        <v>1.0442148437252381</v>
      </c>
      <c r="AM109" s="11">
        <f>'OddsRatio_working_3-way'!AA109+'OddsRatio_working_3-way'!AG109</f>
        <v>-0.63758498023529364</v>
      </c>
      <c r="AN109" s="11">
        <f>'OddsRatio_working_3-way'!AB109+'OddsRatio_working_3-way'!AH109</f>
        <v>-0.40662986348994468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1.0442148437252381</v>
      </c>
      <c r="AS109" s="11">
        <f>IF(('OddsRatio_working_3-way'!X109=0),IF(Q109&gt;0,-Q109^(1/3),(-Q109)^(1/3)),'OddsRatio_working_3-way'!AM109-'OddsRatio_working_3-way'!R109/3)</f>
        <v>-0.63758498023529364</v>
      </c>
      <c r="AT109" s="11">
        <f>IF(('OddsRatio_working_3-way'!X109=0),IF(Q109&gt;0,-Q109^(1/3),(-Q109)^(1/3)),'OddsRatio_working_3-way'!AN109-'OddsRatio_working_3-way'!R109/3)</f>
        <v>-0.40662986348994468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3.45</v>
      </c>
      <c r="B110" s="4">
        <f>IF('True_Odds_Calculator_3-way'!B111="","",'True_Odds_Calculator_3-way'!B111)</f>
        <v>3.47</v>
      </c>
      <c r="C110" s="4">
        <f>IF('True_Odds_Calculator_3-way'!C111="","",'True_Odds_Calculator_3-way'!C111)</f>
        <v>2.2000000000000002</v>
      </c>
      <c r="D110" s="9">
        <f t="shared" si="26"/>
        <v>0.27970670139629839</v>
      </c>
      <c r="E110" s="9">
        <f t="shared" si="27"/>
        <v>0.27807165527526645</v>
      </c>
      <c r="F110" s="9">
        <f t="shared" si="28"/>
        <v>0.44222164332843517</v>
      </c>
      <c r="G110" s="9">
        <f t="shared" si="29"/>
        <v>1.0510912440372997</v>
      </c>
      <c r="H110" s="9">
        <f t="shared" si="30"/>
        <v>3.5751735478913838</v>
      </c>
      <c r="I110" s="9">
        <f t="shared" si="31"/>
        <v>3.5961953727721299</v>
      </c>
      <c r="J110" s="9">
        <f t="shared" si="32"/>
        <v>2.2613094928447599</v>
      </c>
      <c r="K110" s="11">
        <f t="shared" si="33"/>
        <v>0.28985507246376813</v>
      </c>
      <c r="L110" s="11">
        <f t="shared" si="34"/>
        <v>0.28818443804034583</v>
      </c>
      <c r="M110" s="11">
        <f t="shared" si="35"/>
        <v>0.45454545454545453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-0.27572302400018223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0.2323700607123737</v>
      </c>
      <c r="Q110" s="11">
        <f>2*'OddsRatio_working_3-way'!K110*'OddsRatio_working_3-way'!L110*'OddsRatio_working_3-way'!M110</f>
        <v>7.5937928337377031E-2</v>
      </c>
      <c r="R110" s="11">
        <f t="shared" si="36"/>
        <v>0</v>
      </c>
      <c r="S110" s="11">
        <f t="shared" si="37"/>
        <v>-0.84276625630009094</v>
      </c>
      <c r="T110" s="11">
        <f t="shared" si="38"/>
        <v>-0.27541380924839576</v>
      </c>
      <c r="U110" s="11">
        <f>'OddsRatio_working_3-way'!S110-'OddsRatio_working_3-way'!R110^2/3</f>
        <v>-0.84276625630009094</v>
      </c>
      <c r="V110" s="11">
        <f>'OddsRatio_working_3-way'!S110*'OddsRatio_working_3-way'!R110/3-2*'OddsRatio_working_3-way'!R110^3/27-'OddsRatio_working_3-way'!T110</f>
        <v>0.27541380924839576</v>
      </c>
      <c r="W110" s="11">
        <f>'OddsRatio_working_3-way'!V110^2+4*'OddsRatio_working_3-way'!U110^3/27</f>
        <v>-1.2825591598574146E-2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0.14889455826463729</v>
      </c>
      <c r="Y110" s="11">
        <f>IF('OddsRatio_working_3-way'!W110&gt;=0,IF('OddsRatio_working_3-way'!V110+SQRT('OddsRatio_working_3-way'!W110)&gt;0,0,PI()),ACOS('OddsRatio_working_3-way'!V110/(2*'OddsRatio_working_3-way'!X110)))</f>
        <v>0.39012401464389157</v>
      </c>
      <c r="Z110" s="11">
        <f>'OddsRatio_working_3-way'!X110^(1/3)*COS('OddsRatio_working_3-way'!Y110/3)</f>
        <v>0.52554562201864985</v>
      </c>
      <c r="AA110" s="11">
        <f>'OddsRatio_working_3-way'!X110^(1/3)*COS(('OddsRatio_working_3-way'!Y110+2*PI())/3)</f>
        <v>-0.32229518879949359</v>
      </c>
      <c r="AB110" s="11">
        <f>'OddsRatio_working_3-way'!X110^(1/3)*COS(('OddsRatio_working_3-way'!Y110+4*PI())/3)</f>
        <v>-0.20325043321915645</v>
      </c>
      <c r="AC110" s="11">
        <f>'OddsRatio_working_3-way'!X110^(1/3)*SIN('OddsRatio_working_3-way'!Y110/3)</f>
        <v>6.8730521679920845E-2</v>
      </c>
      <c r="AD110" s="11">
        <f>'OddsRatio_working_3-way'!X110^(1/3)*SIN(('OddsRatio_working_3-way'!Y110+2*PI())/3)</f>
        <v>0.42077059867588479</v>
      </c>
      <c r="AE110" s="11">
        <f>'OddsRatio_working_3-way'!X110^(1/3)*SIN(('OddsRatio_working_3-way'!Y110+4*PI())/3)</f>
        <v>-0.48950112035580562</v>
      </c>
      <c r="AF110" s="11">
        <f>-'OddsRatio_working_3-way'!U110/(3*'OddsRatio_working_3-way'!X110^(1/3))*COS(('OddsRatio_working_3-way'!Y110)/3)</f>
        <v>0.52554562201864985</v>
      </c>
      <c r="AG110" s="11">
        <f>-'OddsRatio_working_3-way'!U110/(3*'OddsRatio_working_3-way'!X110^(1/3))*COS(('OddsRatio_working_3-way'!Y110+2*PI())/3)</f>
        <v>-0.32229518879949359</v>
      </c>
      <c r="AH110" s="11">
        <f>-'OddsRatio_working_3-way'!U110/(3*'OddsRatio_working_3-way'!X110^(1/3))*COS(('OddsRatio_working_3-way'!Y110+4*PI())/3)</f>
        <v>-0.20325043321915645</v>
      </c>
      <c r="AI110" s="11">
        <f>'OddsRatio_working_3-way'!U110/(3*'OddsRatio_working_3-way'!X110^(1/3))*SIN(('OddsRatio_working_3-way'!Y110)/3)</f>
        <v>-6.8730521679920845E-2</v>
      </c>
      <c r="AJ110" s="11">
        <f>'OddsRatio_working_3-way'!U110/(3*'OddsRatio_working_3-way'!X110^(1/3))*SIN(('OddsRatio_working_3-way'!Y110+2*PI())/3)</f>
        <v>-0.42077059867588479</v>
      </c>
      <c r="AK110" s="11">
        <f>'OddsRatio_working_3-way'!U110/(3*'OddsRatio_working_3-way'!X110^(1/3))*SIN(('OddsRatio_working_3-way'!Y110+4*PI())/3)</f>
        <v>0.48950112035580562</v>
      </c>
      <c r="AL110" s="11">
        <f>'OddsRatio_working_3-way'!Z110+'OddsRatio_working_3-way'!AF110</f>
        <v>1.0510912440372997</v>
      </c>
      <c r="AM110" s="11">
        <f>'OddsRatio_working_3-way'!AA110+'OddsRatio_working_3-way'!AG110</f>
        <v>-0.64459037759898719</v>
      </c>
      <c r="AN110" s="11">
        <f>'OddsRatio_working_3-way'!AB110+'OddsRatio_working_3-way'!AH110</f>
        <v>-0.4065008664383129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1.0510912440372997</v>
      </c>
      <c r="AS110" s="11">
        <f>IF(('OddsRatio_working_3-way'!X110=0),IF(Q110&gt;0,-Q110^(1/3),(-Q110)^(1/3)),'OddsRatio_working_3-way'!AM110-'OddsRatio_working_3-way'!R110/3)</f>
        <v>-0.64459037759898719</v>
      </c>
      <c r="AT110" s="11">
        <f>IF(('OddsRatio_working_3-way'!X110=0),IF(Q110&gt;0,-Q110^(1/3),(-Q110)^(1/3)),'OddsRatio_working_3-way'!AN110-'OddsRatio_working_3-way'!R110/3)</f>
        <v>-0.4065008664383129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4.41</v>
      </c>
      <c r="B111" s="4">
        <f>IF('True_Odds_Calculator_3-way'!B112="","",'True_Odds_Calculator_3-way'!B112)</f>
        <v>4.3600000000000003</v>
      </c>
      <c r="C111" s="4">
        <f>IF('True_Odds_Calculator_3-way'!C112="","",'True_Odds_Calculator_3-way'!C112)</f>
        <v>1.72</v>
      </c>
      <c r="D111" s="9">
        <f t="shared" si="26"/>
        <v>0.2158139462318277</v>
      </c>
      <c r="E111" s="9">
        <f t="shared" si="27"/>
        <v>0.21832431103998165</v>
      </c>
      <c r="F111" s="9">
        <f t="shared" si="28"/>
        <v>0.56586174272819079</v>
      </c>
      <c r="G111" s="9">
        <f t="shared" si="29"/>
        <v>1.0655779605443938</v>
      </c>
      <c r="H111" s="9">
        <f t="shared" si="30"/>
        <v>4.6336208454563836</v>
      </c>
      <c r="I111" s="9">
        <f t="shared" si="31"/>
        <v>4.5803419474291633</v>
      </c>
      <c r="J111" s="9">
        <f t="shared" si="32"/>
        <v>1.7672161315919632</v>
      </c>
      <c r="K111" s="11">
        <f t="shared" si="33"/>
        <v>0.22675736961451246</v>
      </c>
      <c r="L111" s="11">
        <f t="shared" si="34"/>
        <v>0.2293577981651376</v>
      </c>
      <c r="M111" s="11">
        <f t="shared" si="35"/>
        <v>0.58139534883720934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-0.24944375019049658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0.22647918423467811</v>
      </c>
      <c r="Q111" s="11">
        <f>2*'OddsRatio_working_3-way'!K111*'OddsRatio_working_3-way'!L111*'OddsRatio_working_3-way'!M111</f>
        <v>6.0475082572677745E-2</v>
      </c>
      <c r="R111" s="11">
        <f t="shared" si="36"/>
        <v>0</v>
      </c>
      <c r="S111" s="11">
        <f t="shared" si="37"/>
        <v>-0.90793689584012116</v>
      </c>
      <c r="T111" s="11">
        <f t="shared" si="38"/>
        <v>-0.24243975856879077</v>
      </c>
      <c r="U111" s="11">
        <f>'OddsRatio_working_3-way'!S111-'OddsRatio_working_3-way'!R111^2/3</f>
        <v>-0.90793689584012116</v>
      </c>
      <c r="V111" s="11">
        <f>'OddsRatio_working_3-way'!S111*'OddsRatio_working_3-way'!R111/3-2*'OddsRatio_working_3-way'!R111^3/27-'OddsRatio_working_3-way'!T111</f>
        <v>0.24243975856879077</v>
      </c>
      <c r="W111" s="11">
        <f>'OddsRatio_working_3-way'!V111^2+4*'OddsRatio_working_3-way'!U111^3/27</f>
        <v>-5.2105517764791394E-2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0.16649516081532592</v>
      </c>
      <c r="Y111" s="11">
        <f>IF('OddsRatio_working_3-way'!W111&gt;=0,IF('OddsRatio_working_3-way'!V111+SQRT('OddsRatio_working_3-way'!W111)&gt;0,0,PI()),ACOS('OddsRatio_working_3-way'!V111/(2*'OddsRatio_working_3-way'!X111)))</f>
        <v>0.75529626564152519</v>
      </c>
      <c r="Z111" s="11">
        <f>'OddsRatio_working_3-way'!X111^(1/3)*COS('OddsRatio_working_3-way'!Y111/3)</f>
        <v>0.5327889802721969</v>
      </c>
      <c r="AA111" s="11">
        <f>'OddsRatio_working_3-way'!X111^(1/3)*COS(('OddsRatio_working_3-way'!Y111+2*PI())/3)</f>
        <v>-0.38507958117711655</v>
      </c>
      <c r="AB111" s="11">
        <f>'OddsRatio_working_3-way'!X111^(1/3)*COS(('OddsRatio_working_3-way'!Y111+4*PI())/3)</f>
        <v>-0.14770939909508018</v>
      </c>
      <c r="AC111" s="11">
        <f>'OddsRatio_working_3-way'!X111^(1/3)*SIN('OddsRatio_working_3-way'!Y111/3)</f>
        <v>0.13704573852265414</v>
      </c>
      <c r="AD111" s="11">
        <f>'OddsRatio_working_3-way'!X111^(1/3)*SIN(('OddsRatio_working_3-way'!Y111+2*PI())/3)</f>
        <v>0.39288592251080157</v>
      </c>
      <c r="AE111" s="11">
        <f>'OddsRatio_working_3-way'!X111^(1/3)*SIN(('OddsRatio_working_3-way'!Y111+4*PI())/3)</f>
        <v>-0.52993166103345568</v>
      </c>
      <c r="AF111" s="11">
        <f>-'OddsRatio_working_3-way'!U111/(3*'OddsRatio_working_3-way'!X111^(1/3))*COS(('OddsRatio_working_3-way'!Y111)/3)</f>
        <v>0.5327889802721969</v>
      </c>
      <c r="AG111" s="11">
        <f>-'OddsRatio_working_3-way'!U111/(3*'OddsRatio_working_3-way'!X111^(1/3))*COS(('OddsRatio_working_3-way'!Y111+2*PI())/3)</f>
        <v>-0.38507958117711655</v>
      </c>
      <c r="AH111" s="11">
        <f>-'OddsRatio_working_3-way'!U111/(3*'OddsRatio_working_3-way'!X111^(1/3))*COS(('OddsRatio_working_3-way'!Y111+4*PI())/3)</f>
        <v>-0.14770939909508018</v>
      </c>
      <c r="AI111" s="11">
        <f>'OddsRatio_working_3-way'!U111/(3*'OddsRatio_working_3-way'!X111^(1/3))*SIN(('OddsRatio_working_3-way'!Y111)/3)</f>
        <v>-0.13704573852265414</v>
      </c>
      <c r="AJ111" s="11">
        <f>'OddsRatio_working_3-way'!U111/(3*'OddsRatio_working_3-way'!X111^(1/3))*SIN(('OddsRatio_working_3-way'!Y111+2*PI())/3)</f>
        <v>-0.39288592251080157</v>
      </c>
      <c r="AK111" s="11">
        <f>'OddsRatio_working_3-way'!U111/(3*'OddsRatio_working_3-way'!X111^(1/3))*SIN(('OddsRatio_working_3-way'!Y111+4*PI())/3)</f>
        <v>0.52993166103345568</v>
      </c>
      <c r="AL111" s="11">
        <f>'OddsRatio_working_3-way'!Z111+'OddsRatio_working_3-way'!AF111</f>
        <v>1.0655779605443938</v>
      </c>
      <c r="AM111" s="11">
        <f>'OddsRatio_working_3-way'!AA111+'OddsRatio_working_3-way'!AG111</f>
        <v>-0.7701591623542331</v>
      </c>
      <c r="AN111" s="11">
        <f>'OddsRatio_working_3-way'!AB111+'OddsRatio_working_3-way'!AH111</f>
        <v>-0.29541879819016037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1.0655779605443938</v>
      </c>
      <c r="AS111" s="11">
        <f>IF(('OddsRatio_working_3-way'!X111=0),IF(Q111&gt;0,-Q111^(1/3),(-Q111)^(1/3)),'OddsRatio_working_3-way'!AM111-'OddsRatio_working_3-way'!R111/3)</f>
        <v>-0.7701591623542331</v>
      </c>
      <c r="AT111" s="11">
        <f>IF(('OddsRatio_working_3-way'!X111=0),IF(Q111&gt;0,-Q111^(1/3),(-Q111)^(1/3)),'OddsRatio_working_3-way'!AN111-'OddsRatio_working_3-way'!R111/3)</f>
        <v>-0.29541879819016037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1.31</v>
      </c>
      <c r="B112" s="4">
        <f>IF('True_Odds_Calculator_3-way'!B113="","",'True_Odds_Calculator_3-way'!B113)</f>
        <v>5.68</v>
      </c>
      <c r="C112" s="4">
        <f>IF('True_Odds_Calculator_3-way'!C113="","",'True_Odds_Calculator_3-way'!C113)</f>
        <v>10.79</v>
      </c>
      <c r="D112" s="9">
        <f t="shared" si="26"/>
        <v>0.74882675969609203</v>
      </c>
      <c r="E112" s="9">
        <f t="shared" si="27"/>
        <v>0.16491320896080727</v>
      </c>
      <c r="F112" s="9">
        <f t="shared" si="28"/>
        <v>8.6260031343100535E-2</v>
      </c>
      <c r="G112" s="9">
        <f t="shared" si="29"/>
        <v>1.0820076186562766</v>
      </c>
      <c r="H112" s="9">
        <f t="shared" si="30"/>
        <v>1.3354223617834458</v>
      </c>
      <c r="I112" s="9">
        <f t="shared" si="31"/>
        <v>6.0637956553113748</v>
      </c>
      <c r="J112" s="9">
        <f t="shared" si="32"/>
        <v>11.592854586644949</v>
      </c>
      <c r="K112" s="11">
        <f t="shared" si="33"/>
        <v>0.76335877862595414</v>
      </c>
      <c r="L112" s="11">
        <f t="shared" si="34"/>
        <v>0.17605633802816903</v>
      </c>
      <c r="M112" s="11">
        <f t="shared" si="35"/>
        <v>9.267840593141799E-2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-0.17690868840376006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0.18409133959605928</v>
      </c>
      <c r="Q112" s="11">
        <f>2*'OddsRatio_working_3-way'!K112*'OddsRatio_working_3-way'!L112*'OddsRatio_working_3-way'!M112</f>
        <v>2.4910871393242124E-2</v>
      </c>
      <c r="R112" s="11">
        <f t="shared" si="36"/>
        <v>0</v>
      </c>
      <c r="S112" s="11">
        <f t="shared" si="37"/>
        <v>-1.0406008956208312</v>
      </c>
      <c r="T112" s="11">
        <f t="shared" si="38"/>
        <v>-0.14081202917737906</v>
      </c>
      <c r="U112" s="11">
        <f>'OddsRatio_working_3-way'!S112-'OddsRatio_working_3-way'!R112^2/3</f>
        <v>-1.0406008956208312</v>
      </c>
      <c r="V112" s="11">
        <f>'OddsRatio_working_3-way'!S112*'OddsRatio_working_3-way'!R112/3-2*'OddsRatio_working_3-way'!R112^3/27-'OddsRatio_working_3-way'!T112</f>
        <v>0.14081202917737906</v>
      </c>
      <c r="W112" s="11">
        <f>'OddsRatio_working_3-way'!V112^2+4*'OddsRatio_working_3-way'!U112^3/27</f>
        <v>-0.14710751508830433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0.20428873111931273</v>
      </c>
      <c r="Y112" s="11">
        <f>IF('OddsRatio_working_3-way'!W112&gt;=0,IF('OddsRatio_working_3-way'!V112+SQRT('OddsRatio_working_3-way'!W112)&gt;0,0,PI()),ACOS('OddsRatio_working_3-way'!V112/(2*'OddsRatio_working_3-way'!X112)))</f>
        <v>1.2189413435864203</v>
      </c>
      <c r="Z112" s="11">
        <f>'OddsRatio_working_3-way'!X112^(1/3)*COS('OddsRatio_working_3-way'!Y112/3)</f>
        <v>0.5410038093281383</v>
      </c>
      <c r="AA112" s="11">
        <f>'OddsRatio_working_3-way'!X112^(1/3)*COS(('OddsRatio_working_3-way'!Y112+2*PI())/3)</f>
        <v>-0.47208658321018371</v>
      </c>
      <c r="AB112" s="11">
        <f>'OddsRatio_working_3-way'!X112^(1/3)*COS(('OddsRatio_working_3-way'!Y112+4*PI())/3)</f>
        <v>-6.8917226117954797E-2</v>
      </c>
      <c r="AC112" s="11">
        <f>'OddsRatio_working_3-way'!X112^(1/3)*SIN('OddsRatio_working_3-way'!Y112/3)</f>
        <v>0.23276993684620684</v>
      </c>
      <c r="AD112" s="11">
        <f>'OddsRatio_working_3-way'!X112^(1/3)*SIN(('OddsRatio_working_3-way'!Y112+2*PI())/3)</f>
        <v>0.35213807399921709</v>
      </c>
      <c r="AE112" s="11">
        <f>'OddsRatio_working_3-way'!X112^(1/3)*SIN(('OddsRatio_working_3-way'!Y112+4*PI())/3)</f>
        <v>-0.58490801084542388</v>
      </c>
      <c r="AF112" s="11">
        <f>-'OddsRatio_working_3-way'!U112/(3*'OddsRatio_working_3-way'!X112^(1/3))*COS(('OddsRatio_working_3-way'!Y112)/3)</f>
        <v>0.5410038093281383</v>
      </c>
      <c r="AG112" s="11">
        <f>-'OddsRatio_working_3-way'!U112/(3*'OddsRatio_working_3-way'!X112^(1/3))*COS(('OddsRatio_working_3-way'!Y112+2*PI())/3)</f>
        <v>-0.4720865832101836</v>
      </c>
      <c r="AH112" s="11">
        <f>-'OddsRatio_working_3-way'!U112/(3*'OddsRatio_working_3-way'!X112^(1/3))*COS(('OddsRatio_working_3-way'!Y112+4*PI())/3)</f>
        <v>-6.8917226117954797E-2</v>
      </c>
      <c r="AI112" s="11">
        <f>'OddsRatio_working_3-way'!U112/(3*'OddsRatio_working_3-way'!X112^(1/3))*SIN(('OddsRatio_working_3-way'!Y112)/3)</f>
        <v>-0.23276993684620678</v>
      </c>
      <c r="AJ112" s="11">
        <f>'OddsRatio_working_3-way'!U112/(3*'OddsRatio_working_3-way'!X112^(1/3))*SIN(('OddsRatio_working_3-way'!Y112+2*PI())/3)</f>
        <v>-0.35213807399921704</v>
      </c>
      <c r="AK112" s="11">
        <f>'OddsRatio_working_3-way'!U112/(3*'OddsRatio_working_3-way'!X112^(1/3))*SIN(('OddsRatio_working_3-way'!Y112+4*PI())/3)</f>
        <v>0.58490801084542376</v>
      </c>
      <c r="AL112" s="11">
        <f>'OddsRatio_working_3-way'!Z112+'OddsRatio_working_3-way'!AF112</f>
        <v>1.0820076186562766</v>
      </c>
      <c r="AM112" s="11">
        <f>'OddsRatio_working_3-way'!AA112+'OddsRatio_working_3-way'!AG112</f>
        <v>-0.9441731664203673</v>
      </c>
      <c r="AN112" s="11">
        <f>'OddsRatio_working_3-way'!AB112+'OddsRatio_working_3-way'!AH112</f>
        <v>-0.13783445223590959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1.0820076186562766</v>
      </c>
      <c r="AS112" s="11">
        <f>IF(('OddsRatio_working_3-way'!X112=0),IF(Q112&gt;0,-Q112^(1/3),(-Q112)^(1/3)),'OddsRatio_working_3-way'!AM112-'OddsRatio_working_3-way'!R112/3)</f>
        <v>-0.9441731664203673</v>
      </c>
      <c r="AT112" s="11">
        <f>IF(('OddsRatio_working_3-way'!X112=0),IF(Q112&gt;0,-Q112^(1/3),(-Q112)^(1/3)),'OddsRatio_working_3-way'!AN112-'OddsRatio_working_3-way'!R112/3)</f>
        <v>-0.13783445223590959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6.79</v>
      </c>
      <c r="B113" s="4">
        <f>IF('True_Odds_Calculator_3-way'!B114="","",'True_Odds_Calculator_3-way'!B114)</f>
        <v>4.51</v>
      </c>
      <c r="C113" s="4">
        <f>IF('True_Odds_Calculator_3-way'!C114="","",'True_Odds_Calculator_3-way'!C114)</f>
        <v>1.47</v>
      </c>
      <c r="D113" s="9">
        <f t="shared" si="26"/>
        <v>0.13556014183589341</v>
      </c>
      <c r="E113" s="9">
        <f t="shared" si="27"/>
        <v>0.20551908114753356</v>
      </c>
      <c r="F113" s="9">
        <f t="shared" si="28"/>
        <v>0.65892077701657303</v>
      </c>
      <c r="G113" s="9">
        <f t="shared" si="29"/>
        <v>1.1013470810840293</v>
      </c>
      <c r="H113" s="9">
        <f t="shared" si="30"/>
        <v>7.3767995994765299</v>
      </c>
      <c r="I113" s="9">
        <f t="shared" si="31"/>
        <v>4.8657282546049423</v>
      </c>
      <c r="J113" s="9">
        <f t="shared" si="32"/>
        <v>1.5176331281094939</v>
      </c>
      <c r="K113" s="11">
        <f t="shared" si="33"/>
        <v>0.14727540500736377</v>
      </c>
      <c r="L113" s="11">
        <f t="shared" si="34"/>
        <v>0.22172949002217296</v>
      </c>
      <c r="M113" s="11">
        <f t="shared" si="35"/>
        <v>0.68027210884353739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-0.21218754458864686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0.21703556826431727</v>
      </c>
      <c r="Q113" s="11">
        <f>2*'OddsRatio_working_3-way'!K113*'OddsRatio_working_3-way'!L113*'OddsRatio_working_3-way'!M113</f>
        <v>4.4428980197403732E-2</v>
      </c>
      <c r="R113" s="11">
        <f t="shared" si="36"/>
        <v>0</v>
      </c>
      <c r="S113" s="11">
        <f t="shared" si="37"/>
        <v>-1.0228478240090337</v>
      </c>
      <c r="T113" s="11">
        <f t="shared" si="38"/>
        <v>-0.2093854296845514</v>
      </c>
      <c r="U113" s="11">
        <f>'OddsRatio_working_3-way'!S113-'OddsRatio_working_3-way'!R113^2/3</f>
        <v>-1.0228478240090337</v>
      </c>
      <c r="V113" s="11">
        <f>'OddsRatio_working_3-way'!S113*'OddsRatio_working_3-way'!R113/3-2*'OddsRatio_working_3-way'!R113^3/27-'OddsRatio_working_3-way'!T113</f>
        <v>0.2093854296845514</v>
      </c>
      <c r="W113" s="11">
        <f>'OddsRatio_working_3-way'!V113^2+4*'OddsRatio_working_3-way'!U113^3/27</f>
        <v>-0.11469425565862951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0.19908321992499375</v>
      </c>
      <c r="Y113" s="11">
        <f>IF('OddsRatio_working_3-way'!W113&gt;=0,IF('OddsRatio_working_3-way'!V113+SQRT('OddsRatio_working_3-way'!W113)&gt;0,0,PI()),ACOS('OddsRatio_working_3-way'!V113/(2*'OddsRatio_working_3-way'!X113)))</f>
        <v>1.0170538329370549</v>
      </c>
      <c r="Z113" s="11">
        <f>'OddsRatio_working_3-way'!X113^(1/3)*COS('OddsRatio_working_3-way'!Y113/3)</f>
        <v>0.55067354054201467</v>
      </c>
      <c r="AA113" s="11">
        <f>'OddsRatio_working_3-way'!X113^(1/3)*COS(('OddsRatio_working_3-way'!Y113+2*PI())/3)</f>
        <v>-0.44350616348050326</v>
      </c>
      <c r="AB113" s="11">
        <f>'OddsRatio_working_3-way'!X113^(1/3)*COS(('OddsRatio_working_3-way'!Y113+4*PI())/3)</f>
        <v>-0.10716737706151148</v>
      </c>
      <c r="AC113" s="11">
        <f>'OddsRatio_working_3-way'!X113^(1/3)*SIN('OddsRatio_working_3-way'!Y113/3)</f>
        <v>0.19418528887791692</v>
      </c>
      <c r="AD113" s="11">
        <f>'OddsRatio_working_3-way'!X113^(1/3)*SIN(('OddsRatio_working_3-way'!Y113+2*PI())/3)</f>
        <v>0.37980463086234617</v>
      </c>
      <c r="AE113" s="11">
        <f>'OddsRatio_working_3-way'!X113^(1/3)*SIN(('OddsRatio_working_3-way'!Y113+4*PI())/3)</f>
        <v>-0.57398991974026314</v>
      </c>
      <c r="AF113" s="11">
        <f>-'OddsRatio_working_3-way'!U113/(3*'OddsRatio_working_3-way'!X113^(1/3))*COS(('OddsRatio_working_3-way'!Y113)/3)</f>
        <v>0.55067354054201467</v>
      </c>
      <c r="AG113" s="11">
        <f>-'OddsRatio_working_3-way'!U113/(3*'OddsRatio_working_3-way'!X113^(1/3))*COS(('OddsRatio_working_3-way'!Y113+2*PI())/3)</f>
        <v>-0.44350616348050326</v>
      </c>
      <c r="AH113" s="11">
        <f>-'OddsRatio_working_3-way'!U113/(3*'OddsRatio_working_3-way'!X113^(1/3))*COS(('OddsRatio_working_3-way'!Y113+4*PI())/3)</f>
        <v>-0.10716737706151148</v>
      </c>
      <c r="AI113" s="11">
        <f>'OddsRatio_working_3-way'!U113/(3*'OddsRatio_working_3-way'!X113^(1/3))*SIN(('OddsRatio_working_3-way'!Y113)/3)</f>
        <v>-0.19418528887791692</v>
      </c>
      <c r="AJ113" s="11">
        <f>'OddsRatio_working_3-way'!U113/(3*'OddsRatio_working_3-way'!X113^(1/3))*SIN(('OddsRatio_working_3-way'!Y113+2*PI())/3)</f>
        <v>-0.37980463086234617</v>
      </c>
      <c r="AK113" s="11">
        <f>'OddsRatio_working_3-way'!U113/(3*'OddsRatio_working_3-way'!X113^(1/3))*SIN(('OddsRatio_working_3-way'!Y113+4*PI())/3)</f>
        <v>0.57398991974026314</v>
      </c>
      <c r="AL113" s="11">
        <f>'OddsRatio_working_3-way'!Z113+'OddsRatio_working_3-way'!AF113</f>
        <v>1.1013470810840293</v>
      </c>
      <c r="AM113" s="11">
        <f>'OddsRatio_working_3-way'!AA113+'OddsRatio_working_3-way'!AG113</f>
        <v>-0.88701232696100651</v>
      </c>
      <c r="AN113" s="11">
        <f>'OddsRatio_working_3-way'!AB113+'OddsRatio_working_3-way'!AH113</f>
        <v>-0.21433475412302297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1.1013470810840293</v>
      </c>
      <c r="AS113" s="11">
        <f>IF(('OddsRatio_working_3-way'!X113=0),IF(Q113&gt;0,-Q113^(1/3),(-Q113)^(1/3)),'OddsRatio_working_3-way'!AM113-'OddsRatio_working_3-way'!R113/3)</f>
        <v>-0.88701232696100651</v>
      </c>
      <c r="AT113" s="11">
        <f>IF(('OddsRatio_working_3-way'!X113=0),IF(Q113&gt;0,-Q113^(1/3),(-Q113)^(1/3)),'OddsRatio_working_3-way'!AN113-'OddsRatio_working_3-way'!R113/3)</f>
        <v>-0.21433475412302297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7.42</v>
      </c>
      <c r="B114" s="4">
        <f>IF('True_Odds_Calculator_3-way'!B115="","",'True_Odds_Calculator_3-way'!B115)</f>
        <v>4.75</v>
      </c>
      <c r="C114" s="4">
        <f>IF('True_Odds_Calculator_3-way'!C115="","",'True_Odds_Calculator_3-way'!C115)</f>
        <v>1.39</v>
      </c>
      <c r="D114" s="9">
        <f t="shared" si="26"/>
        <v>0.11975883413018507</v>
      </c>
      <c r="E114" s="9">
        <f t="shared" si="27"/>
        <v>0.18891837708594431</v>
      </c>
      <c r="F114" s="9">
        <f t="shared" si="28"/>
        <v>0.69132278878387066</v>
      </c>
      <c r="G114" s="9">
        <f t="shared" si="29"/>
        <v>1.1448776774039604</v>
      </c>
      <c r="H114" s="9">
        <f t="shared" si="30"/>
        <v>8.3501146889334255</v>
      </c>
      <c r="I114" s="9">
        <f t="shared" si="31"/>
        <v>5.2932912902648521</v>
      </c>
      <c r="J114" s="9">
        <f t="shared" si="32"/>
        <v>1.4465022941875443</v>
      </c>
      <c r="K114" s="11">
        <f t="shared" si="33"/>
        <v>0.13477088948787061</v>
      </c>
      <c r="L114" s="11">
        <f t="shared" si="34"/>
        <v>0.21052631578947367</v>
      </c>
      <c r="M114" s="11">
        <f t="shared" si="35"/>
        <v>0.71942446043165476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-0.19165430884119483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0.21555177478105472</v>
      </c>
      <c r="Q114" s="11">
        <f>2*'OddsRatio_working_3-way'!K114*'OddsRatio_working_3-way'!L114*'OddsRatio_working_3-way'!M114</f>
        <v>4.0824199769139154E-2</v>
      </c>
      <c r="R114" s="11">
        <f t="shared" si="36"/>
        <v>0</v>
      </c>
      <c r="S114" s="11">
        <f t="shared" si="37"/>
        <v>-1.1246904704848633</v>
      </c>
      <c r="T114" s="11">
        <f t="shared" si="38"/>
        <v>-0.21300955880395139</v>
      </c>
      <c r="U114" s="11">
        <f>'OddsRatio_working_3-way'!S114-'OddsRatio_working_3-way'!R114^2/3</f>
        <v>-1.1246904704848633</v>
      </c>
      <c r="V114" s="11">
        <f>'OddsRatio_working_3-way'!S114*'OddsRatio_working_3-way'!R114/3-2*'OddsRatio_working_3-way'!R114^3/27-'OddsRatio_working_3-way'!T114</f>
        <v>0.21300955880395139</v>
      </c>
      <c r="W114" s="11">
        <f>'OddsRatio_working_3-way'!V114^2+4*'OddsRatio_working_3-way'!U114^3/27</f>
        <v>-0.16539036540574847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0.22954489623361402</v>
      </c>
      <c r="Y114" s="11">
        <f>IF('OddsRatio_working_3-way'!W114&gt;=0,IF('OddsRatio_working_3-way'!V114+SQRT('OddsRatio_working_3-way'!W114)&gt;0,0,PI()),ACOS('OddsRatio_working_3-way'!V114/(2*'OddsRatio_working_3-way'!X114)))</f>
        <v>1.0883108573491187</v>
      </c>
      <c r="Z114" s="11">
        <f>'OddsRatio_working_3-way'!X114^(1/3)*COS('OddsRatio_working_3-way'!Y114/3)</f>
        <v>0.5724388387019802</v>
      </c>
      <c r="AA114" s="11">
        <f>'OddsRatio_working_3-way'!X114^(1/3)*COS(('OddsRatio_working_3-way'!Y114+2*PI())/3)</f>
        <v>-0.47438942115882887</v>
      </c>
      <c r="AB114" s="11">
        <f>'OddsRatio_working_3-way'!X114^(1/3)*COS(('OddsRatio_working_3-way'!Y114+4*PI())/3)</f>
        <v>-9.8049417543151718E-2</v>
      </c>
      <c r="AC114" s="11">
        <f>'OddsRatio_working_3-way'!X114^(1/3)*SIN('OddsRatio_working_3-way'!Y114/3)</f>
        <v>0.2172800023943362</v>
      </c>
      <c r="AD114" s="11">
        <f>'OddsRatio_working_3-way'!X114^(1/3)*SIN(('OddsRatio_working_3-way'!Y114+2*PI())/3)</f>
        <v>0.38710657523160946</v>
      </c>
      <c r="AE114" s="11">
        <f>'OddsRatio_working_3-way'!X114^(1/3)*SIN(('OddsRatio_working_3-way'!Y114+4*PI())/3)</f>
        <v>-0.60438657762594561</v>
      </c>
      <c r="AF114" s="11">
        <f>-'OddsRatio_working_3-way'!U114/(3*'OddsRatio_working_3-way'!X114^(1/3))*COS(('OddsRatio_working_3-way'!Y114)/3)</f>
        <v>0.5724388387019802</v>
      </c>
      <c r="AG114" s="11">
        <f>-'OddsRatio_working_3-way'!U114/(3*'OddsRatio_working_3-way'!X114^(1/3))*COS(('OddsRatio_working_3-way'!Y114+2*PI())/3)</f>
        <v>-0.47438942115882887</v>
      </c>
      <c r="AH114" s="11">
        <f>-'OddsRatio_working_3-way'!U114/(3*'OddsRatio_working_3-way'!X114^(1/3))*COS(('OddsRatio_working_3-way'!Y114+4*PI())/3)</f>
        <v>-9.8049417543151718E-2</v>
      </c>
      <c r="AI114" s="11">
        <f>'OddsRatio_working_3-way'!U114/(3*'OddsRatio_working_3-way'!X114^(1/3))*SIN(('OddsRatio_working_3-way'!Y114)/3)</f>
        <v>-0.2172800023943362</v>
      </c>
      <c r="AJ114" s="11">
        <f>'OddsRatio_working_3-way'!U114/(3*'OddsRatio_working_3-way'!X114^(1/3))*SIN(('OddsRatio_working_3-way'!Y114+2*PI())/3)</f>
        <v>-0.38710657523160946</v>
      </c>
      <c r="AK114" s="11">
        <f>'OddsRatio_working_3-way'!U114/(3*'OddsRatio_working_3-way'!X114^(1/3))*SIN(('OddsRatio_working_3-way'!Y114+4*PI())/3)</f>
        <v>0.60438657762594561</v>
      </c>
      <c r="AL114" s="11">
        <f>'OddsRatio_working_3-way'!Z114+'OddsRatio_working_3-way'!AF114</f>
        <v>1.1448776774039604</v>
      </c>
      <c r="AM114" s="11">
        <f>'OddsRatio_working_3-way'!AA114+'OddsRatio_working_3-way'!AG114</f>
        <v>-0.94877884231765774</v>
      </c>
      <c r="AN114" s="11">
        <f>'OddsRatio_working_3-way'!AB114+'OddsRatio_working_3-way'!AH114</f>
        <v>-0.19609883508630344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1.1448776774039604</v>
      </c>
      <c r="AS114" s="11">
        <f>IF(('OddsRatio_working_3-way'!X114=0),IF(Q114&gt;0,-Q114^(1/3),(-Q114)^(1/3)),'OddsRatio_working_3-way'!AM114-'OddsRatio_working_3-way'!R114/3)</f>
        <v>-0.94877884231765774</v>
      </c>
      <c r="AT114" s="11">
        <f>IF(('OddsRatio_working_3-way'!X114=0),IF(Q114&gt;0,-Q114^(1/3),(-Q114)^(1/3)),'OddsRatio_working_3-way'!AN114-'OddsRatio_working_3-way'!R114/3)</f>
        <v>-0.19609883508630344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1.33</v>
      </c>
      <c r="B115" s="4">
        <f>IF('True_Odds_Calculator_3-way'!B116="","",'True_Odds_Calculator_3-way'!B116)</f>
        <v>5.22</v>
      </c>
      <c r="C115" s="4">
        <f>IF('True_Odds_Calculator_3-way'!C116="","",'True_Odds_Calculator_3-way'!C116)</f>
        <v>8.43</v>
      </c>
      <c r="D115" s="9">
        <f t="shared" si="26"/>
        <v>0.72465936719722479</v>
      </c>
      <c r="E115" s="9">
        <f t="shared" si="27"/>
        <v>0.17068149860687465</v>
      </c>
      <c r="F115" s="9">
        <f t="shared" si="28"/>
        <v>0.1046591341959003</v>
      </c>
      <c r="G115" s="9">
        <f t="shared" si="29"/>
        <v>1.1513900071076018</v>
      </c>
      <c r="H115" s="9">
        <f t="shared" si="30"/>
        <v>1.3799587023455089</v>
      </c>
      <c r="I115" s="9">
        <f t="shared" si="31"/>
        <v>5.8588658299940795</v>
      </c>
      <c r="J115" s="9">
        <f t="shared" si="32"/>
        <v>9.5548277528094818</v>
      </c>
      <c r="K115" s="11">
        <f t="shared" si="33"/>
        <v>0.75187969924812026</v>
      </c>
      <c r="L115" s="11">
        <f t="shared" si="34"/>
        <v>0.19157088122605365</v>
      </c>
      <c r="M115" s="11">
        <f t="shared" si="35"/>
        <v>0.11862396204033215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-0.17679317121289329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0.20469493637011771</v>
      </c>
      <c r="Q115" s="11">
        <f>2*'OddsRatio_working_3-way'!K115*'OddsRatio_working_3-way'!L115*'OddsRatio_working_3-way'!M115</f>
        <v>3.4172777357281754E-2</v>
      </c>
      <c r="R115" s="11">
        <f t="shared" si="36"/>
        <v>0</v>
      </c>
      <c r="S115" s="11">
        <f t="shared" si="37"/>
        <v>-1.1578215095402371</v>
      </c>
      <c r="T115" s="11">
        <f t="shared" si="38"/>
        <v>-0.1932924055993718</v>
      </c>
      <c r="U115" s="11">
        <f>'OddsRatio_working_3-way'!S115-'OddsRatio_working_3-way'!R115^2/3</f>
        <v>-1.1578215095402371</v>
      </c>
      <c r="V115" s="11">
        <f>'OddsRatio_working_3-way'!S115*'OddsRatio_working_3-way'!R115/3-2*'OddsRatio_working_3-way'!R115^3/27-'OddsRatio_working_3-way'!T115</f>
        <v>0.1932924055993718</v>
      </c>
      <c r="W115" s="11">
        <f>'OddsRatio_working_3-way'!V115^2+4*'OddsRatio_working_3-way'!U115^3/27</f>
        <v>-0.19258150887527933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0.23976210237320211</v>
      </c>
      <c r="Y115" s="11">
        <f>IF('OddsRatio_working_3-way'!W115&gt;=0,IF('OddsRatio_working_3-way'!V115+SQRT('OddsRatio_working_3-way'!W115)&gt;0,0,PI()),ACOS('OddsRatio_working_3-way'!V115/(2*'OddsRatio_working_3-way'!X115)))</f>
        <v>1.1559032589760627</v>
      </c>
      <c r="Z115" s="11">
        <f>'OddsRatio_working_3-way'!X115^(1/3)*COS('OddsRatio_working_3-way'!Y115/3)</f>
        <v>0.57569500355380099</v>
      </c>
      <c r="AA115" s="11">
        <f>'OddsRatio_working_3-way'!X115^(1/3)*COS(('OddsRatio_working_3-way'!Y115+2*PI())/3)</f>
        <v>-0.49005240910471753</v>
      </c>
      <c r="AB115" s="11">
        <f>'OddsRatio_working_3-way'!X115^(1/3)*COS(('OddsRatio_working_3-way'!Y115+4*PI())/3)</f>
        <v>-8.5642594449083662E-2</v>
      </c>
      <c r="AC115" s="11">
        <f>'OddsRatio_working_3-way'!X115^(1/3)*SIN('OddsRatio_working_3-way'!Y115/3)</f>
        <v>0.23348611535435718</v>
      </c>
      <c r="AD115" s="11">
        <f>'OddsRatio_working_3-way'!X115^(1/3)*SIN(('OddsRatio_working_3-way'!Y115+2*PI())/3)</f>
        <v>0.3818234402321859</v>
      </c>
      <c r="AE115" s="11">
        <f>'OddsRatio_working_3-way'!X115^(1/3)*SIN(('OddsRatio_working_3-way'!Y115+4*PI())/3)</f>
        <v>-0.61530955558654288</v>
      </c>
      <c r="AF115" s="11">
        <f>-'OddsRatio_working_3-way'!U115/(3*'OddsRatio_working_3-way'!X115^(1/3))*COS(('OddsRatio_working_3-way'!Y115)/3)</f>
        <v>0.57569500355380088</v>
      </c>
      <c r="AG115" s="11">
        <f>-'OddsRatio_working_3-way'!U115/(3*'OddsRatio_working_3-way'!X115^(1/3))*COS(('OddsRatio_working_3-way'!Y115+2*PI())/3)</f>
        <v>-0.49005240910471742</v>
      </c>
      <c r="AH115" s="11">
        <f>-'OddsRatio_working_3-way'!U115/(3*'OddsRatio_working_3-way'!X115^(1/3))*COS(('OddsRatio_working_3-way'!Y115+4*PI())/3)</f>
        <v>-8.5642594449083648E-2</v>
      </c>
      <c r="AI115" s="11">
        <f>'OddsRatio_working_3-way'!U115/(3*'OddsRatio_working_3-way'!X115^(1/3))*SIN(('OddsRatio_working_3-way'!Y115)/3)</f>
        <v>-0.23348611535435715</v>
      </c>
      <c r="AJ115" s="11">
        <f>'OddsRatio_working_3-way'!U115/(3*'OddsRatio_working_3-way'!X115^(1/3))*SIN(('OddsRatio_working_3-way'!Y115+2*PI())/3)</f>
        <v>-0.38182344023218584</v>
      </c>
      <c r="AK115" s="11">
        <f>'OddsRatio_working_3-way'!U115/(3*'OddsRatio_working_3-way'!X115^(1/3))*SIN(('OddsRatio_working_3-way'!Y115+4*PI())/3)</f>
        <v>0.61530955558654277</v>
      </c>
      <c r="AL115" s="11">
        <f>'OddsRatio_working_3-way'!Z115+'OddsRatio_working_3-way'!AF115</f>
        <v>1.1513900071076018</v>
      </c>
      <c r="AM115" s="11">
        <f>'OddsRatio_working_3-way'!AA115+'OddsRatio_working_3-way'!AG115</f>
        <v>-0.98010481820943496</v>
      </c>
      <c r="AN115" s="11">
        <f>'OddsRatio_working_3-way'!AB115+'OddsRatio_working_3-way'!AH115</f>
        <v>-0.1712851888981673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1.1513900071076018</v>
      </c>
      <c r="AS115" s="11">
        <f>IF(('OddsRatio_working_3-way'!X115=0),IF(Q115&gt;0,-Q115^(1/3),(-Q115)^(1/3)),'OddsRatio_working_3-way'!AM115-'OddsRatio_working_3-way'!R115/3)</f>
        <v>-0.98010481820943496</v>
      </c>
      <c r="AT115" s="11">
        <f>IF(('OddsRatio_working_3-way'!X115=0),IF(Q115&gt;0,-Q115^(1/3),(-Q115)^(1/3)),'OddsRatio_working_3-way'!AN115-'OddsRatio_working_3-way'!R115/3)</f>
        <v>-0.1712851888981673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4.3099999999999996</v>
      </c>
      <c r="B116" s="4">
        <f>IF('True_Odds_Calculator_3-way'!B117="","",'True_Odds_Calculator_3-way'!B117)</f>
        <v>3.5</v>
      </c>
      <c r="C116" s="4">
        <f>IF('True_Odds_Calculator_3-way'!C117="","",'True_Odds_Calculator_3-way'!C117)</f>
        <v>1.85</v>
      </c>
      <c r="D116" s="9">
        <f t="shared" si="26"/>
        <v>0.21576439121704163</v>
      </c>
      <c r="E116" s="9">
        <f t="shared" si="27"/>
        <v>0.26700626971484809</v>
      </c>
      <c r="F116" s="9">
        <f t="shared" si="28"/>
        <v>0.51722933906811019</v>
      </c>
      <c r="G116" s="9">
        <f t="shared" si="29"/>
        <v>1.0980921625068349</v>
      </c>
      <c r="H116" s="9">
        <f t="shared" si="30"/>
        <v>4.6346850578976229</v>
      </c>
      <c r="I116" s="9">
        <f t="shared" si="31"/>
        <v>3.7452304062670874</v>
      </c>
      <c r="J116" s="9">
        <f t="shared" si="32"/>
        <v>1.9333783381308098</v>
      </c>
      <c r="K116" s="11">
        <f t="shared" si="33"/>
        <v>0.23201856148491881</v>
      </c>
      <c r="L116" s="11">
        <f t="shared" si="34"/>
        <v>0.2857142857142857</v>
      </c>
      <c r="M116" s="11">
        <f t="shared" si="35"/>
        <v>0.54054054054054046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-0.25204024043931228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0.23864766324163073</v>
      </c>
      <c r="Q116" s="11">
        <f>2*'OddsRatio_working_3-way'!K116*'OddsRatio_working_3-way'!L116*'OddsRatio_working_3-way'!M116</f>
        <v>7.1665964937426635E-2</v>
      </c>
      <c r="R116" s="11">
        <f t="shared" si="36"/>
        <v>0</v>
      </c>
      <c r="S116" s="11">
        <f t="shared" si="37"/>
        <v>-0.94686333748000728</v>
      </c>
      <c r="T116" s="11">
        <f t="shared" si="38"/>
        <v>-0.28434334458859073</v>
      </c>
      <c r="U116" s="11">
        <f>'OddsRatio_working_3-way'!S116-'OddsRatio_working_3-way'!R116^2/3</f>
        <v>-0.94686333748000728</v>
      </c>
      <c r="V116" s="11">
        <f>'OddsRatio_working_3-way'!S116*'OddsRatio_working_3-way'!R116/3-2*'OddsRatio_working_3-way'!R116^3/27-'OddsRatio_working_3-way'!T116</f>
        <v>0.28434334458859073</v>
      </c>
      <c r="W116" s="11">
        <f>'OddsRatio_working_3-way'!V116^2+4*'OddsRatio_working_3-way'!U116^3/27</f>
        <v>-4.4913380243598811E-2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0.17731646698447445</v>
      </c>
      <c r="Y116" s="11">
        <f>IF('OddsRatio_working_3-way'!W116&gt;=0,IF('OddsRatio_working_3-way'!V116+SQRT('OddsRatio_working_3-way'!W116)&gt;0,0,PI()),ACOS('OddsRatio_working_3-way'!V116/(2*'OddsRatio_working_3-way'!X116)))</f>
        <v>0.64050141188056686</v>
      </c>
      <c r="Z116" s="11">
        <f>'OddsRatio_working_3-way'!X116^(1/3)*COS('OddsRatio_working_3-way'!Y116/3)</f>
        <v>0.54904608125341747</v>
      </c>
      <c r="AA116" s="11">
        <f>'OddsRatio_working_3-way'!X116^(1/3)*COS(('OddsRatio_working_3-way'!Y116+2*PI())/3)</f>
        <v>-0.37761103636433624</v>
      </c>
      <c r="AB116" s="11">
        <f>'OddsRatio_working_3-way'!X116^(1/3)*COS(('OddsRatio_working_3-way'!Y116+4*PI())/3)</f>
        <v>-0.17143504488908087</v>
      </c>
      <c r="AC116" s="11">
        <f>'OddsRatio_working_3-way'!X116^(1/3)*SIN('OddsRatio_working_3-way'!Y116/3)</f>
        <v>0.11903576417867665</v>
      </c>
      <c r="AD116" s="11">
        <f>'OddsRatio_working_3-way'!X116^(1/3)*SIN(('OddsRatio_working_3-way'!Y116+2*PI())/3)</f>
        <v>0.41596997212441628</v>
      </c>
      <c r="AE116" s="11">
        <f>'OddsRatio_working_3-way'!X116^(1/3)*SIN(('OddsRatio_working_3-way'!Y116+4*PI())/3)</f>
        <v>-0.53500573630309289</v>
      </c>
      <c r="AF116" s="11">
        <f>-'OddsRatio_working_3-way'!U116/(3*'OddsRatio_working_3-way'!X116^(1/3))*COS(('OddsRatio_working_3-way'!Y116)/3)</f>
        <v>0.54904608125341747</v>
      </c>
      <c r="AG116" s="11">
        <f>-'OddsRatio_working_3-way'!U116/(3*'OddsRatio_working_3-way'!X116^(1/3))*COS(('OddsRatio_working_3-way'!Y116+2*PI())/3)</f>
        <v>-0.37761103636433624</v>
      </c>
      <c r="AH116" s="11">
        <f>-'OddsRatio_working_3-way'!U116/(3*'OddsRatio_working_3-way'!X116^(1/3))*COS(('OddsRatio_working_3-way'!Y116+4*PI())/3)</f>
        <v>-0.17143504488908087</v>
      </c>
      <c r="AI116" s="11">
        <f>'OddsRatio_working_3-way'!U116/(3*'OddsRatio_working_3-way'!X116^(1/3))*SIN(('OddsRatio_working_3-way'!Y116)/3)</f>
        <v>-0.11903576417867665</v>
      </c>
      <c r="AJ116" s="11">
        <f>'OddsRatio_working_3-way'!U116/(3*'OddsRatio_working_3-way'!X116^(1/3))*SIN(('OddsRatio_working_3-way'!Y116+2*PI())/3)</f>
        <v>-0.41596997212441628</v>
      </c>
      <c r="AK116" s="11">
        <f>'OddsRatio_working_3-way'!U116/(3*'OddsRatio_working_3-way'!X116^(1/3))*SIN(('OddsRatio_working_3-way'!Y116+4*PI())/3)</f>
        <v>0.53500573630309289</v>
      </c>
      <c r="AL116" s="11">
        <f>'OddsRatio_working_3-way'!Z116+'OddsRatio_working_3-way'!AF116</f>
        <v>1.0980921625068349</v>
      </c>
      <c r="AM116" s="11">
        <f>'OddsRatio_working_3-way'!AA116+'OddsRatio_working_3-way'!AG116</f>
        <v>-0.75522207272867248</v>
      </c>
      <c r="AN116" s="11">
        <f>'OddsRatio_working_3-way'!AB116+'OddsRatio_working_3-way'!AH116</f>
        <v>-0.34287008977816175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1.0980921625068349</v>
      </c>
      <c r="AS116" s="11">
        <f>IF(('OddsRatio_working_3-way'!X116=0),IF(Q116&gt;0,-Q116^(1/3),(-Q116)^(1/3)),'OddsRatio_working_3-way'!AM116-'OddsRatio_working_3-way'!R116/3)</f>
        <v>-0.75522207272867248</v>
      </c>
      <c r="AT116" s="11">
        <f>IF(('OddsRatio_working_3-way'!X116=0),IF(Q116&gt;0,-Q116^(1/3),(-Q116)^(1/3)),'OddsRatio_working_3-way'!AN116-'OddsRatio_working_3-way'!R116/3)</f>
        <v>-0.34287008977816175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2.38</v>
      </c>
      <c r="B117" s="4">
        <f>IF('True_Odds_Calculator_3-way'!B118="","",'True_Odds_Calculator_3-way'!B118)</f>
        <v>3.5</v>
      </c>
      <c r="C117" s="4">
        <f>IF('True_Odds_Calculator_3-way'!C118="","",'True_Odds_Calculator_3-way'!C118)</f>
        <v>3.05</v>
      </c>
      <c r="D117" s="9">
        <f t="shared" si="26"/>
        <v>0.40781556910137085</v>
      </c>
      <c r="E117" s="9">
        <f t="shared" si="27"/>
        <v>0.27543689325578763</v>
      </c>
      <c r="F117" s="9">
        <f t="shared" si="28"/>
        <v>0.31674753764284147</v>
      </c>
      <c r="G117" s="9">
        <f t="shared" si="29"/>
        <v>1.0522382795994414</v>
      </c>
      <c r="H117" s="9">
        <f t="shared" si="30"/>
        <v>2.4520888258472291</v>
      </c>
      <c r="I117" s="9">
        <f t="shared" si="31"/>
        <v>3.6305956989986035</v>
      </c>
      <c r="J117" s="9">
        <f t="shared" si="32"/>
        <v>3.1570884731788542</v>
      </c>
      <c r="K117" s="11">
        <f t="shared" si="33"/>
        <v>0.42016806722689076</v>
      </c>
      <c r="L117" s="11">
        <f t="shared" si="34"/>
        <v>0.2857142857142857</v>
      </c>
      <c r="M117" s="11">
        <f t="shared" si="35"/>
        <v>0.32786885245901642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-0.27837364453978297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0.23340483734477396</v>
      </c>
      <c r="Q117" s="11">
        <f>2*'OddsRatio_working_3-way'!K117*'OddsRatio_working_3-way'!L117*'OddsRatio_working_3-way'!M117</f>
        <v>7.8720012595202019E-2</v>
      </c>
      <c r="R117" s="11">
        <f t="shared" si="36"/>
        <v>0</v>
      </c>
      <c r="S117" s="11">
        <f t="shared" si="37"/>
        <v>-0.8384588193708028</v>
      </c>
      <c r="T117" s="11">
        <f t="shared" si="38"/>
        <v>-0.28278543655001787</v>
      </c>
      <c r="U117" s="11">
        <f>'OddsRatio_working_3-way'!S117-'OddsRatio_working_3-way'!R117^2/3</f>
        <v>-0.8384588193708028</v>
      </c>
      <c r="V117" s="11">
        <f>'OddsRatio_working_3-way'!S117*'OddsRatio_working_3-way'!R117/3-2*'OddsRatio_working_3-way'!R117^3/27-'OddsRatio_working_3-way'!T117</f>
        <v>0.28278543655001787</v>
      </c>
      <c r="W117" s="11">
        <f>'OddsRatio_working_3-way'!V117^2+4*'OddsRatio_working_3-way'!U117^3/27</f>
        <v>-7.357968842997914E-3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0.14775450244221164</v>
      </c>
      <c r="Y117" s="11">
        <f>IF('OddsRatio_working_3-way'!W117&gt;=0,IF('OddsRatio_working_3-way'!V117+SQRT('OddsRatio_working_3-way'!W117)&gt;0,0,PI()),ACOS('OddsRatio_working_3-way'!V117/(2*'OddsRatio_working_3-way'!X117)))</f>
        <v>0.29451323407486907</v>
      </c>
      <c r="Z117" s="11">
        <f>'OddsRatio_working_3-way'!X117^(1/3)*COS('OddsRatio_working_3-way'!Y117/3)</f>
        <v>0.5261191397997208</v>
      </c>
      <c r="AA117" s="11">
        <f>'OddsRatio_working_3-way'!X117^(1/3)*COS(('OddsRatio_working_3-way'!Y117+2*PI())/3)</f>
        <v>-0.30793375953045027</v>
      </c>
      <c r="AB117" s="11">
        <f>'OddsRatio_working_3-way'!X117^(1/3)*COS(('OddsRatio_working_3-way'!Y117+4*PI())/3)</f>
        <v>-0.2181853802692704</v>
      </c>
      <c r="AC117" s="11">
        <f>'OddsRatio_working_3-way'!X117^(1/3)*SIN('OddsRatio_working_3-way'!Y117/3)</f>
        <v>5.1816250925774791E-2</v>
      </c>
      <c r="AD117" s="11">
        <f>'OddsRatio_working_3-way'!X117^(1/3)*SIN(('OddsRatio_working_3-way'!Y117+2*PI())/3)</f>
        <v>0.42972441502088732</v>
      </c>
      <c r="AE117" s="11">
        <f>'OddsRatio_working_3-way'!X117^(1/3)*SIN(('OddsRatio_working_3-way'!Y117+4*PI())/3)</f>
        <v>-0.48154066594666212</v>
      </c>
      <c r="AF117" s="11">
        <f>-'OddsRatio_working_3-way'!U117/(3*'OddsRatio_working_3-way'!X117^(1/3))*COS(('OddsRatio_working_3-way'!Y117)/3)</f>
        <v>0.52611913979972069</v>
      </c>
      <c r="AG117" s="11">
        <f>-'OddsRatio_working_3-way'!U117/(3*'OddsRatio_working_3-way'!X117^(1/3))*COS(('OddsRatio_working_3-way'!Y117+2*PI())/3)</f>
        <v>-0.30793375953045021</v>
      </c>
      <c r="AH117" s="11">
        <f>-'OddsRatio_working_3-way'!U117/(3*'OddsRatio_working_3-way'!X117^(1/3))*COS(('OddsRatio_working_3-way'!Y117+4*PI())/3)</f>
        <v>-0.21818538026927037</v>
      </c>
      <c r="AI117" s="11">
        <f>'OddsRatio_working_3-way'!U117/(3*'OddsRatio_working_3-way'!X117^(1/3))*SIN(('OddsRatio_working_3-way'!Y117)/3)</f>
        <v>-5.1816250925774784E-2</v>
      </c>
      <c r="AJ117" s="11">
        <f>'OddsRatio_working_3-way'!U117/(3*'OddsRatio_working_3-way'!X117^(1/3))*SIN(('OddsRatio_working_3-way'!Y117+2*PI())/3)</f>
        <v>-0.42972441502088721</v>
      </c>
      <c r="AK117" s="11">
        <f>'OddsRatio_working_3-way'!U117/(3*'OddsRatio_working_3-way'!X117^(1/3))*SIN(('OddsRatio_working_3-way'!Y117+4*PI())/3)</f>
        <v>0.48154066594666201</v>
      </c>
      <c r="AL117" s="11">
        <f>'OddsRatio_working_3-way'!Z117+'OddsRatio_working_3-way'!AF117</f>
        <v>1.0522382795994414</v>
      </c>
      <c r="AM117" s="11">
        <f>'OddsRatio_working_3-way'!AA117+'OddsRatio_working_3-way'!AG117</f>
        <v>-0.61586751906090043</v>
      </c>
      <c r="AN117" s="11">
        <f>'OddsRatio_working_3-way'!AB117+'OddsRatio_working_3-way'!AH117</f>
        <v>-0.43637076053854074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1.0522382795994414</v>
      </c>
      <c r="AS117" s="11">
        <f>IF(('OddsRatio_working_3-way'!X117=0),IF(Q117&gt;0,-Q117^(1/3),(-Q117)^(1/3)),'OddsRatio_working_3-way'!AM117-'OddsRatio_working_3-way'!R117/3)</f>
        <v>-0.61586751906090043</v>
      </c>
      <c r="AT117" s="11">
        <f>IF(('OddsRatio_working_3-way'!X117=0),IF(Q117&gt;0,-Q117^(1/3),(-Q117)^(1/3)),'OddsRatio_working_3-way'!AN117-'OddsRatio_working_3-way'!R117/3)</f>
        <v>-0.43637076053854074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2.87</v>
      </c>
      <c r="B118" s="4">
        <f>IF('True_Odds_Calculator_3-way'!B119="","",'True_Odds_Calculator_3-way'!B119)</f>
        <v>3.39</v>
      </c>
      <c r="C118" s="4">
        <f>IF('True_Odds_Calculator_3-way'!C119="","",'True_Odds_Calculator_3-way'!C119)</f>
        <v>2.57</v>
      </c>
      <c r="D118" s="9">
        <f t="shared" si="26"/>
        <v>0.33745506723597496</v>
      </c>
      <c r="E118" s="9">
        <f t="shared" si="27"/>
        <v>0.2849556639112934</v>
      </c>
      <c r="F118" s="9">
        <f t="shared" si="28"/>
        <v>0.37758926885273181</v>
      </c>
      <c r="G118" s="9">
        <f t="shared" si="29"/>
        <v>1.0499237898081717</v>
      </c>
      <c r="H118" s="9">
        <f t="shared" si="30"/>
        <v>2.9633574869412818</v>
      </c>
      <c r="I118" s="9">
        <f t="shared" si="31"/>
        <v>3.50931785764153</v>
      </c>
      <c r="J118" s="9">
        <f t="shared" si="32"/>
        <v>2.6483803499988294</v>
      </c>
      <c r="K118" s="11">
        <f t="shared" si="33"/>
        <v>0.34843205574912889</v>
      </c>
      <c r="L118" s="11">
        <f t="shared" si="34"/>
        <v>0.29498525073746312</v>
      </c>
      <c r="M118" s="11">
        <f t="shared" si="35"/>
        <v>0.38910505836575876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-0.28062376148807378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0.23315988717301073</v>
      </c>
      <c r="Q118" s="11">
        <f>2*'OddsRatio_working_3-way'!K118*'OddsRatio_working_3-way'!L118*'OddsRatio_working_3-way'!M118</f>
        <v>7.9986239167413625E-2</v>
      </c>
      <c r="R118" s="11">
        <f t="shared" si="36"/>
        <v>0</v>
      </c>
      <c r="S118" s="11">
        <f t="shared" si="37"/>
        <v>-0.83086295307505453</v>
      </c>
      <c r="T118" s="11">
        <f t="shared" si="38"/>
        <v>-0.28503017258149382</v>
      </c>
      <c r="U118" s="11">
        <f>'OddsRatio_working_3-way'!S118-'OddsRatio_working_3-way'!R118^2/3</f>
        <v>-0.83086295307505453</v>
      </c>
      <c r="V118" s="11">
        <f>'OddsRatio_working_3-way'!S118*'OddsRatio_working_3-way'!R118/3-2*'OddsRatio_working_3-way'!R118^3/27-'OddsRatio_working_3-way'!T118</f>
        <v>0.28503017258149382</v>
      </c>
      <c r="W118" s="11">
        <f>'OddsRatio_working_3-way'!V118^2+4*'OddsRatio_working_3-way'!U118^3/27</f>
        <v>-3.7314777605327726E-3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0.14575122387339404</v>
      </c>
      <c r="Y118" s="11">
        <f>IF('OddsRatio_working_3-way'!W118&gt;=0,IF('OddsRatio_working_3-way'!V118+SQRT('OddsRatio_working_3-way'!W118)&gt;0,0,PI()),ACOS('OddsRatio_working_3-way'!V118/(2*'OddsRatio_working_3-way'!X118)))</f>
        <v>0.21111992917446742</v>
      </c>
      <c r="Z118" s="11">
        <f>'OddsRatio_working_3-way'!X118^(1/3)*COS('OddsRatio_working_3-way'!Y118/3)</f>
        <v>0.52496189490408585</v>
      </c>
      <c r="AA118" s="11">
        <f>'OddsRatio_working_3-way'!X118^(1/3)*COS(('OddsRatio_working_3-way'!Y118+2*PI())/3)</f>
        <v>-0.2945277092665739</v>
      </c>
      <c r="AB118" s="11">
        <f>'OddsRatio_working_3-way'!X118^(1/3)*COS(('OddsRatio_working_3-way'!Y118+4*PI())/3)</f>
        <v>-0.23043418563751206</v>
      </c>
      <c r="AC118" s="11">
        <f>'OddsRatio_working_3-way'!X118^(1/3)*SIN('OddsRatio_working_3-way'!Y118/3)</f>
        <v>3.7004413120550562E-2</v>
      </c>
      <c r="AD118" s="11">
        <f>'OddsRatio_working_3-way'!X118^(1/3)*SIN(('OddsRatio_working_3-way'!Y118+2*PI())/3)</f>
        <v>0.43612813044547971</v>
      </c>
      <c r="AE118" s="11">
        <f>'OddsRatio_working_3-way'!X118^(1/3)*SIN(('OddsRatio_working_3-way'!Y118+4*PI())/3)</f>
        <v>-0.47313254356603018</v>
      </c>
      <c r="AF118" s="11">
        <f>-'OddsRatio_working_3-way'!U118/(3*'OddsRatio_working_3-way'!X118^(1/3))*COS(('OddsRatio_working_3-way'!Y118)/3)</f>
        <v>0.52496189490408585</v>
      </c>
      <c r="AG118" s="11">
        <f>-'OddsRatio_working_3-way'!U118/(3*'OddsRatio_working_3-way'!X118^(1/3))*COS(('OddsRatio_working_3-way'!Y118+2*PI())/3)</f>
        <v>-0.2945277092665739</v>
      </c>
      <c r="AH118" s="11">
        <f>-'OddsRatio_working_3-way'!U118/(3*'OddsRatio_working_3-way'!X118^(1/3))*COS(('OddsRatio_working_3-way'!Y118+4*PI())/3)</f>
        <v>-0.23043418563751206</v>
      </c>
      <c r="AI118" s="11">
        <f>'OddsRatio_working_3-way'!U118/(3*'OddsRatio_working_3-way'!X118^(1/3))*SIN(('OddsRatio_working_3-way'!Y118)/3)</f>
        <v>-3.7004413120550562E-2</v>
      </c>
      <c r="AJ118" s="11">
        <f>'OddsRatio_working_3-way'!U118/(3*'OddsRatio_working_3-way'!X118^(1/3))*SIN(('OddsRatio_working_3-way'!Y118+2*PI())/3)</f>
        <v>-0.43612813044547971</v>
      </c>
      <c r="AK118" s="11">
        <f>'OddsRatio_working_3-way'!U118/(3*'OddsRatio_working_3-way'!X118^(1/3))*SIN(('OddsRatio_working_3-way'!Y118+4*PI())/3)</f>
        <v>0.47313254356603018</v>
      </c>
      <c r="AL118" s="11">
        <f>'OddsRatio_working_3-way'!Z118+'OddsRatio_working_3-way'!AF118</f>
        <v>1.0499237898081717</v>
      </c>
      <c r="AM118" s="11">
        <f>'OddsRatio_working_3-way'!AA118+'OddsRatio_working_3-way'!AG118</f>
        <v>-0.5890554185331478</v>
      </c>
      <c r="AN118" s="11">
        <f>'OddsRatio_working_3-way'!AB118+'OddsRatio_working_3-way'!AH118</f>
        <v>-0.46086837127502411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1.0499237898081717</v>
      </c>
      <c r="AS118" s="11">
        <f>IF(('OddsRatio_working_3-way'!X118=0),IF(Q118&gt;0,-Q118^(1/3),(-Q118)^(1/3)),'OddsRatio_working_3-way'!AM118-'OddsRatio_working_3-way'!R118/3)</f>
        <v>-0.5890554185331478</v>
      </c>
      <c r="AT118" s="11">
        <f>IF(('OddsRatio_working_3-way'!X118=0),IF(Q118&gt;0,-Q118^(1/3),(-Q118)^(1/3)),'OddsRatio_working_3-way'!AN118-'OddsRatio_working_3-way'!R118/3)</f>
        <v>-0.46086837127502411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3.73</v>
      </c>
      <c r="B119" s="4">
        <f>IF('True_Odds_Calculator_3-way'!B120="","",'True_Odds_Calculator_3-way'!B120)</f>
        <v>3.24</v>
      </c>
      <c r="C119" s="4">
        <f>IF('True_Odds_Calculator_3-way'!C120="","",'True_Odds_Calculator_3-way'!C120)</f>
        <v>2.19</v>
      </c>
      <c r="D119" s="9">
        <f t="shared" si="26"/>
        <v>0.25818676534403889</v>
      </c>
      <c r="E119" s="9">
        <f t="shared" si="27"/>
        <v>0.29784341420527272</v>
      </c>
      <c r="F119" s="9">
        <f t="shared" si="28"/>
        <v>0.44396982045068856</v>
      </c>
      <c r="G119" s="9">
        <f t="shared" si="29"/>
        <v>1.0524414728185518</v>
      </c>
      <c r="H119" s="9">
        <f t="shared" si="30"/>
        <v>3.8731652207946468</v>
      </c>
      <c r="I119" s="9">
        <f t="shared" si="31"/>
        <v>3.3574688991135564</v>
      </c>
      <c r="J119" s="9">
        <f t="shared" si="32"/>
        <v>2.2524053526540762</v>
      </c>
      <c r="K119" s="11">
        <f t="shared" si="33"/>
        <v>0.26809651474530832</v>
      </c>
      <c r="L119" s="11">
        <f t="shared" si="34"/>
        <v>0.30864197530864196</v>
      </c>
      <c r="M119" s="11">
        <f t="shared" si="35"/>
        <v>0.45662100456621008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-0.27495376434620145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0.23274628372950834</v>
      </c>
      <c r="Q119" s="11">
        <f>2*'OddsRatio_working_3-way'!K119*'OddsRatio_working_3-way'!L119*'OddsRatio_working_3-way'!M119</f>
        <v>7.5566975236853351E-2</v>
      </c>
      <c r="R119" s="11">
        <f t="shared" si="36"/>
        <v>0</v>
      </c>
      <c r="S119" s="11">
        <f t="shared" si="37"/>
        <v>-0.84649244313109828</v>
      </c>
      <c r="T119" s="11">
        <f t="shared" si="38"/>
        <v>-0.27483520880879814</v>
      </c>
      <c r="U119" s="11">
        <f>'OddsRatio_working_3-way'!S119-'OddsRatio_working_3-way'!R119^2/3</f>
        <v>-0.84649244313109828</v>
      </c>
      <c r="V119" s="11">
        <f>'OddsRatio_working_3-way'!S119*'OddsRatio_working_3-way'!R119/3-2*'OddsRatio_working_3-way'!R119^3/27-'OddsRatio_working_3-way'!T119</f>
        <v>0.27483520880879814</v>
      </c>
      <c r="W119" s="11">
        <f>'OddsRatio_working_3-way'!V119^2+4*'OddsRatio_working_3-way'!U119^3/27</f>
        <v>-1.4325415387034926E-2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0.14988312729257636</v>
      </c>
      <c r="Y119" s="11">
        <f>IF('OddsRatio_working_3-way'!W119&gt;=0,IF('OddsRatio_working_3-way'!V119+SQRT('OddsRatio_working_3-way'!W119)&gt;0,0,PI()),ACOS('OddsRatio_working_3-way'!V119/(2*'OddsRatio_working_3-way'!X119)))</f>
        <v>0.4107246910768656</v>
      </c>
      <c r="Z119" s="11">
        <f>'OddsRatio_working_3-way'!X119^(1/3)*COS('OddsRatio_working_3-way'!Y119/3)</f>
        <v>0.52622073640927591</v>
      </c>
      <c r="AA119" s="11">
        <f>'OddsRatio_working_3-way'!X119^(1/3)*COS(('OddsRatio_working_3-way'!Y119+2*PI())/3)</f>
        <v>-0.32589502566515199</v>
      </c>
      <c r="AB119" s="11">
        <f>'OddsRatio_working_3-way'!X119^(1/3)*COS(('OddsRatio_working_3-way'!Y119+4*PI())/3)</f>
        <v>-0.20032571074412406</v>
      </c>
      <c r="AC119" s="11">
        <f>'OddsRatio_working_3-way'!X119^(1/3)*SIN('OddsRatio_working_3-way'!Y119/3)</f>
        <v>7.249747777161264E-2</v>
      </c>
      <c r="AD119" s="11">
        <f>'OddsRatio_working_3-way'!X119^(1/3)*SIN(('OddsRatio_working_3-way'!Y119+2*PI())/3)</f>
        <v>0.41947178684278164</v>
      </c>
      <c r="AE119" s="11">
        <f>'OddsRatio_working_3-way'!X119^(1/3)*SIN(('OddsRatio_working_3-way'!Y119+4*PI())/3)</f>
        <v>-0.49196926461439405</v>
      </c>
      <c r="AF119" s="11">
        <f>-'OddsRatio_working_3-way'!U119/(3*'OddsRatio_working_3-way'!X119^(1/3))*COS(('OddsRatio_working_3-way'!Y119)/3)</f>
        <v>0.52622073640927591</v>
      </c>
      <c r="AG119" s="11">
        <f>-'OddsRatio_working_3-way'!U119/(3*'OddsRatio_working_3-way'!X119^(1/3))*COS(('OddsRatio_working_3-way'!Y119+2*PI())/3)</f>
        <v>-0.32589502566515199</v>
      </c>
      <c r="AH119" s="11">
        <f>-'OddsRatio_working_3-way'!U119/(3*'OddsRatio_working_3-way'!X119^(1/3))*COS(('OddsRatio_working_3-way'!Y119+4*PI())/3)</f>
        <v>-0.20032571074412406</v>
      </c>
      <c r="AI119" s="11">
        <f>'OddsRatio_working_3-way'!U119/(3*'OddsRatio_working_3-way'!X119^(1/3))*SIN(('OddsRatio_working_3-way'!Y119)/3)</f>
        <v>-7.249747777161264E-2</v>
      </c>
      <c r="AJ119" s="11">
        <f>'OddsRatio_working_3-way'!U119/(3*'OddsRatio_working_3-way'!X119^(1/3))*SIN(('OddsRatio_working_3-way'!Y119+2*PI())/3)</f>
        <v>-0.41947178684278164</v>
      </c>
      <c r="AK119" s="11">
        <f>'OddsRatio_working_3-way'!U119/(3*'OddsRatio_working_3-way'!X119^(1/3))*SIN(('OddsRatio_working_3-way'!Y119+4*PI())/3)</f>
        <v>0.49196926461439405</v>
      </c>
      <c r="AL119" s="11">
        <f>'OddsRatio_working_3-way'!Z119+'OddsRatio_working_3-way'!AF119</f>
        <v>1.0524414728185518</v>
      </c>
      <c r="AM119" s="11">
        <f>'OddsRatio_working_3-way'!AA119+'OddsRatio_working_3-way'!AG119</f>
        <v>-0.65179005133030399</v>
      </c>
      <c r="AN119" s="11">
        <f>'OddsRatio_working_3-way'!AB119+'OddsRatio_working_3-way'!AH119</f>
        <v>-0.40065142148824812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1.0524414728185518</v>
      </c>
      <c r="AS119" s="11">
        <f>IF(('OddsRatio_working_3-way'!X119=0),IF(Q119&gt;0,-Q119^(1/3),(-Q119)^(1/3)),'OddsRatio_working_3-way'!AM119-'OddsRatio_working_3-way'!R119/3)</f>
        <v>-0.65179005133030399</v>
      </c>
      <c r="AT119" s="11">
        <f>IF(('OddsRatio_working_3-way'!X119=0),IF(Q119&gt;0,-Q119^(1/3),(-Q119)^(1/3)),'OddsRatio_working_3-way'!AN119-'OddsRatio_working_3-way'!R119/3)</f>
        <v>-0.40065142148824812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6.23</v>
      </c>
      <c r="B120" s="4">
        <f>IF('True_Odds_Calculator_3-way'!B121="","",'True_Odds_Calculator_3-way'!B121)</f>
        <v>3.69</v>
      </c>
      <c r="C120" s="4">
        <f>IF('True_Odds_Calculator_3-way'!C121="","",'True_Odds_Calculator_3-way'!C121)</f>
        <v>1.65</v>
      </c>
      <c r="D120" s="9">
        <f t="shared" si="26"/>
        <v>0.15177733251008793</v>
      </c>
      <c r="E120" s="9">
        <f t="shared" si="27"/>
        <v>0.2581016829850481</v>
      </c>
      <c r="F120" s="9">
        <f t="shared" si="28"/>
        <v>0.59012098450486383</v>
      </c>
      <c r="G120" s="9">
        <f t="shared" si="29"/>
        <v>1.0685657980639907</v>
      </c>
      <c r="H120" s="9">
        <f t="shared" si="30"/>
        <v>6.5885991238746708</v>
      </c>
      <c r="I120" s="9">
        <f t="shared" si="31"/>
        <v>3.8744419967921337</v>
      </c>
      <c r="J120" s="9">
        <f t="shared" si="32"/>
        <v>1.6945677687415943</v>
      </c>
      <c r="K120" s="11">
        <f t="shared" si="33"/>
        <v>0.16051364365971107</v>
      </c>
      <c r="L120" s="11">
        <f t="shared" si="34"/>
        <v>0.2710027100271003</v>
      </c>
      <c r="M120" s="11">
        <f t="shared" si="35"/>
        <v>0.60606060606060608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-0.24108432192838869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0.22593445449022326</v>
      </c>
      <c r="Q120" s="11">
        <f>2*'OddsRatio_working_3-way'!K120*'OddsRatio_working_3-way'!L120*'OddsRatio_working_3-way'!M120</f>
        <v>5.2726827185583011E-2</v>
      </c>
      <c r="R120" s="11">
        <f t="shared" si="36"/>
        <v>0</v>
      </c>
      <c r="S120" s="11">
        <f t="shared" si="37"/>
        <v>-0.93715946637680769</v>
      </c>
      <c r="T120" s="11">
        <f t="shared" si="38"/>
        <v>-0.21870699332014176</v>
      </c>
      <c r="U120" s="11">
        <f>'OddsRatio_working_3-way'!S120-'OddsRatio_working_3-way'!R120^2/3</f>
        <v>-0.93715946637680769</v>
      </c>
      <c r="V120" s="11">
        <f>'OddsRatio_working_3-way'!S120*'OddsRatio_working_3-way'!R120/3-2*'OddsRatio_working_3-way'!R120^3/27-'OddsRatio_working_3-way'!T120</f>
        <v>0.21870699332014176</v>
      </c>
      <c r="W120" s="11">
        <f>'OddsRatio_working_3-way'!V120^2+4*'OddsRatio_working_3-way'!U120^3/27</f>
        <v>-7.4104590938432247E-2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0.1745976373448169</v>
      </c>
      <c r="Y120" s="11">
        <f>IF('OddsRatio_working_3-way'!W120&gt;=0,IF('OddsRatio_working_3-way'!V120+SQRT('OddsRatio_working_3-way'!W120)&gt;0,0,PI()),ACOS('OddsRatio_working_3-way'!V120/(2*'OddsRatio_working_3-way'!X120)))</f>
        <v>0.89397633442335855</v>
      </c>
      <c r="Z120" s="11">
        <f>'OddsRatio_working_3-way'!X120^(1/3)*COS('OddsRatio_working_3-way'!Y120/3)</f>
        <v>0.53428289903199533</v>
      </c>
      <c r="AA120" s="11">
        <f>'OddsRatio_working_3-way'!X120^(1/3)*COS(('OddsRatio_working_3-way'!Y120+2*PI())/3)</f>
        <v>-0.40925480021070504</v>
      </c>
      <c r="AB120" s="11">
        <f>'OddsRatio_working_3-way'!X120^(1/3)*COS(('OddsRatio_working_3-way'!Y120+4*PI())/3)</f>
        <v>-0.12502809882129021</v>
      </c>
      <c r="AC120" s="11">
        <f>'OddsRatio_working_3-way'!X120^(1/3)*SIN('OddsRatio_working_3-way'!Y120/3)</f>
        <v>0.16409836255805801</v>
      </c>
      <c r="AD120" s="11">
        <f>'OddsRatio_working_3-way'!X120^(1/3)*SIN(('OddsRatio_working_3-way'!Y120+2*PI())/3)</f>
        <v>0.38065338209027527</v>
      </c>
      <c r="AE120" s="11">
        <f>'OddsRatio_working_3-way'!X120^(1/3)*SIN(('OddsRatio_working_3-way'!Y120+4*PI())/3)</f>
        <v>-0.54475174464833331</v>
      </c>
      <c r="AF120" s="11">
        <f>-'OddsRatio_working_3-way'!U120/(3*'OddsRatio_working_3-way'!X120^(1/3))*COS(('OddsRatio_working_3-way'!Y120)/3)</f>
        <v>0.53428289903199533</v>
      </c>
      <c r="AG120" s="11">
        <f>-'OddsRatio_working_3-way'!U120/(3*'OddsRatio_working_3-way'!X120^(1/3))*COS(('OddsRatio_working_3-way'!Y120+2*PI())/3)</f>
        <v>-0.40925480021070504</v>
      </c>
      <c r="AH120" s="11">
        <f>-'OddsRatio_working_3-way'!U120/(3*'OddsRatio_working_3-way'!X120^(1/3))*COS(('OddsRatio_working_3-way'!Y120+4*PI())/3)</f>
        <v>-0.12502809882129021</v>
      </c>
      <c r="AI120" s="11">
        <f>'OddsRatio_working_3-way'!U120/(3*'OddsRatio_working_3-way'!X120^(1/3))*SIN(('OddsRatio_working_3-way'!Y120)/3)</f>
        <v>-0.16409836255805801</v>
      </c>
      <c r="AJ120" s="11">
        <f>'OddsRatio_working_3-way'!U120/(3*'OddsRatio_working_3-way'!X120^(1/3))*SIN(('OddsRatio_working_3-way'!Y120+2*PI())/3)</f>
        <v>-0.38065338209027527</v>
      </c>
      <c r="AK120" s="11">
        <f>'OddsRatio_working_3-way'!U120/(3*'OddsRatio_working_3-way'!X120^(1/3))*SIN(('OddsRatio_working_3-way'!Y120+4*PI())/3)</f>
        <v>0.54475174464833331</v>
      </c>
      <c r="AL120" s="11">
        <f>'OddsRatio_working_3-way'!Z120+'OddsRatio_working_3-way'!AF120</f>
        <v>1.0685657980639907</v>
      </c>
      <c r="AM120" s="11">
        <f>'OddsRatio_working_3-way'!AA120+'OddsRatio_working_3-way'!AG120</f>
        <v>-0.81850960042141008</v>
      </c>
      <c r="AN120" s="11">
        <f>'OddsRatio_working_3-way'!AB120+'OddsRatio_working_3-way'!AH120</f>
        <v>-0.25005619764258041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1.0685657980639907</v>
      </c>
      <c r="AS120" s="11">
        <f>IF(('OddsRatio_working_3-way'!X120=0),IF(Q120&gt;0,-Q120^(1/3),(-Q120)^(1/3)),'OddsRatio_working_3-way'!AM120-'OddsRatio_working_3-way'!R120/3)</f>
        <v>-0.81850960042141008</v>
      </c>
      <c r="AT120" s="11">
        <f>IF(('OddsRatio_working_3-way'!X120=0),IF(Q120&gt;0,-Q120^(1/3),(-Q120)^(1/3)),'OddsRatio_working_3-way'!AN120-'OddsRatio_working_3-way'!R120/3)</f>
        <v>-0.25005619764258041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2.62</v>
      </c>
      <c r="B121" s="4">
        <f>IF('True_Odds_Calculator_3-way'!B122="","",'True_Odds_Calculator_3-way'!B122)</f>
        <v>2.93</v>
      </c>
      <c r="C121" s="4">
        <f>IF('True_Odds_Calculator_3-way'!C122="","",'True_Odds_Calculator_3-way'!C122)</f>
        <v>3.29</v>
      </c>
      <c r="D121" s="9">
        <f t="shared" si="26"/>
        <v>0.372213582038812</v>
      </c>
      <c r="E121" s="9">
        <f t="shared" si="27"/>
        <v>0.33229440135933114</v>
      </c>
      <c r="F121" s="9">
        <f t="shared" si="28"/>
        <v>0.29549201660185698</v>
      </c>
      <c r="G121" s="9">
        <f t="shared" si="29"/>
        <v>1.0411293378932831</v>
      </c>
      <c r="H121" s="9">
        <f t="shared" si="30"/>
        <v>2.6866295273871188</v>
      </c>
      <c r="I121" s="9">
        <f t="shared" si="31"/>
        <v>3.0093796221340372</v>
      </c>
      <c r="J121" s="9">
        <f t="shared" si="32"/>
        <v>3.3841861837756184</v>
      </c>
      <c r="K121" s="11">
        <f t="shared" si="33"/>
        <v>0.38167938931297707</v>
      </c>
      <c r="L121" s="11">
        <f t="shared" si="34"/>
        <v>0.34129692832764502</v>
      </c>
      <c r="M121" s="11">
        <f t="shared" si="35"/>
        <v>0.303951367781155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-0.28349342853547688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0.23123205427428095</v>
      </c>
      <c r="Q121" s="11">
        <f>2*'OddsRatio_working_3-way'!K121*'OddsRatio_working_3-way'!L121*'OddsRatio_working_3-way'!M121</f>
        <v>7.918905968297292E-2</v>
      </c>
      <c r="R121" s="11">
        <f t="shared" si="36"/>
        <v>0</v>
      </c>
      <c r="S121" s="11">
        <f t="shared" si="37"/>
        <v>-0.81565225504105165</v>
      </c>
      <c r="T121" s="11">
        <f t="shared" si="38"/>
        <v>-0.27933296405515468</v>
      </c>
      <c r="U121" s="11">
        <f>'OddsRatio_working_3-way'!S121-'OddsRatio_working_3-way'!R121^2/3</f>
        <v>-0.81565225504105165</v>
      </c>
      <c r="V121" s="11">
        <f>'OddsRatio_working_3-way'!S121*'OddsRatio_working_3-way'!R121/3-2*'OddsRatio_working_3-way'!R121^3/27-'OddsRatio_working_3-way'!T121</f>
        <v>0.27933296405515468</v>
      </c>
      <c r="W121" s="11">
        <f>'OddsRatio_working_3-way'!V121^2+4*'OddsRatio_working_3-way'!U121^3/27</f>
        <v>-2.3648207897916246E-3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0.141767173208072</v>
      </c>
      <c r="Y121" s="11">
        <f>IF('OddsRatio_working_3-way'!W121&gt;=0,IF('OddsRatio_working_3-way'!V121+SQRT('OddsRatio_working_3-way'!W121)&gt;0,0,PI()),ACOS('OddsRatio_working_3-way'!V121/(2*'OddsRatio_working_3-way'!X121)))</f>
        <v>0.17236377786403567</v>
      </c>
      <c r="Z121" s="11">
        <f>'OddsRatio_working_3-way'!X121^(1/3)*COS('OddsRatio_working_3-way'!Y121/3)</f>
        <v>0.52056466894664155</v>
      </c>
      <c r="AA121" s="11">
        <f>'OddsRatio_working_3-way'!X121^(1/3)*COS(('OddsRatio_working_3-way'!Y121+2*PI())/3)</f>
        <v>-0.28621268047213111</v>
      </c>
      <c r="AB121" s="11">
        <f>'OddsRatio_working_3-way'!X121^(1/3)*COS(('OddsRatio_working_3-way'!Y121+4*PI())/3)</f>
        <v>-0.23435198847451036</v>
      </c>
      <c r="AC121" s="11">
        <f>'OddsRatio_working_3-way'!X121^(1/3)*SIN('OddsRatio_working_3-way'!Y121/3)</f>
        <v>2.9941784485186685E-2</v>
      </c>
      <c r="AD121" s="11">
        <f>'OddsRatio_working_3-way'!X121^(1/3)*SIN(('OddsRatio_working_3-way'!Y121+2*PI())/3)</f>
        <v>0.4358513353778346</v>
      </c>
      <c r="AE121" s="11">
        <f>'OddsRatio_working_3-way'!X121^(1/3)*SIN(('OddsRatio_working_3-way'!Y121+4*PI())/3)</f>
        <v>-0.46579311986302124</v>
      </c>
      <c r="AF121" s="11">
        <f>-'OddsRatio_working_3-way'!U121/(3*'OddsRatio_working_3-way'!X121^(1/3))*COS(('OddsRatio_working_3-way'!Y121)/3)</f>
        <v>0.52056466894664155</v>
      </c>
      <c r="AG121" s="11">
        <f>-'OddsRatio_working_3-way'!U121/(3*'OddsRatio_working_3-way'!X121^(1/3))*COS(('OddsRatio_working_3-way'!Y121+2*PI())/3)</f>
        <v>-0.28621268047213111</v>
      </c>
      <c r="AH121" s="11">
        <f>-'OddsRatio_working_3-way'!U121/(3*'OddsRatio_working_3-way'!X121^(1/3))*COS(('OddsRatio_working_3-way'!Y121+4*PI())/3)</f>
        <v>-0.23435198847451036</v>
      </c>
      <c r="AI121" s="11">
        <f>'OddsRatio_working_3-way'!U121/(3*'OddsRatio_working_3-way'!X121^(1/3))*SIN(('OddsRatio_working_3-way'!Y121)/3)</f>
        <v>-2.9941784485186685E-2</v>
      </c>
      <c r="AJ121" s="11">
        <f>'OddsRatio_working_3-way'!U121/(3*'OddsRatio_working_3-way'!X121^(1/3))*SIN(('OddsRatio_working_3-way'!Y121+2*PI())/3)</f>
        <v>-0.4358513353778346</v>
      </c>
      <c r="AK121" s="11">
        <f>'OddsRatio_working_3-way'!U121/(3*'OddsRatio_working_3-way'!X121^(1/3))*SIN(('OddsRatio_working_3-way'!Y121+4*PI())/3)</f>
        <v>0.46579311986302124</v>
      </c>
      <c r="AL121" s="11">
        <f>'OddsRatio_working_3-way'!Z121+'OddsRatio_working_3-way'!AF121</f>
        <v>1.0411293378932831</v>
      </c>
      <c r="AM121" s="11">
        <f>'OddsRatio_working_3-way'!AA121+'OddsRatio_working_3-way'!AG121</f>
        <v>-0.57242536094426222</v>
      </c>
      <c r="AN121" s="11">
        <f>'OddsRatio_working_3-way'!AB121+'OddsRatio_working_3-way'!AH121</f>
        <v>-0.46870397694902072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1.0411293378932831</v>
      </c>
      <c r="AS121" s="11">
        <f>IF(('OddsRatio_working_3-way'!X121=0),IF(Q121&gt;0,-Q121^(1/3),(-Q121)^(1/3)),'OddsRatio_working_3-way'!AM121-'OddsRatio_working_3-way'!R121/3)</f>
        <v>-0.57242536094426222</v>
      </c>
      <c r="AT121" s="11">
        <f>IF(('OddsRatio_working_3-way'!X121=0),IF(Q121&gt;0,-Q121^(1/3),(-Q121)^(1/3)),'OddsRatio_working_3-way'!AN121-'OddsRatio_working_3-way'!R121/3)</f>
        <v>-0.46870397694902072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8.14</v>
      </c>
      <c r="B122" s="4">
        <f>IF('True_Odds_Calculator_3-way'!B123="","",'True_Odds_Calculator_3-way'!B123)</f>
        <v>5.97</v>
      </c>
      <c r="C122" s="4">
        <f>IF('True_Odds_Calculator_3-way'!C123="","",'True_Odds_Calculator_3-way'!C123)</f>
        <v>1.35</v>
      </c>
      <c r="D122" s="9">
        <f t="shared" si="26"/>
        <v>0.11537548590648629</v>
      </c>
      <c r="E122" s="9">
        <f t="shared" si="27"/>
        <v>0.15780141814520157</v>
      </c>
      <c r="F122" s="9">
        <f t="shared" si="28"/>
        <v>0.72682309594831196</v>
      </c>
      <c r="G122" s="9">
        <f t="shared" si="29"/>
        <v>1.0738588860186487</v>
      </c>
      <c r="H122" s="9">
        <f t="shared" si="30"/>
        <v>8.6673524461731528</v>
      </c>
      <c r="I122" s="9">
        <f t="shared" si="31"/>
        <v>6.337078663512683</v>
      </c>
      <c r="J122" s="9">
        <f t="shared" si="32"/>
        <v>1.3758506101065273</v>
      </c>
      <c r="K122" s="11">
        <f t="shared" si="33"/>
        <v>0.12285012285012284</v>
      </c>
      <c r="L122" s="11">
        <f t="shared" si="34"/>
        <v>0.16750418760469013</v>
      </c>
      <c r="M122" s="11">
        <f t="shared" si="35"/>
        <v>0.7407407407407407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-0.18931722951823449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0.18992648808394202</v>
      </c>
      <c r="Q122" s="11">
        <f>2*'OddsRatio_working_3-way'!K122*'OddsRatio_working_3-way'!L122*'OddsRatio_working_3-way'!M122</f>
        <v>3.0485792629846228E-2</v>
      </c>
      <c r="R122" s="11">
        <f t="shared" si="36"/>
        <v>0</v>
      </c>
      <c r="S122" s="11">
        <f t="shared" si="37"/>
        <v>-1.0032181886839246</v>
      </c>
      <c r="T122" s="11">
        <f t="shared" si="38"/>
        <v>-0.16103020685135225</v>
      </c>
      <c r="U122" s="11">
        <f>'OddsRatio_working_3-way'!S122-'OddsRatio_working_3-way'!R122^2/3</f>
        <v>-1.0032181886839246</v>
      </c>
      <c r="V122" s="11">
        <f>'OddsRatio_working_3-way'!S122*'OddsRatio_working_3-way'!R122/3-2*'OddsRatio_working_3-way'!R122^3/27-'OddsRatio_working_3-way'!T122</f>
        <v>0.16103020685135225</v>
      </c>
      <c r="W122" s="11">
        <f>'OddsRatio_working_3-way'!V122^2+4*'OddsRatio_working_3-way'!U122^3/27</f>
        <v>-0.12365233464391859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0.19337984781415815</v>
      </c>
      <c r="Y122" s="11">
        <f>IF('OddsRatio_working_3-way'!W122&gt;=0,IF('OddsRatio_working_3-way'!V122+SQRT('OddsRatio_working_3-way'!W122)&gt;0,0,PI()),ACOS('OddsRatio_working_3-way'!V122/(2*'OddsRatio_working_3-way'!X122)))</f>
        <v>1.1413612289540334</v>
      </c>
      <c r="Z122" s="11">
        <f>'OddsRatio_working_3-way'!X122^(1/3)*COS('OddsRatio_working_3-way'!Y122/3)</f>
        <v>0.53692944300932433</v>
      </c>
      <c r="AA122" s="11">
        <f>'OddsRatio_working_3-way'!X122^(1/3)*COS(('OddsRatio_working_3-way'!Y122+2*PI())/3)</f>
        <v>-0.45443414666173926</v>
      </c>
      <c r="AB122" s="11">
        <f>'OddsRatio_working_3-way'!X122^(1/3)*COS(('OddsRatio_working_3-way'!Y122+4*PI())/3)</f>
        <v>-8.2495296347585484E-2</v>
      </c>
      <c r="AC122" s="11">
        <f>'OddsRatio_working_3-way'!X122^(1/3)*SIN('OddsRatio_working_3-way'!Y122/3)</f>
        <v>0.21473899535095686</v>
      </c>
      <c r="AD122" s="11">
        <f>'OddsRatio_working_3-way'!X122^(1/3)*SIN(('OddsRatio_working_3-way'!Y122+2*PI())/3)</f>
        <v>0.35762504001042544</v>
      </c>
      <c r="AE122" s="11">
        <f>'OddsRatio_working_3-way'!X122^(1/3)*SIN(('OddsRatio_working_3-way'!Y122+4*PI())/3)</f>
        <v>-0.57236403536138214</v>
      </c>
      <c r="AF122" s="11">
        <f>-'OddsRatio_working_3-way'!U122/(3*'OddsRatio_working_3-way'!X122^(1/3))*COS(('OddsRatio_working_3-way'!Y122)/3)</f>
        <v>0.53692944300932433</v>
      </c>
      <c r="AG122" s="11">
        <f>-'OddsRatio_working_3-way'!U122/(3*'OddsRatio_working_3-way'!X122^(1/3))*COS(('OddsRatio_working_3-way'!Y122+2*PI())/3)</f>
        <v>-0.45443414666173926</v>
      </c>
      <c r="AH122" s="11">
        <f>-'OddsRatio_working_3-way'!U122/(3*'OddsRatio_working_3-way'!X122^(1/3))*COS(('OddsRatio_working_3-way'!Y122+4*PI())/3)</f>
        <v>-8.2495296347585484E-2</v>
      </c>
      <c r="AI122" s="11">
        <f>'OddsRatio_working_3-way'!U122/(3*'OddsRatio_working_3-way'!X122^(1/3))*SIN(('OddsRatio_working_3-way'!Y122)/3)</f>
        <v>-0.21473899535095686</v>
      </c>
      <c r="AJ122" s="11">
        <f>'OddsRatio_working_3-way'!U122/(3*'OddsRatio_working_3-way'!X122^(1/3))*SIN(('OddsRatio_working_3-way'!Y122+2*PI())/3)</f>
        <v>-0.35762504001042544</v>
      </c>
      <c r="AK122" s="11">
        <f>'OddsRatio_working_3-way'!U122/(3*'OddsRatio_working_3-way'!X122^(1/3))*SIN(('OddsRatio_working_3-way'!Y122+4*PI())/3)</f>
        <v>0.57236403536138214</v>
      </c>
      <c r="AL122" s="11">
        <f>'OddsRatio_working_3-way'!Z122+'OddsRatio_working_3-way'!AF122</f>
        <v>1.0738588860186487</v>
      </c>
      <c r="AM122" s="11">
        <f>'OddsRatio_working_3-way'!AA122+'OddsRatio_working_3-way'!AG122</f>
        <v>-0.90886829332347852</v>
      </c>
      <c r="AN122" s="11">
        <f>'OddsRatio_working_3-way'!AB122+'OddsRatio_working_3-way'!AH122</f>
        <v>-0.16499059269517097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1.0738588860186487</v>
      </c>
      <c r="AS122" s="11">
        <f>IF(('OddsRatio_working_3-way'!X122=0),IF(Q122&gt;0,-Q122^(1/3),(-Q122)^(1/3)),'OddsRatio_working_3-way'!AM122-'OddsRatio_working_3-way'!R122/3)</f>
        <v>-0.90886829332347852</v>
      </c>
      <c r="AT122" s="11">
        <f>IF(('OddsRatio_working_3-way'!X122=0),IF(Q122&gt;0,-Q122^(1/3),(-Q122)^(1/3)),'OddsRatio_working_3-way'!AN122-'OddsRatio_working_3-way'!R122/3)</f>
        <v>-0.16499059269517097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2.2200000000000002</v>
      </c>
      <c r="B123" s="4">
        <f>IF('True_Odds_Calculator_3-way'!B124="","",'True_Odds_Calculator_3-way'!B124)</f>
        <v>3.71</v>
      </c>
      <c r="C123" s="4">
        <f>IF('True_Odds_Calculator_3-way'!C124="","",'True_Odds_Calculator_3-way'!C124)</f>
        <v>3.25</v>
      </c>
      <c r="D123" s="9">
        <f t="shared" si="26"/>
        <v>0.43998246715085265</v>
      </c>
      <c r="E123" s="9">
        <f t="shared" si="27"/>
        <v>0.26127910060510434</v>
      </c>
      <c r="F123" s="9">
        <f t="shared" si="28"/>
        <v>0.29873843224404334</v>
      </c>
      <c r="G123" s="9">
        <f t="shared" si="29"/>
        <v>1.0432933103060789</v>
      </c>
      <c r="H123" s="9">
        <f t="shared" si="30"/>
        <v>2.2728178385734163</v>
      </c>
      <c r="I123" s="9">
        <f t="shared" si="31"/>
        <v>3.8273248709294738</v>
      </c>
      <c r="J123" s="9">
        <f t="shared" si="32"/>
        <v>3.3474099481886781</v>
      </c>
      <c r="K123" s="11">
        <f t="shared" si="33"/>
        <v>0.4504504504504504</v>
      </c>
      <c r="L123" s="11">
        <f t="shared" si="34"/>
        <v>0.26954177897574122</v>
      </c>
      <c r="M123" s="11">
        <f t="shared" si="35"/>
        <v>0.30769230769230771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-0.27790822130444792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0.23087570257381573</v>
      </c>
      <c r="Q123" s="11">
        <f>2*'OddsRatio_working_3-way'!K123*'OddsRatio_working_3-way'!L123*'OddsRatio_working_3-way'!M123</f>
        <v>7.4717055849131311E-2</v>
      </c>
      <c r="R123" s="11">
        <f t="shared" si="36"/>
        <v>0</v>
      </c>
      <c r="S123" s="11">
        <f t="shared" si="37"/>
        <v>-0.83076240598471485</v>
      </c>
      <c r="T123" s="11">
        <f t="shared" si="38"/>
        <v>-0.26885514756786888</v>
      </c>
      <c r="U123" s="11">
        <f>'OddsRatio_working_3-way'!S123-'OddsRatio_working_3-way'!R123^2/3</f>
        <v>-0.83076240598471485</v>
      </c>
      <c r="V123" s="11">
        <f>'OddsRatio_working_3-way'!S123*'OddsRatio_working_3-way'!R123/3-2*'OddsRatio_working_3-way'!R123^3/27-'OddsRatio_working_3-way'!T123</f>
        <v>0.26885514756786888</v>
      </c>
      <c r="W123" s="11">
        <f>'OddsRatio_working_3-way'!V123^2+4*'OddsRatio_working_3-way'!U123^3/27</f>
        <v>-1.2659741068682201E-2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0.14572476749202823</v>
      </c>
      <c r="Y123" s="11">
        <f>IF('OddsRatio_working_3-way'!W123&gt;=0,IF('OddsRatio_working_3-way'!V123+SQRT('OddsRatio_working_3-way'!W123)&gt;0,0,PI()),ACOS('OddsRatio_working_3-way'!V123/(2*'OddsRatio_working_3-way'!X123)))</f>
        <v>0.39635107891693799</v>
      </c>
      <c r="Z123" s="11">
        <f>'OddsRatio_working_3-way'!X123^(1/3)*COS('OddsRatio_working_3-way'!Y123/3)</f>
        <v>0.52164665515303954</v>
      </c>
      <c r="AA123" s="11">
        <f>'OddsRatio_working_3-way'!X123^(1/3)*COS(('OddsRatio_working_3-way'!Y123+2*PI())/3)</f>
        <v>-0.3208581247521004</v>
      </c>
      <c r="AB123" s="11">
        <f>'OddsRatio_working_3-way'!X123^(1/3)*COS(('OddsRatio_working_3-way'!Y123+4*PI())/3)</f>
        <v>-0.20078853040093908</v>
      </c>
      <c r="AC123" s="11">
        <f>'OddsRatio_working_3-way'!X123^(1/3)*SIN('OddsRatio_working_3-way'!Y123/3)</f>
        <v>6.9322212620132148E-2</v>
      </c>
      <c r="AD123" s="11">
        <f>'OddsRatio_working_3-way'!X123^(1/3)*SIN(('OddsRatio_working_3-way'!Y123+2*PI())/3)</f>
        <v>0.41709814885164687</v>
      </c>
      <c r="AE123" s="11">
        <f>'OddsRatio_working_3-way'!X123^(1/3)*SIN(('OddsRatio_working_3-way'!Y123+4*PI())/3)</f>
        <v>-0.48642036147177908</v>
      </c>
      <c r="AF123" s="11">
        <f>-'OddsRatio_working_3-way'!U123/(3*'OddsRatio_working_3-way'!X123^(1/3))*COS(('OddsRatio_working_3-way'!Y123)/3)</f>
        <v>0.52164665515303943</v>
      </c>
      <c r="AG123" s="11">
        <f>-'OddsRatio_working_3-way'!U123/(3*'OddsRatio_working_3-way'!X123^(1/3))*COS(('OddsRatio_working_3-way'!Y123+2*PI())/3)</f>
        <v>-0.32085812475210035</v>
      </c>
      <c r="AH123" s="11">
        <f>-'OddsRatio_working_3-way'!U123/(3*'OddsRatio_working_3-way'!X123^(1/3))*COS(('OddsRatio_working_3-way'!Y123+4*PI())/3)</f>
        <v>-0.20078853040093905</v>
      </c>
      <c r="AI123" s="11">
        <f>'OddsRatio_working_3-way'!U123/(3*'OddsRatio_working_3-way'!X123^(1/3))*SIN(('OddsRatio_working_3-way'!Y123)/3)</f>
        <v>-6.9322212620132134E-2</v>
      </c>
      <c r="AJ123" s="11">
        <f>'OddsRatio_working_3-way'!U123/(3*'OddsRatio_working_3-way'!X123^(1/3))*SIN(('OddsRatio_working_3-way'!Y123+2*PI())/3)</f>
        <v>-0.41709814885164676</v>
      </c>
      <c r="AK123" s="11">
        <f>'OddsRatio_working_3-way'!U123/(3*'OddsRatio_working_3-way'!X123^(1/3))*SIN(('OddsRatio_working_3-way'!Y123+4*PI())/3)</f>
        <v>0.48642036147177897</v>
      </c>
      <c r="AL123" s="11">
        <f>'OddsRatio_working_3-way'!Z123+'OddsRatio_working_3-way'!AF123</f>
        <v>1.0432933103060789</v>
      </c>
      <c r="AM123" s="11">
        <f>'OddsRatio_working_3-way'!AA123+'OddsRatio_working_3-way'!AG123</f>
        <v>-0.64171624950420081</v>
      </c>
      <c r="AN123" s="11">
        <f>'OddsRatio_working_3-way'!AB123+'OddsRatio_working_3-way'!AH123</f>
        <v>-0.40157706080187816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1.0432933103060789</v>
      </c>
      <c r="AS123" s="11">
        <f>IF(('OddsRatio_working_3-way'!X123=0),IF(Q123&gt;0,-Q123^(1/3),(-Q123)^(1/3)),'OddsRatio_working_3-way'!AM123-'OddsRatio_working_3-way'!R123/3)</f>
        <v>-0.64171624950420081</v>
      </c>
      <c r="AT123" s="11">
        <f>IF(('OddsRatio_working_3-way'!X123=0),IF(Q123&gt;0,-Q123^(1/3),(-Q123)^(1/3)),'OddsRatio_working_3-way'!AN123-'OddsRatio_working_3-way'!R123/3)</f>
        <v>-0.40157706080187816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11.71</v>
      </c>
      <c r="B124" s="4">
        <f>IF('True_Odds_Calculator_3-way'!B125="","",'True_Odds_Calculator_3-way'!B125)</f>
        <v>6.9</v>
      </c>
      <c r="C124" s="4">
        <f>IF('True_Odds_Calculator_3-way'!C125="","",'True_Odds_Calculator_3-way'!C125)</f>
        <v>1.24</v>
      </c>
      <c r="D124" s="9">
        <f t="shared" si="26"/>
        <v>7.7652120783283068E-2</v>
      </c>
      <c r="E124" s="9">
        <f t="shared" si="27"/>
        <v>0.13256608356865099</v>
      </c>
      <c r="F124" s="9">
        <f t="shared" si="28"/>
        <v>0.78978179564806583</v>
      </c>
      <c r="G124" s="9">
        <f t="shared" si="29"/>
        <v>1.1090521326602452</v>
      </c>
      <c r="H124" s="9">
        <f t="shared" si="30"/>
        <v>12.877948340791225</v>
      </c>
      <c r="I124" s="9">
        <f t="shared" si="31"/>
        <v>7.5434075826954459</v>
      </c>
      <c r="J124" s="9">
        <f t="shared" si="32"/>
        <v>1.266172511838459</v>
      </c>
      <c r="K124" s="11">
        <f t="shared" si="33"/>
        <v>8.5397096498719044E-2</v>
      </c>
      <c r="L124" s="11">
        <f t="shared" si="34"/>
        <v>0.14492753623188406</v>
      </c>
      <c r="M124" s="11">
        <f t="shared" si="35"/>
        <v>0.80645161290322587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-0.15136485639993147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0.16817918139357366</v>
      </c>
      <c r="Q124" s="11">
        <f>2*'OddsRatio_working_3-way'!K124*'OddsRatio_working_3-way'!L124*'OddsRatio_working_3-way'!M124</f>
        <v>1.996192064018678E-2</v>
      </c>
      <c r="R124" s="11">
        <f t="shared" si="36"/>
        <v>0</v>
      </c>
      <c r="S124" s="11">
        <f t="shared" si="37"/>
        <v>-1.1110847352123527</v>
      </c>
      <c r="T124" s="11">
        <f t="shared" si="38"/>
        <v>-0.13187949379375105</v>
      </c>
      <c r="U124" s="11">
        <f>'OddsRatio_working_3-way'!S124-'OddsRatio_working_3-way'!R124^2/3</f>
        <v>-1.1110847352123527</v>
      </c>
      <c r="V124" s="11">
        <f>'OddsRatio_working_3-way'!S124*'OddsRatio_working_3-way'!R124/3-2*'OddsRatio_working_3-way'!R124^3/27-'OddsRatio_working_3-way'!T124</f>
        <v>0.13187949379375105</v>
      </c>
      <c r="W124" s="11">
        <f>'OddsRatio_working_3-way'!V124^2+4*'OddsRatio_working_3-way'!U124^3/27</f>
        <v>-0.18581438078898177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0.22539220354322251</v>
      </c>
      <c r="Y124" s="11">
        <f>IF('OddsRatio_working_3-way'!W124&gt;=0,IF('OddsRatio_working_3-way'!V124+SQRT('OddsRatio_working_3-way'!W124)&gt;0,0,PI()),ACOS('OddsRatio_working_3-way'!V124/(2*'OddsRatio_working_3-way'!X124)))</f>
        <v>1.2738980711544157</v>
      </c>
      <c r="Z124" s="11">
        <f>'OddsRatio_working_3-way'!X124^(1/3)*COS('OddsRatio_working_3-way'!Y124/3)</f>
        <v>0.55452606633012258</v>
      </c>
      <c r="AA124" s="11">
        <f>'OddsRatio_working_3-way'!X124^(1/3)*COS(('OddsRatio_working_3-way'!Y124+2*PI())/3)</f>
        <v>-0.49439620687055136</v>
      </c>
      <c r="AB124" s="11">
        <f>'OddsRatio_working_3-way'!X124^(1/3)*COS(('OddsRatio_working_3-way'!Y124+4*PI())/3)</f>
        <v>-6.0129859459570903E-2</v>
      </c>
      <c r="AC124" s="11">
        <f>'OddsRatio_working_3-way'!X124^(1/3)*SIN('OddsRatio_working_3-way'!Y124/3)</f>
        <v>0.25072379257772504</v>
      </c>
      <c r="AD124" s="11">
        <f>'OddsRatio_working_3-way'!X124^(1/3)*SIN(('OddsRatio_working_3-way'!Y124+2*PI())/3)</f>
        <v>0.35487176421367844</v>
      </c>
      <c r="AE124" s="11">
        <f>'OddsRatio_working_3-way'!X124^(1/3)*SIN(('OddsRatio_working_3-way'!Y124+4*PI())/3)</f>
        <v>-0.60559555679140342</v>
      </c>
      <c r="AF124" s="11">
        <f>-'OddsRatio_working_3-way'!U124/(3*'OddsRatio_working_3-way'!X124^(1/3))*COS(('OddsRatio_working_3-way'!Y124)/3)</f>
        <v>0.55452606633012247</v>
      </c>
      <c r="AG124" s="11">
        <f>-'OddsRatio_working_3-way'!U124/(3*'OddsRatio_working_3-way'!X124^(1/3))*COS(('OddsRatio_working_3-way'!Y124+2*PI())/3)</f>
        <v>-0.4943962068705513</v>
      </c>
      <c r="AH124" s="11">
        <f>-'OddsRatio_working_3-way'!U124/(3*'OddsRatio_working_3-way'!X124^(1/3))*COS(('OddsRatio_working_3-way'!Y124+4*PI())/3)</f>
        <v>-6.0129859459570889E-2</v>
      </c>
      <c r="AI124" s="11">
        <f>'OddsRatio_working_3-way'!U124/(3*'OddsRatio_working_3-way'!X124^(1/3))*SIN(('OddsRatio_working_3-way'!Y124)/3)</f>
        <v>-0.25072379257772498</v>
      </c>
      <c r="AJ124" s="11">
        <f>'OddsRatio_working_3-way'!U124/(3*'OddsRatio_working_3-way'!X124^(1/3))*SIN(('OddsRatio_working_3-way'!Y124+2*PI())/3)</f>
        <v>-0.35487176421367839</v>
      </c>
      <c r="AK124" s="11">
        <f>'OddsRatio_working_3-way'!U124/(3*'OddsRatio_working_3-way'!X124^(1/3))*SIN(('OddsRatio_working_3-way'!Y124+4*PI())/3)</f>
        <v>0.60559555679140331</v>
      </c>
      <c r="AL124" s="11">
        <f>'OddsRatio_working_3-way'!Z124+'OddsRatio_working_3-way'!AF124</f>
        <v>1.1090521326602452</v>
      </c>
      <c r="AM124" s="11">
        <f>'OddsRatio_working_3-way'!AA124+'OddsRatio_working_3-way'!AG124</f>
        <v>-0.9887924137411026</v>
      </c>
      <c r="AN124" s="11">
        <f>'OddsRatio_working_3-way'!AB124+'OddsRatio_working_3-way'!AH124</f>
        <v>-0.12025971891914179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1.1090521326602452</v>
      </c>
      <c r="AS124" s="11">
        <f>IF(('OddsRatio_working_3-way'!X124=0),IF(Q124&gt;0,-Q124^(1/3),(-Q124)^(1/3)),'OddsRatio_working_3-way'!AM124-'OddsRatio_working_3-way'!R124/3)</f>
        <v>-0.9887924137411026</v>
      </c>
      <c r="AT124" s="11">
        <f>IF(('OddsRatio_working_3-way'!X124=0),IF(Q124&gt;0,-Q124^(1/3),(-Q124)^(1/3)),'OddsRatio_working_3-way'!AN124-'OddsRatio_working_3-way'!R124/3)</f>
        <v>-0.12025971891914179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1.27</v>
      </c>
      <c r="B125" s="4">
        <f>IF('True_Odds_Calculator_3-way'!B126="","",'True_Odds_Calculator_3-way'!B126)</f>
        <v>6.92</v>
      </c>
      <c r="C125" s="4">
        <f>IF('True_Odds_Calculator_3-way'!C126="","",'True_Odds_Calculator_3-way'!C126)</f>
        <v>9.69</v>
      </c>
      <c r="D125" s="9">
        <f t="shared" si="26"/>
        <v>0.77155341775975939</v>
      </c>
      <c r="E125" s="9">
        <f t="shared" si="27"/>
        <v>0.13347621421635275</v>
      </c>
      <c r="F125" s="9">
        <f t="shared" si="28"/>
        <v>9.4970368023887905E-2</v>
      </c>
      <c r="G125" s="9">
        <f t="shared" si="29"/>
        <v>1.0966168164977059</v>
      </c>
      <c r="H125" s="9">
        <f t="shared" si="30"/>
        <v>1.2960865404543807</v>
      </c>
      <c r="I125" s="9">
        <f t="shared" si="31"/>
        <v>7.491971553666418</v>
      </c>
      <c r="J125" s="9">
        <f t="shared" si="32"/>
        <v>10.529600135365063</v>
      </c>
      <c r="K125" s="11">
        <f t="shared" si="33"/>
        <v>0.78740157480314954</v>
      </c>
      <c r="L125" s="11">
        <f t="shared" si="34"/>
        <v>0.14450867052023122</v>
      </c>
      <c r="M125" s="11">
        <f t="shared" si="35"/>
        <v>0.10319917440660475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-0.16310664508084327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0.17473074907494865</v>
      </c>
      <c r="Q125" s="11">
        <f>2*'OddsRatio_working_3-way'!K125*'OddsRatio_working_3-way'!L125*'OddsRatio_working_3-way'!M125</f>
        <v>2.3485315735880193E-2</v>
      </c>
      <c r="R125" s="11">
        <f t="shared" si="36"/>
        <v>0</v>
      </c>
      <c r="S125" s="11">
        <f t="shared" si="37"/>
        <v>-1.0712668940517043</v>
      </c>
      <c r="T125" s="11">
        <f t="shared" si="38"/>
        <v>-0.14398748575963766</v>
      </c>
      <c r="U125" s="11">
        <f>'OddsRatio_working_3-way'!S125-'OddsRatio_working_3-way'!R125^2/3</f>
        <v>-1.0712668940517043</v>
      </c>
      <c r="V125" s="11">
        <f>'OddsRatio_working_3-way'!S125*'OddsRatio_working_3-way'!R125/3-2*'OddsRatio_working_3-way'!R125^3/27-'OddsRatio_working_3-way'!T125</f>
        <v>0.14398748575963766</v>
      </c>
      <c r="W125" s="11">
        <f>'OddsRatio_working_3-way'!V125^2+4*'OddsRatio_working_3-way'!U125^3/27</f>
        <v>-0.16140087137405632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0.21338537170424673</v>
      </c>
      <c r="Y125" s="11">
        <f>IF('OddsRatio_working_3-way'!W125&gt;=0,IF('OddsRatio_working_3-way'!V125+SQRT('OddsRatio_working_3-way'!W125)&gt;0,0,PI()),ACOS('OddsRatio_working_3-way'!V125/(2*'OddsRatio_working_3-way'!X125)))</f>
        <v>1.2266551123288814</v>
      </c>
      <c r="Z125" s="11">
        <f>'OddsRatio_working_3-way'!X125^(1/3)*COS('OddsRatio_working_3-way'!Y125/3)</f>
        <v>0.54830840824885307</v>
      </c>
      <c r="AA125" s="11">
        <f>'OddsRatio_working_3-way'!X125^(1/3)*COS(('OddsRatio_working_3-way'!Y125+2*PI())/3)</f>
        <v>-0.47990925411259305</v>
      </c>
      <c r="AB125" s="11">
        <f>'OddsRatio_working_3-way'!X125^(1/3)*COS(('OddsRatio_working_3-way'!Y125+4*PI())/3)</f>
        <v>-6.8399154136260229E-2</v>
      </c>
      <c r="AC125" s="11">
        <f>'OddsRatio_working_3-way'!X125^(1/3)*SIN('OddsRatio_working_3-way'!Y125/3)</f>
        <v>0.23758546699558578</v>
      </c>
      <c r="AD125" s="11">
        <f>'OddsRatio_working_3-way'!X125^(1/3)*SIN(('OddsRatio_working_3-way'!Y125+2*PI())/3)</f>
        <v>0.35605627715432303</v>
      </c>
      <c r="AE125" s="11">
        <f>'OddsRatio_working_3-way'!X125^(1/3)*SIN(('OddsRatio_working_3-way'!Y125+4*PI())/3)</f>
        <v>-0.59364174414990878</v>
      </c>
      <c r="AF125" s="11">
        <f>-'OddsRatio_working_3-way'!U125/(3*'OddsRatio_working_3-way'!X125^(1/3))*COS(('OddsRatio_working_3-way'!Y125)/3)</f>
        <v>0.54830840824885285</v>
      </c>
      <c r="AG125" s="11">
        <f>-'OddsRatio_working_3-way'!U125/(3*'OddsRatio_working_3-way'!X125^(1/3))*COS(('OddsRatio_working_3-way'!Y125+2*PI())/3)</f>
        <v>-0.47990925411259289</v>
      </c>
      <c r="AH125" s="11">
        <f>-'OddsRatio_working_3-way'!U125/(3*'OddsRatio_working_3-way'!X125^(1/3))*COS(('OddsRatio_working_3-way'!Y125+4*PI())/3)</f>
        <v>-6.8399154136260201E-2</v>
      </c>
      <c r="AI125" s="11">
        <f>'OddsRatio_working_3-way'!U125/(3*'OddsRatio_working_3-way'!X125^(1/3))*SIN(('OddsRatio_working_3-way'!Y125)/3)</f>
        <v>-0.23758546699558569</v>
      </c>
      <c r="AJ125" s="11">
        <f>'OddsRatio_working_3-way'!U125/(3*'OddsRatio_working_3-way'!X125^(1/3))*SIN(('OddsRatio_working_3-way'!Y125+2*PI())/3)</f>
        <v>-0.35605627715432292</v>
      </c>
      <c r="AK125" s="11">
        <f>'OddsRatio_working_3-way'!U125/(3*'OddsRatio_working_3-way'!X125^(1/3))*SIN(('OddsRatio_working_3-way'!Y125+4*PI())/3)</f>
        <v>0.59364174414990856</v>
      </c>
      <c r="AL125" s="11">
        <f>'OddsRatio_working_3-way'!Z125+'OddsRatio_working_3-way'!AF125</f>
        <v>1.0966168164977059</v>
      </c>
      <c r="AM125" s="11">
        <f>'OddsRatio_working_3-way'!AA125+'OddsRatio_working_3-way'!AG125</f>
        <v>-0.959818508225186</v>
      </c>
      <c r="AN125" s="11">
        <f>'OddsRatio_working_3-way'!AB125+'OddsRatio_working_3-way'!AH125</f>
        <v>-0.13679830827252043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1.0966168164977059</v>
      </c>
      <c r="AS125" s="11">
        <f>IF(('OddsRatio_working_3-way'!X125=0),IF(Q125&gt;0,-Q125^(1/3),(-Q125)^(1/3)),'OddsRatio_working_3-way'!AM125-'OddsRatio_working_3-way'!R125/3)</f>
        <v>-0.959818508225186</v>
      </c>
      <c r="AT125" s="11">
        <f>IF(('OddsRatio_working_3-way'!X125=0),IF(Q125&gt;0,-Q125^(1/3),(-Q125)^(1/3)),'OddsRatio_working_3-way'!AN125-'OddsRatio_working_3-way'!R125/3)</f>
        <v>-0.13679830827252043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2.54</v>
      </c>
      <c r="B126" s="4">
        <f>IF('True_Odds_Calculator_3-way'!B127="","",'True_Odds_Calculator_3-way'!B127)</f>
        <v>3.36</v>
      </c>
      <c r="C126" s="4">
        <f>IF('True_Odds_Calculator_3-way'!C127="","",'True_Odds_Calculator_3-way'!C127)</f>
        <v>2.97</v>
      </c>
      <c r="D126" s="9">
        <f t="shared" si="26"/>
        <v>0.38371369562423202</v>
      </c>
      <c r="E126" s="9">
        <f t="shared" si="27"/>
        <v>0.28890787067727614</v>
      </c>
      <c r="F126" s="9">
        <f t="shared" si="28"/>
        <v>0.32737843369849207</v>
      </c>
      <c r="G126" s="9">
        <f t="shared" si="29"/>
        <v>1.0429284033797321</v>
      </c>
      <c r="H126" s="9">
        <f t="shared" si="30"/>
        <v>2.6061097412047878</v>
      </c>
      <c r="I126" s="9">
        <f t="shared" si="31"/>
        <v>3.4613110319761682</v>
      </c>
      <c r="J126" s="9">
        <f t="shared" si="32"/>
        <v>3.0545689546580723</v>
      </c>
      <c r="K126" s="11">
        <f t="shared" si="33"/>
        <v>0.39370078740157477</v>
      </c>
      <c r="L126" s="11">
        <f t="shared" si="34"/>
        <v>0.29761904761904762</v>
      </c>
      <c r="M126" s="11">
        <f t="shared" si="35"/>
        <v>0.33670033670033667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-0.28246816370175953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0.23158405704337456</v>
      </c>
      <c r="Q126" s="11">
        <f>2*'OddsRatio_working_3-way'!K126*'OddsRatio_working_3-way'!L126*'OddsRatio_working_3-way'!M126</f>
        <v>7.8904278379343981E-2</v>
      </c>
      <c r="R126" s="11">
        <f t="shared" si="36"/>
        <v>0</v>
      </c>
      <c r="S126" s="11">
        <f t="shared" si="37"/>
        <v>-0.8198589674972705</v>
      </c>
      <c r="T126" s="11">
        <f t="shared" si="38"/>
        <v>-0.27933866013535624</v>
      </c>
      <c r="U126" s="11">
        <f>'OddsRatio_working_3-way'!S126-'OddsRatio_working_3-way'!R126^2/3</f>
        <v>-0.8198589674972705</v>
      </c>
      <c r="V126" s="11">
        <f>'OddsRatio_working_3-way'!S126*'OddsRatio_working_3-way'!R126/3-2*'OddsRatio_working_3-way'!R126^3/27-'OddsRatio_working_3-way'!T126</f>
        <v>0.27933866013535624</v>
      </c>
      <c r="W126" s="11">
        <f>'OddsRatio_working_3-way'!V126^2+4*'OddsRatio_working_3-way'!U126^3/27</f>
        <v>-3.6119215704505103E-3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0.14286532873362467</v>
      </c>
      <c r="Y126" s="11">
        <f>IF('OddsRatio_working_3-way'!W126&gt;=0,IF('OddsRatio_working_3-way'!V126+SQRT('OddsRatio_working_3-way'!W126)&gt;0,0,PI()),ACOS('OddsRatio_working_3-way'!V126/(2*'OddsRatio_working_3-way'!X126)))</f>
        <v>0.21191799393183408</v>
      </c>
      <c r="Z126" s="11">
        <f>'OddsRatio_working_3-way'!X126^(1/3)*COS('OddsRatio_working_3-way'!Y126/3)</f>
        <v>0.52146420168986618</v>
      </c>
      <c r="AA126" s="11">
        <f>'OddsRatio_working_3-way'!X126^(1/3)*COS(('OddsRatio_working_3-way'!Y126+2*PI())/3)</f>
        <v>-0.29268607776926192</v>
      </c>
      <c r="AB126" s="11">
        <f>'OddsRatio_working_3-way'!X126^(1/3)*COS(('OddsRatio_working_3-way'!Y126+4*PI())/3)</f>
        <v>-0.22877812392060443</v>
      </c>
      <c r="AC126" s="11">
        <f>'OddsRatio_working_3-way'!X126^(1/3)*SIN('OddsRatio_working_3-way'!Y126/3)</f>
        <v>3.6897274357880552E-2</v>
      </c>
      <c r="AD126" s="11">
        <f>'OddsRatio_working_3-way'!X126^(1/3)*SIN(('OddsRatio_working_3-way'!Y126+2*PI())/3)</f>
        <v>0.43315260864865601</v>
      </c>
      <c r="AE126" s="11">
        <f>'OddsRatio_working_3-way'!X126^(1/3)*SIN(('OddsRatio_working_3-way'!Y126+4*PI())/3)</f>
        <v>-0.47004988300653661</v>
      </c>
      <c r="AF126" s="11">
        <f>-'OddsRatio_working_3-way'!U126/(3*'OddsRatio_working_3-way'!X126^(1/3))*COS(('OddsRatio_working_3-way'!Y126)/3)</f>
        <v>0.52146420168986607</v>
      </c>
      <c r="AG126" s="11">
        <f>-'OddsRatio_working_3-way'!U126/(3*'OddsRatio_working_3-way'!X126^(1/3))*COS(('OddsRatio_working_3-way'!Y126+2*PI())/3)</f>
        <v>-0.29268607776926187</v>
      </c>
      <c r="AH126" s="11">
        <f>-'OddsRatio_working_3-way'!U126/(3*'OddsRatio_working_3-way'!X126^(1/3))*COS(('OddsRatio_working_3-way'!Y126+4*PI())/3)</f>
        <v>-0.22877812392060437</v>
      </c>
      <c r="AI126" s="11">
        <f>'OddsRatio_working_3-way'!U126/(3*'OddsRatio_working_3-way'!X126^(1/3))*SIN(('OddsRatio_working_3-way'!Y126)/3)</f>
        <v>-3.6897274357880545E-2</v>
      </c>
      <c r="AJ126" s="11">
        <f>'OddsRatio_working_3-way'!U126/(3*'OddsRatio_working_3-way'!X126^(1/3))*SIN(('OddsRatio_working_3-way'!Y126+2*PI())/3)</f>
        <v>-0.43315260864865596</v>
      </c>
      <c r="AK126" s="11">
        <f>'OddsRatio_working_3-way'!U126/(3*'OddsRatio_working_3-way'!X126^(1/3))*SIN(('OddsRatio_working_3-way'!Y126+4*PI())/3)</f>
        <v>0.4700498830065365</v>
      </c>
      <c r="AL126" s="11">
        <f>'OddsRatio_working_3-way'!Z126+'OddsRatio_working_3-way'!AF126</f>
        <v>1.0429284033797321</v>
      </c>
      <c r="AM126" s="11">
        <f>'OddsRatio_working_3-way'!AA126+'OddsRatio_working_3-way'!AG126</f>
        <v>-0.58537215553852384</v>
      </c>
      <c r="AN126" s="11">
        <f>'OddsRatio_working_3-way'!AB126+'OddsRatio_working_3-way'!AH126</f>
        <v>-0.4575562478412088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1.0429284033797321</v>
      </c>
      <c r="AS126" s="11">
        <f>IF(('OddsRatio_working_3-way'!X126=0),IF(Q126&gt;0,-Q126^(1/3),(-Q126)^(1/3)),'OddsRatio_working_3-way'!AM126-'OddsRatio_working_3-way'!R126/3)</f>
        <v>-0.58537215553852384</v>
      </c>
      <c r="AT126" s="11">
        <f>IF(('OddsRatio_working_3-way'!X126=0),IF(Q126&gt;0,-Q126^(1/3),(-Q126)^(1/3)),'OddsRatio_working_3-way'!AN126-'OddsRatio_working_3-way'!R126/3)</f>
        <v>-0.4575562478412088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3.15</v>
      </c>
      <c r="B127" s="4">
        <f>IF('True_Odds_Calculator_3-way'!B128="","",'True_Odds_Calculator_3-way'!B128)</f>
        <v>3.3</v>
      </c>
      <c r="C127" s="4">
        <f>IF('True_Odds_Calculator_3-way'!C128="","",'True_Odds_Calculator_3-way'!C128)</f>
        <v>2.46</v>
      </c>
      <c r="D127" s="9">
        <f t="shared" si="26"/>
        <v>0.30872870970958777</v>
      </c>
      <c r="E127" s="9">
        <f t="shared" si="27"/>
        <v>0.29452432304805271</v>
      </c>
      <c r="F127" s="9">
        <f t="shared" si="28"/>
        <v>0.39674696724235964</v>
      </c>
      <c r="G127" s="9">
        <f t="shared" si="29"/>
        <v>1.0414370943022422</v>
      </c>
      <c r="H127" s="9">
        <f t="shared" si="30"/>
        <v>3.2390897527498215</v>
      </c>
      <c r="I127" s="9">
        <f t="shared" si="31"/>
        <v>3.3953053168951564</v>
      </c>
      <c r="J127" s="9">
        <f t="shared" si="32"/>
        <v>2.5204981576812733</v>
      </c>
      <c r="K127" s="11">
        <f t="shared" si="33"/>
        <v>0.31746031746031744</v>
      </c>
      <c r="L127" s="11">
        <f t="shared" si="34"/>
        <v>0.30303030303030304</v>
      </c>
      <c r="M127" s="11">
        <f t="shared" si="35"/>
        <v>0.4065040650406504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-0.28233164005521738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0.23111486526120675</v>
      </c>
      <c r="Q127" s="11">
        <f>2*'OddsRatio_working_3-way'!K127*'OddsRatio_working_3-way'!L127*'OddsRatio_working_3-way'!M127</f>
        <v>7.8211460325281465E-2</v>
      </c>
      <c r="R127" s="11">
        <f t="shared" si="36"/>
        <v>0</v>
      </c>
      <c r="S127" s="11">
        <f t="shared" si="37"/>
        <v>-0.81859357036995983</v>
      </c>
      <c r="T127" s="11">
        <f t="shared" si="38"/>
        <v>-0.27701982076817588</v>
      </c>
      <c r="U127" s="11">
        <f>'OddsRatio_working_3-way'!S127-'OddsRatio_working_3-way'!R127^2/3</f>
        <v>-0.81859357036995983</v>
      </c>
      <c r="V127" s="11">
        <f>'OddsRatio_working_3-way'!S127*'OddsRatio_working_3-way'!R127/3-2*'OddsRatio_working_3-way'!R127^3/27-'OddsRatio_working_3-way'!T127</f>
        <v>0.27701982076817588</v>
      </c>
      <c r="W127" s="11">
        <f>'OddsRatio_working_3-way'!V127^2+4*'OddsRatio_working_3-way'!U127^3/27</f>
        <v>-4.5245838433886493E-3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0.14253470186398551</v>
      </c>
      <c r="Y127" s="11">
        <f>IF('OddsRatio_working_3-way'!W127&gt;=0,IF('OddsRatio_working_3-way'!V127+SQRT('OddsRatio_working_3-way'!W127)&gt;0,0,PI()),ACOS('OddsRatio_working_3-way'!V127/(2*'OddsRatio_working_3-way'!X127)))</f>
        <v>0.23820652713921198</v>
      </c>
      <c r="Z127" s="11">
        <f>'OddsRatio_working_3-way'!X127^(1/3)*COS('OddsRatio_working_3-way'!Y127/3)</f>
        <v>0.52071854715112109</v>
      </c>
      <c r="AA127" s="11">
        <f>'OddsRatio_working_3-way'!X127^(1/3)*COS(('OddsRatio_working_3-way'!Y127+2*PI())/3)</f>
        <v>-0.29624156143613589</v>
      </c>
      <c r="AB127" s="11">
        <f>'OddsRatio_working_3-way'!X127^(1/3)*COS(('OddsRatio_working_3-way'!Y127+4*PI())/3)</f>
        <v>-0.22447698571498531</v>
      </c>
      <c r="AC127" s="11">
        <f>'OddsRatio_working_3-way'!X127^(1/3)*SIN('OddsRatio_working_3-way'!Y127/3)</f>
        <v>4.1433297110885725E-2</v>
      </c>
      <c r="AD127" s="11">
        <f>'OddsRatio_working_3-way'!X127^(1/3)*SIN(('OddsRatio_working_3-way'!Y127+2*PI())/3)</f>
        <v>0.43023884149915309</v>
      </c>
      <c r="AE127" s="11">
        <f>'OddsRatio_working_3-way'!X127^(1/3)*SIN(('OddsRatio_working_3-way'!Y127+4*PI())/3)</f>
        <v>-0.47167213861003865</v>
      </c>
      <c r="AF127" s="11">
        <f>-'OddsRatio_working_3-way'!U127/(3*'OddsRatio_working_3-way'!X127^(1/3))*COS(('OddsRatio_working_3-way'!Y127)/3)</f>
        <v>0.5207185471511212</v>
      </c>
      <c r="AG127" s="11">
        <f>-'OddsRatio_working_3-way'!U127/(3*'OddsRatio_working_3-way'!X127^(1/3))*COS(('OddsRatio_working_3-way'!Y127+2*PI())/3)</f>
        <v>-0.296241561436136</v>
      </c>
      <c r="AH127" s="11">
        <f>-'OddsRatio_working_3-way'!U127/(3*'OddsRatio_working_3-way'!X127^(1/3))*COS(('OddsRatio_working_3-way'!Y127+4*PI())/3)</f>
        <v>-0.22447698571498534</v>
      </c>
      <c r="AI127" s="11">
        <f>'OddsRatio_working_3-way'!U127/(3*'OddsRatio_working_3-way'!X127^(1/3))*SIN(('OddsRatio_working_3-way'!Y127)/3)</f>
        <v>-4.1433297110885732E-2</v>
      </c>
      <c r="AJ127" s="11">
        <f>'OddsRatio_working_3-way'!U127/(3*'OddsRatio_working_3-way'!X127^(1/3))*SIN(('OddsRatio_working_3-way'!Y127+2*PI())/3)</f>
        <v>-0.4302388414991532</v>
      </c>
      <c r="AK127" s="11">
        <f>'OddsRatio_working_3-way'!U127/(3*'OddsRatio_working_3-way'!X127^(1/3))*SIN(('OddsRatio_working_3-way'!Y127+4*PI())/3)</f>
        <v>0.47167213861003876</v>
      </c>
      <c r="AL127" s="11">
        <f>'OddsRatio_working_3-way'!Z127+'OddsRatio_working_3-way'!AF127</f>
        <v>1.0414370943022422</v>
      </c>
      <c r="AM127" s="11">
        <f>'OddsRatio_working_3-way'!AA127+'OddsRatio_working_3-way'!AG127</f>
        <v>-0.59248312287227189</v>
      </c>
      <c r="AN127" s="11">
        <f>'OddsRatio_working_3-way'!AB127+'OddsRatio_working_3-way'!AH127</f>
        <v>-0.44895397142997062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1.0414370943022422</v>
      </c>
      <c r="AS127" s="11">
        <f>IF(('OddsRatio_working_3-way'!X127=0),IF(Q127&gt;0,-Q127^(1/3),(-Q127)^(1/3)),'OddsRatio_working_3-way'!AM127-'OddsRatio_working_3-way'!R127/3)</f>
        <v>-0.59248312287227189</v>
      </c>
      <c r="AT127" s="11">
        <f>IF(('OddsRatio_working_3-way'!X127=0),IF(Q127&gt;0,-Q127^(1/3),(-Q127)^(1/3)),'OddsRatio_working_3-way'!AN127-'OddsRatio_working_3-way'!R127/3)</f>
        <v>-0.44895397142997062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4.12</v>
      </c>
      <c r="C128" s="4">
        <f>IF('True_Odds_Calculator_3-way'!C129="","",'True_Odds_Calculator_3-way'!C129)</f>
        <v>6.06</v>
      </c>
      <c r="D128" s="9">
        <f t="shared" si="26"/>
        <v>0.61100417037391386</v>
      </c>
      <c r="E128" s="9">
        <f t="shared" si="27"/>
        <v>0.23198733152265166</v>
      </c>
      <c r="F128" s="9">
        <f t="shared" si="28"/>
        <v>0.15700849810343473</v>
      </c>
      <c r="G128" s="9">
        <f t="shared" si="29"/>
        <v>1.0610834003201479</v>
      </c>
      <c r="H128" s="9">
        <f t="shared" si="30"/>
        <v>1.6366500401920889</v>
      </c>
      <c r="I128" s="9">
        <f t="shared" si="31"/>
        <v>4.3105802089988616</v>
      </c>
      <c r="J128" s="9">
        <f t="shared" si="32"/>
        <v>6.3690820056199486</v>
      </c>
      <c r="K128" s="11">
        <f t="shared" si="33"/>
        <v>0.625</v>
      </c>
      <c r="L128" s="11">
        <f t="shared" si="34"/>
        <v>0.24271844660194175</v>
      </c>
      <c r="M128" s="11">
        <f t="shared" si="35"/>
        <v>0.16501650165016502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-0.23711910025954075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0.21978836233137872</v>
      </c>
      <c r="Q128" s="11">
        <f>2*'OddsRatio_working_3-way'!K128*'OddsRatio_working_3-way'!L128*'OddsRatio_working_3-way'!M128</f>
        <v>5.0065686180268507E-2</v>
      </c>
      <c r="R128" s="11">
        <f t="shared" si="36"/>
        <v>0</v>
      </c>
      <c r="S128" s="11">
        <f t="shared" si="37"/>
        <v>-0.92691125299820842</v>
      </c>
      <c r="T128" s="11">
        <f t="shared" si="38"/>
        <v>-0.21114151548934135</v>
      </c>
      <c r="U128" s="11">
        <f>'OddsRatio_working_3-way'!S128-'OddsRatio_working_3-way'!R128^2/3</f>
        <v>-0.92691125299820842</v>
      </c>
      <c r="V128" s="11">
        <f>'OddsRatio_working_3-way'!S128*'OddsRatio_working_3-way'!R128/3-2*'OddsRatio_working_3-way'!R128^3/27-'OddsRatio_working_3-way'!T128</f>
        <v>0.21114151548934135</v>
      </c>
      <c r="W128" s="11">
        <f>'OddsRatio_working_3-way'!V128^2+4*'OddsRatio_working_3-way'!U128^3/27</f>
        <v>-7.3399885071772919E-2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0.17174153882717824</v>
      </c>
      <c r="Y128" s="11">
        <f>IF('OddsRatio_working_3-way'!W128&gt;=0,IF('OddsRatio_working_3-way'!V128+SQRT('OddsRatio_working_3-way'!W128)&gt;0,0,PI()),ACOS('OddsRatio_working_3-way'!V128/(2*'OddsRatio_working_3-way'!X128)))</f>
        <v>0.90878165178168635</v>
      </c>
      <c r="Z128" s="11">
        <f>'OddsRatio_working_3-way'!X128^(1/3)*COS('OddsRatio_working_3-way'!Y128/3)</f>
        <v>0.53054170016007396</v>
      </c>
      <c r="AA128" s="11">
        <f>'OddsRatio_working_3-way'!X128^(1/3)*COS(('OddsRatio_working_3-way'!Y128+2*PI())/3)</f>
        <v>-0.40887426766818402</v>
      </c>
      <c r="AB128" s="11">
        <f>'OddsRatio_working_3-way'!X128^(1/3)*COS(('OddsRatio_working_3-way'!Y128+4*PI())/3)</f>
        <v>-0.12166743249189031</v>
      </c>
      <c r="AC128" s="11">
        <f>'OddsRatio_working_3-way'!X128^(1/3)*SIN('OddsRatio_working_3-way'!Y128/3)</f>
        <v>0.16581894360213384</v>
      </c>
      <c r="AD128" s="11">
        <f>'OddsRatio_working_3-way'!X128^(1/3)*SIN(('OddsRatio_working_3-way'!Y128+2*PI())/3)</f>
        <v>0.37655311830454374</v>
      </c>
      <c r="AE128" s="11">
        <f>'OddsRatio_working_3-way'!X128^(1/3)*SIN(('OddsRatio_working_3-way'!Y128+4*PI())/3)</f>
        <v>-0.54237206190667742</v>
      </c>
      <c r="AF128" s="11">
        <f>-'OddsRatio_working_3-way'!U128/(3*'OddsRatio_working_3-way'!X128^(1/3))*COS(('OddsRatio_working_3-way'!Y128)/3)</f>
        <v>0.53054170016007396</v>
      </c>
      <c r="AG128" s="11">
        <f>-'OddsRatio_working_3-way'!U128/(3*'OddsRatio_working_3-way'!X128^(1/3))*COS(('OddsRatio_working_3-way'!Y128+2*PI())/3)</f>
        <v>-0.40887426766818402</v>
      </c>
      <c r="AH128" s="11">
        <f>-'OddsRatio_working_3-way'!U128/(3*'OddsRatio_working_3-way'!X128^(1/3))*COS(('OddsRatio_working_3-way'!Y128+4*PI())/3)</f>
        <v>-0.12166743249189031</v>
      </c>
      <c r="AI128" s="11">
        <f>'OddsRatio_working_3-way'!U128/(3*'OddsRatio_working_3-way'!X128^(1/3))*SIN(('OddsRatio_working_3-way'!Y128)/3)</f>
        <v>-0.16581894360213384</v>
      </c>
      <c r="AJ128" s="11">
        <f>'OddsRatio_working_3-way'!U128/(3*'OddsRatio_working_3-way'!X128^(1/3))*SIN(('OddsRatio_working_3-way'!Y128+2*PI())/3)</f>
        <v>-0.37655311830454374</v>
      </c>
      <c r="AK128" s="11">
        <f>'OddsRatio_working_3-way'!U128/(3*'OddsRatio_working_3-way'!X128^(1/3))*SIN(('OddsRatio_working_3-way'!Y128+4*PI())/3)</f>
        <v>0.54237206190667742</v>
      </c>
      <c r="AL128" s="11">
        <f>'OddsRatio_working_3-way'!Z128+'OddsRatio_working_3-way'!AF128</f>
        <v>1.0610834003201479</v>
      </c>
      <c r="AM128" s="11">
        <f>'OddsRatio_working_3-way'!AA128+'OddsRatio_working_3-way'!AG128</f>
        <v>-0.81774853533636804</v>
      </c>
      <c r="AN128" s="11">
        <f>'OddsRatio_working_3-way'!AB128+'OddsRatio_working_3-way'!AH128</f>
        <v>-0.24333486498378062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1.0610834003201479</v>
      </c>
      <c r="AS128" s="11">
        <f>IF(('OddsRatio_working_3-way'!X128=0),IF(Q128&gt;0,-Q128^(1/3),(-Q128)^(1/3)),'OddsRatio_working_3-way'!AM128-'OddsRatio_working_3-way'!R128/3)</f>
        <v>-0.81774853533636804</v>
      </c>
      <c r="AT128" s="11">
        <f>IF(('OddsRatio_working_3-way'!X128=0),IF(Q128&gt;0,-Q128^(1/3),(-Q128)^(1/3)),'OddsRatio_working_3-way'!AN128-'OddsRatio_working_3-way'!R128/3)</f>
        <v>-0.24333486498378062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2.21</v>
      </c>
      <c r="B129" s="4">
        <f>IF('True_Odds_Calculator_3-way'!B130="","",'True_Odds_Calculator_3-way'!B130)</f>
        <v>3.11</v>
      </c>
      <c r="C129" s="4">
        <f>IF('True_Odds_Calculator_3-way'!C130="","",'True_Odds_Calculator_3-way'!C130)</f>
        <v>3.87</v>
      </c>
      <c r="D129" s="9">
        <f t="shared" si="26"/>
        <v>0.44020929874528186</v>
      </c>
      <c r="E129" s="9">
        <f t="shared" si="27"/>
        <v>0.31080034807023732</v>
      </c>
      <c r="F129" s="9">
        <f t="shared" si="28"/>
        <v>0.24899035318448098</v>
      </c>
      <c r="G129" s="9">
        <f t="shared" si="29"/>
        <v>1.0509476844409253</v>
      </c>
      <c r="H129" s="9">
        <f t="shared" si="30"/>
        <v>2.2716466981735195</v>
      </c>
      <c r="I129" s="9">
        <f t="shared" si="31"/>
        <v>3.2174996141703529</v>
      </c>
      <c r="J129" s="9">
        <f t="shared" si="32"/>
        <v>4.0162198543454561</v>
      </c>
      <c r="K129" s="11">
        <f t="shared" si="33"/>
        <v>0.45248868778280543</v>
      </c>
      <c r="L129" s="11">
        <f t="shared" si="34"/>
        <v>0.32154340836012862</v>
      </c>
      <c r="M129" s="11">
        <f t="shared" si="35"/>
        <v>0.25839793281653745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-0.2754774756261511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0.2327164167747256</v>
      </c>
      <c r="Q129" s="11">
        <f>2*'OddsRatio_working_3-way'!K129*'OddsRatio_working_3-way'!L129*'OddsRatio_working_3-way'!M129</f>
        <v>7.5191087810896812E-2</v>
      </c>
      <c r="R129" s="11">
        <f t="shared" si="36"/>
        <v>0</v>
      </c>
      <c r="S129" s="11">
        <f t="shared" si="37"/>
        <v>-0.84477475425447746</v>
      </c>
      <c r="T129" s="11">
        <f t="shared" si="38"/>
        <v>-0.27294822431485544</v>
      </c>
      <c r="U129" s="11">
        <f>'OddsRatio_working_3-way'!S129-'OddsRatio_working_3-way'!R129^2/3</f>
        <v>-0.84477475425447746</v>
      </c>
      <c r="V129" s="11">
        <f>'OddsRatio_working_3-way'!S129*'OddsRatio_working_3-way'!R129/3-2*'OddsRatio_working_3-way'!R129^3/27-'OddsRatio_working_3-way'!T129</f>
        <v>0.27294822431485544</v>
      </c>
      <c r="W129" s="11">
        <f>'OddsRatio_working_3-way'!V129^2+4*'OddsRatio_working_3-way'!U129^3/27</f>
        <v>-1.4813157261603524E-2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0.1494271481510607</v>
      </c>
      <c r="Y129" s="11">
        <f>IF('OddsRatio_working_3-way'!W129&gt;=0,IF('OddsRatio_working_3-way'!V129+SQRT('OddsRatio_working_3-way'!W129)&gt;0,0,PI()),ACOS('OddsRatio_working_3-way'!V129/(2*'OddsRatio_working_3-way'!X129)))</f>
        <v>0.41944433618565369</v>
      </c>
      <c r="Z129" s="11">
        <f>'OddsRatio_working_3-way'!X129^(1/3)*COS('OddsRatio_working_3-way'!Y129/3)</f>
        <v>0.52547384222046278</v>
      </c>
      <c r="AA129" s="11">
        <f>'OddsRatio_working_3-way'!X129^(1/3)*COS(('OddsRatio_working_3-way'!Y129+2*PI())/3)</f>
        <v>-0.32678080778310253</v>
      </c>
      <c r="AB129" s="11">
        <f>'OddsRatio_working_3-way'!X129^(1/3)*COS(('OddsRatio_working_3-way'!Y129+4*PI())/3)</f>
        <v>-0.19869303443736039</v>
      </c>
      <c r="AC129" s="11">
        <f>'OddsRatio_working_3-way'!X129^(1/3)*SIN('OddsRatio_working_3-way'!Y129/3)</f>
        <v>7.395151042106414E-2</v>
      </c>
      <c r="AD129" s="11">
        <f>'OddsRatio_working_3-way'!X129^(1/3)*SIN(('OddsRatio_working_3-way'!Y129+2*PI())/3)</f>
        <v>0.4180979411766047</v>
      </c>
      <c r="AE129" s="11">
        <f>'OddsRatio_working_3-way'!X129^(1/3)*SIN(('OddsRatio_working_3-way'!Y129+4*PI())/3)</f>
        <v>-0.49204945159766866</v>
      </c>
      <c r="AF129" s="11">
        <f>-'OddsRatio_working_3-way'!U129/(3*'OddsRatio_working_3-way'!X129^(1/3))*COS(('OddsRatio_working_3-way'!Y129)/3)</f>
        <v>0.52547384222046256</v>
      </c>
      <c r="AG129" s="11">
        <f>-'OddsRatio_working_3-way'!U129/(3*'OddsRatio_working_3-way'!X129^(1/3))*COS(('OddsRatio_working_3-way'!Y129+2*PI())/3)</f>
        <v>-0.32678080778310242</v>
      </c>
      <c r="AH129" s="11">
        <f>-'OddsRatio_working_3-way'!U129/(3*'OddsRatio_working_3-way'!X129^(1/3))*COS(('OddsRatio_working_3-way'!Y129+4*PI())/3)</f>
        <v>-0.19869303443736031</v>
      </c>
      <c r="AI129" s="11">
        <f>'OddsRatio_working_3-way'!U129/(3*'OddsRatio_working_3-way'!X129^(1/3))*SIN(('OddsRatio_working_3-way'!Y129)/3)</f>
        <v>-7.3951510421064112E-2</v>
      </c>
      <c r="AJ129" s="11">
        <f>'OddsRatio_working_3-way'!U129/(3*'OddsRatio_working_3-way'!X129^(1/3))*SIN(('OddsRatio_working_3-way'!Y129+2*PI())/3)</f>
        <v>-0.41809794117660454</v>
      </c>
      <c r="AK129" s="11">
        <f>'OddsRatio_working_3-way'!U129/(3*'OddsRatio_working_3-way'!X129^(1/3))*SIN(('OddsRatio_working_3-way'!Y129+4*PI())/3)</f>
        <v>0.4920494515976685</v>
      </c>
      <c r="AL129" s="11">
        <f>'OddsRatio_working_3-way'!Z129+'OddsRatio_working_3-way'!AF129</f>
        <v>1.0509476844409253</v>
      </c>
      <c r="AM129" s="11">
        <f>'OddsRatio_working_3-way'!AA129+'OddsRatio_working_3-way'!AG129</f>
        <v>-0.65356161556620496</v>
      </c>
      <c r="AN129" s="11">
        <f>'OddsRatio_working_3-way'!AB129+'OddsRatio_working_3-way'!AH129</f>
        <v>-0.39738606887472072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1.0509476844409253</v>
      </c>
      <c r="AS129" s="11">
        <f>IF(('OddsRatio_working_3-way'!X129=0),IF(Q129&gt;0,-Q129^(1/3),(-Q129)^(1/3)),'OddsRatio_working_3-way'!AM129-'OddsRatio_working_3-way'!R129/3)</f>
        <v>-0.65356161556620496</v>
      </c>
      <c r="AT129" s="11">
        <f>IF(('OddsRatio_working_3-way'!X129=0),IF(Q129&gt;0,-Q129^(1/3),(-Q129)^(1/3)),'OddsRatio_working_3-way'!AN129-'OddsRatio_working_3-way'!R129/3)</f>
        <v>-0.39738606887472072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1.1499999999999999</v>
      </c>
      <c r="B130" s="4">
        <f>IF('True_Odds_Calculator_3-way'!B131="","",'True_Odds_Calculator_3-way'!B131)</f>
        <v>9.58</v>
      </c>
      <c r="C130" s="4">
        <f>IF('True_Odds_Calculator_3-way'!C131="","",'True_Odds_Calculator_3-way'!C131)</f>
        <v>15.8</v>
      </c>
      <c r="D130" s="9">
        <f t="shared" si="26"/>
        <v>0.8526892178842761</v>
      </c>
      <c r="E130" s="9">
        <f t="shared" si="27"/>
        <v>9.1895843956410234E-2</v>
      </c>
      <c r="F130" s="9">
        <f t="shared" si="28"/>
        <v>5.5414938159313622E-2</v>
      </c>
      <c r="G130" s="9">
        <f t="shared" si="29"/>
        <v>1.1517348409872534</v>
      </c>
      <c r="H130" s="9">
        <f t="shared" si="30"/>
        <v>1.1727602261480881</v>
      </c>
      <c r="I130" s="9">
        <f t="shared" si="31"/>
        <v>10.881884935670636</v>
      </c>
      <c r="J130" s="9">
        <f t="shared" si="32"/>
        <v>18.045675646611354</v>
      </c>
      <c r="K130" s="11">
        <f t="shared" si="33"/>
        <v>0.86956521739130443</v>
      </c>
      <c r="L130" s="11">
        <f t="shared" si="34"/>
        <v>0.10438413361169102</v>
      </c>
      <c r="M130" s="11">
        <f t="shared" si="35"/>
        <v>6.3291139240506319E-2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-0.10942582407165913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0.13517659129791357</v>
      </c>
      <c r="Q130" s="11">
        <f>2*'OddsRatio_working_3-way'!K130*'OddsRatio_working_3-way'!L130*'OddsRatio_working_3-way'!M130</f>
        <v>1.1489723017247223E-2</v>
      </c>
      <c r="R130" s="11">
        <f t="shared" si="36"/>
        <v>0</v>
      </c>
      <c r="S130" s="11">
        <f t="shared" si="37"/>
        <v>-1.2353262353262349</v>
      </c>
      <c r="T130" s="11">
        <f t="shared" si="38"/>
        <v>-0.10500010500010498</v>
      </c>
      <c r="U130" s="11">
        <f>'OddsRatio_working_3-way'!S130-'OddsRatio_working_3-way'!R130^2/3</f>
        <v>-1.2353262353262349</v>
      </c>
      <c r="V130" s="11">
        <f>'OddsRatio_working_3-way'!S130*'OddsRatio_working_3-way'!R130/3-2*'OddsRatio_working_3-way'!R130^3/27-'OddsRatio_working_3-way'!T130</f>
        <v>0.10500010500010498</v>
      </c>
      <c r="W130" s="11">
        <f>'OddsRatio_working_3-way'!V130^2+4*'OddsRatio_working_3-way'!U130^3/27</f>
        <v>-0.26825586923624012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0.2642351657549924</v>
      </c>
      <c r="Y130" s="11">
        <f>IF('OddsRatio_working_3-way'!W130&gt;=0,IF('OddsRatio_working_3-way'!V130+SQRT('OddsRatio_working_3-way'!W130)&gt;0,0,PI()),ACOS('OddsRatio_working_3-way'!V130/(2*'OddsRatio_working_3-way'!X130)))</f>
        <v>1.3707784521756552</v>
      </c>
      <c r="Z130" s="11">
        <f>'OddsRatio_working_3-way'!X130^(1/3)*COS('OddsRatio_working_3-way'!Y130/3)</f>
        <v>0.57586742049362671</v>
      </c>
      <c r="AA130" s="11">
        <f>'OddsRatio_working_3-way'!X130^(1/3)*COS(('OddsRatio_working_3-way'!Y130+2*PI())/3)</f>
        <v>-0.53311546801453769</v>
      </c>
      <c r="AB130" s="11">
        <f>'OddsRatio_working_3-way'!X130^(1/3)*COS(('OddsRatio_working_3-way'!Y130+4*PI())/3)</f>
        <v>-4.2751952479089243E-2</v>
      </c>
      <c r="AC130" s="11">
        <f>'OddsRatio_working_3-way'!X130^(1/3)*SIN('OddsRatio_working_3-way'!Y130/3)</f>
        <v>0.28311150769516269</v>
      </c>
      <c r="AD130" s="11">
        <f>'OddsRatio_working_3-way'!X130^(1/3)*SIN(('OddsRatio_working_3-way'!Y130+2*PI())/3)</f>
        <v>0.35716006151171503</v>
      </c>
      <c r="AE130" s="11">
        <f>'OddsRatio_working_3-way'!X130^(1/3)*SIN(('OddsRatio_working_3-way'!Y130+4*PI())/3)</f>
        <v>-0.64027156920687756</v>
      </c>
      <c r="AF130" s="11">
        <f>-'OddsRatio_working_3-way'!U130/(3*'OddsRatio_working_3-way'!X130^(1/3))*COS(('OddsRatio_working_3-way'!Y130)/3)</f>
        <v>0.57586742049362671</v>
      </c>
      <c r="AG130" s="11">
        <f>-'OddsRatio_working_3-way'!U130/(3*'OddsRatio_working_3-way'!X130^(1/3))*COS(('OddsRatio_working_3-way'!Y130+2*PI())/3)</f>
        <v>-0.53311546801453769</v>
      </c>
      <c r="AH130" s="11">
        <f>-'OddsRatio_working_3-way'!U130/(3*'OddsRatio_working_3-way'!X130^(1/3))*COS(('OddsRatio_working_3-way'!Y130+4*PI())/3)</f>
        <v>-4.2751952479089243E-2</v>
      </c>
      <c r="AI130" s="11">
        <f>'OddsRatio_working_3-way'!U130/(3*'OddsRatio_working_3-way'!X130^(1/3))*SIN(('OddsRatio_working_3-way'!Y130)/3)</f>
        <v>-0.28311150769516269</v>
      </c>
      <c r="AJ130" s="11">
        <f>'OddsRatio_working_3-way'!U130/(3*'OddsRatio_working_3-way'!X130^(1/3))*SIN(('OddsRatio_working_3-way'!Y130+2*PI())/3)</f>
        <v>-0.35716006151171503</v>
      </c>
      <c r="AK130" s="11">
        <f>'OddsRatio_working_3-way'!U130/(3*'OddsRatio_working_3-way'!X130^(1/3))*SIN(('OddsRatio_working_3-way'!Y130+4*PI())/3)</f>
        <v>0.64027156920687756</v>
      </c>
      <c r="AL130" s="11">
        <f>'OddsRatio_working_3-way'!Z130+'OddsRatio_working_3-way'!AF130</f>
        <v>1.1517348409872534</v>
      </c>
      <c r="AM130" s="11">
        <f>'OddsRatio_working_3-way'!AA130+'OddsRatio_working_3-way'!AG130</f>
        <v>-1.0662309360290754</v>
      </c>
      <c r="AN130" s="11">
        <f>'OddsRatio_working_3-way'!AB130+'OddsRatio_working_3-way'!AH130</f>
        <v>-8.5503904958178487E-2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1.1517348409872534</v>
      </c>
      <c r="AS130" s="11">
        <f>IF(('OddsRatio_working_3-way'!X130=0),IF(Q130&gt;0,-Q130^(1/3),(-Q130)^(1/3)),'OddsRatio_working_3-way'!AM130-'OddsRatio_working_3-way'!R130/3)</f>
        <v>-1.0662309360290754</v>
      </c>
      <c r="AT130" s="11">
        <f>IF(('OddsRatio_working_3-way'!X130=0),IF(Q130&gt;0,-Q130^(1/3),(-Q130)^(1/3)),'OddsRatio_working_3-way'!AN130-'OddsRatio_working_3-way'!R130/3)</f>
        <v>-8.5503904958178487E-2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4.29</v>
      </c>
      <c r="B131" s="4">
        <f>IF('True_Odds_Calculator_3-way'!B132="","",'True_Odds_Calculator_3-way'!B132)</f>
        <v>4.01</v>
      </c>
      <c r="C131" s="4">
        <f>IF('True_Odds_Calculator_3-way'!C132="","",'True_Odds_Calculator_3-way'!C132)</f>
        <v>1.81</v>
      </c>
      <c r="D131" s="9">
        <f t="shared" si="26"/>
        <v>0.2229854358460403</v>
      </c>
      <c r="E131" s="9">
        <f t="shared" si="27"/>
        <v>0.23877538947894908</v>
      </c>
      <c r="F131" s="9">
        <f t="shared" si="28"/>
        <v>0.53823917467501059</v>
      </c>
      <c r="G131" s="9">
        <f t="shared" si="29"/>
        <v>1.0591482742556342</v>
      </c>
      <c r="H131" s="9">
        <f t="shared" si="30"/>
        <v>4.484597822301037</v>
      </c>
      <c r="I131" s="9">
        <f t="shared" si="31"/>
        <v>4.1880363055094589</v>
      </c>
      <c r="J131" s="9">
        <f t="shared" si="32"/>
        <v>1.8579101021470634</v>
      </c>
      <c r="K131" s="11">
        <f t="shared" si="33"/>
        <v>0.23310023310023309</v>
      </c>
      <c r="L131" s="11">
        <f t="shared" si="34"/>
        <v>0.24937655860349128</v>
      </c>
      <c r="M131" s="11">
        <f t="shared" si="35"/>
        <v>0.5524861878453039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-0.25761264265831563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0.22834387199716971</v>
      </c>
      <c r="Q131" s="11">
        <f>2*'OddsRatio_working_3-way'!K131*'OddsRatio_working_3-way'!L131*'OddsRatio_working_3-way'!M131</f>
        <v>6.4231750210174313E-2</v>
      </c>
      <c r="R131" s="11">
        <f t="shared" si="36"/>
        <v>0</v>
      </c>
      <c r="S131" s="11">
        <f t="shared" si="37"/>
        <v>-0.88638457197162279</v>
      </c>
      <c r="T131" s="11">
        <f t="shared" si="38"/>
        <v>-0.24933461940130033</v>
      </c>
      <c r="U131" s="11">
        <f>'OddsRatio_working_3-way'!S131-'OddsRatio_working_3-way'!R131^2/3</f>
        <v>-0.88638457197162279</v>
      </c>
      <c r="V131" s="11">
        <f>'OddsRatio_working_3-way'!S131*'OddsRatio_working_3-way'!R131/3-2*'OddsRatio_working_3-way'!R131^3/27-'OddsRatio_working_3-way'!T131</f>
        <v>0.24933461940130033</v>
      </c>
      <c r="W131" s="11">
        <f>'OddsRatio_working_3-way'!V131^2+4*'OddsRatio_working_3-way'!U131^3/27</f>
        <v>-4.1004471500111363E-2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0.16060216680675782</v>
      </c>
      <c r="Y131" s="11">
        <f>IF('OddsRatio_working_3-way'!W131&gt;=0,IF('OddsRatio_working_3-way'!V131+SQRT('OddsRatio_working_3-way'!W131)&gt;0,0,PI()),ACOS('OddsRatio_working_3-way'!V131/(2*'OddsRatio_working_3-way'!X131)))</f>
        <v>0.68210206404708884</v>
      </c>
      <c r="Z131" s="11">
        <f>'OddsRatio_working_3-way'!X131^(1/3)*COS('OddsRatio_working_3-way'!Y131/3)</f>
        <v>0.5295741371278172</v>
      </c>
      <c r="AA131" s="11">
        <f>'OddsRatio_working_3-way'!X131^(1/3)*COS(('OddsRatio_working_3-way'!Y131+2*PI())/3)</f>
        <v>-0.37089817993732521</v>
      </c>
      <c r="AB131" s="11">
        <f>'OddsRatio_working_3-way'!X131^(1/3)*COS(('OddsRatio_working_3-way'!Y131+4*PI())/3)</f>
        <v>-0.15867595719049238</v>
      </c>
      <c r="AC131" s="11">
        <f>'OddsRatio_working_3-way'!X131^(1/3)*SIN('OddsRatio_working_3-way'!Y131/3)</f>
        <v>0.12252655743090488</v>
      </c>
      <c r="AD131" s="11">
        <f>'OddsRatio_working_3-way'!X131^(1/3)*SIN(('OddsRatio_working_3-way'!Y131+2*PI())/3)</f>
        <v>0.39736137722446119</v>
      </c>
      <c r="AE131" s="11">
        <f>'OddsRatio_working_3-way'!X131^(1/3)*SIN(('OddsRatio_working_3-way'!Y131+4*PI())/3)</f>
        <v>-0.51988793465536587</v>
      </c>
      <c r="AF131" s="11">
        <f>-'OddsRatio_working_3-way'!U131/(3*'OddsRatio_working_3-way'!X131^(1/3))*COS(('OddsRatio_working_3-way'!Y131)/3)</f>
        <v>0.52957413712781709</v>
      </c>
      <c r="AG131" s="11">
        <f>-'OddsRatio_working_3-way'!U131/(3*'OddsRatio_working_3-way'!X131^(1/3))*COS(('OddsRatio_working_3-way'!Y131+2*PI())/3)</f>
        <v>-0.37089817993732516</v>
      </c>
      <c r="AH131" s="11">
        <f>-'OddsRatio_working_3-way'!U131/(3*'OddsRatio_working_3-way'!X131^(1/3))*COS(('OddsRatio_working_3-way'!Y131+4*PI())/3)</f>
        <v>-0.15867595719049232</v>
      </c>
      <c r="AI131" s="11">
        <f>'OddsRatio_working_3-way'!U131/(3*'OddsRatio_working_3-way'!X131^(1/3))*SIN(('OddsRatio_working_3-way'!Y131)/3)</f>
        <v>-0.12252655743090485</v>
      </c>
      <c r="AJ131" s="11">
        <f>'OddsRatio_working_3-way'!U131/(3*'OddsRatio_working_3-way'!X131^(1/3))*SIN(('OddsRatio_working_3-way'!Y131+2*PI())/3)</f>
        <v>-0.39736137722446113</v>
      </c>
      <c r="AK131" s="11">
        <f>'OddsRatio_working_3-way'!U131/(3*'OddsRatio_working_3-way'!X131^(1/3))*SIN(('OddsRatio_working_3-way'!Y131+4*PI())/3)</f>
        <v>0.51988793465536587</v>
      </c>
      <c r="AL131" s="11">
        <f>'OddsRatio_working_3-way'!Z131+'OddsRatio_working_3-way'!AF131</f>
        <v>1.0591482742556342</v>
      </c>
      <c r="AM131" s="11">
        <f>'OddsRatio_working_3-way'!AA131+'OddsRatio_working_3-way'!AG131</f>
        <v>-0.74179635987465042</v>
      </c>
      <c r="AN131" s="11">
        <f>'OddsRatio_working_3-way'!AB131+'OddsRatio_working_3-way'!AH131</f>
        <v>-0.3173519143809847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1.0591482742556342</v>
      </c>
      <c r="AS131" s="11">
        <f>IF(('OddsRatio_working_3-way'!X131=0),IF(Q131&gt;0,-Q131^(1/3),(-Q131)^(1/3)),'OddsRatio_working_3-way'!AM131-'OddsRatio_working_3-way'!R131/3)</f>
        <v>-0.74179635987465042</v>
      </c>
      <c r="AT131" s="11">
        <f>IF(('OddsRatio_working_3-way'!X131=0),IF(Q131&gt;0,-Q131^(1/3),(-Q131)^(1/3)),'OddsRatio_working_3-way'!AN131-'OddsRatio_working_3-way'!R131/3)</f>
        <v>-0.3173519143809847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1.74</v>
      </c>
      <c r="B132" s="4">
        <f>IF('True_Odds_Calculator_3-way'!B133="","",'True_Odds_Calculator_3-way'!B133)</f>
        <v>3.93</v>
      </c>
      <c r="C132" s="4">
        <f>IF('True_Odds_Calculator_3-way'!C133="","",'True_Odds_Calculator_3-way'!C133)</f>
        <v>4.8099999999999996</v>
      </c>
      <c r="D132" s="9">
        <f t="shared" ref="D132:D195" si="39">(K132/(AR132+K132-(AR132*K132)))</f>
        <v>0.55939301152934207</v>
      </c>
      <c r="E132" s="9">
        <f t="shared" ref="E132:E195" si="40">(L132/(AR132+L132-(AR132*L132)))</f>
        <v>0.24279647688514125</v>
      </c>
      <c r="F132" s="9">
        <f t="shared" ref="F132:F195" si="41">(M132/(AR132+M132-(AR132*M132)))</f>
        <v>0.19781051158551644</v>
      </c>
      <c r="G132" s="9">
        <f t="shared" ref="G132:G195" si="42">AR132</f>
        <v>1.0643945079986776</v>
      </c>
      <c r="H132" s="9">
        <f t="shared" ref="H132:H195" si="43">IF(A132="","",1/D132)</f>
        <v>1.7876519359190217</v>
      </c>
      <c r="I132" s="9">
        <f t="shared" ref="I132:I195" si="44">IF(B132="","",1/E132)</f>
        <v>4.118675908436126</v>
      </c>
      <c r="J132" s="9">
        <f t="shared" ref="J132:J195" si="45">IF(C132="","",1/F132)</f>
        <v>5.0553430754749611</v>
      </c>
      <c r="K132" s="11">
        <f t="shared" ref="K132:K195" si="46">1/A132</f>
        <v>0.57471264367816088</v>
      </c>
      <c r="L132" s="11">
        <f t="shared" ref="L132:L195" si="47">1/B132</f>
        <v>0.2544529262086514</v>
      </c>
      <c r="M132" s="11">
        <f t="shared" ref="M132:M195" si="48">1/C132</f>
        <v>0.20790020790020791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-0.25115246252387591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0.22741270438032743</v>
      </c>
      <c r="Q132" s="11">
        <f>2*'OddsRatio_working_3-way'!K132*'OddsRatio_working_3-way'!L132*'OddsRatio_working_3-way'!M132</f>
        <v>6.0805535930568831E-2</v>
      </c>
      <c r="R132" s="11">
        <f t="shared" ref="R132:R195" si="49">O132/N132</f>
        <v>0</v>
      </c>
      <c r="S132" s="11">
        <f t="shared" ref="S132:S195" si="50">P132/N132</f>
        <v>-0.9054767056433235</v>
      </c>
      <c r="T132" s="11">
        <f t="shared" ref="T132:T195" si="51">Q132/N132</f>
        <v>-0.2421060710276266</v>
      </c>
      <c r="U132" s="11">
        <f>'OddsRatio_working_3-way'!S132-'OddsRatio_working_3-way'!R132^2/3</f>
        <v>-0.9054767056433235</v>
      </c>
      <c r="V132" s="11">
        <f>'OddsRatio_working_3-way'!S132*'OddsRatio_working_3-way'!R132/3-2*'OddsRatio_working_3-way'!R132^3/27-'OddsRatio_working_3-way'!T132</f>
        <v>0.2421060710276266</v>
      </c>
      <c r="W132" s="11">
        <f>'OddsRatio_working_3-way'!V132^2+4*'OddsRatio_working_3-way'!U132^3/27</f>
        <v>-5.1368286461336732E-2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0.16581890429755808</v>
      </c>
      <c r="Y132" s="11">
        <f>IF('OddsRatio_working_3-way'!W132&gt;=0,IF('OddsRatio_working_3-way'!V132+SQRT('OddsRatio_working_3-way'!W132)&gt;0,0,PI()),ACOS('OddsRatio_working_3-way'!V132/(2*'OddsRatio_working_3-way'!X132)))</f>
        <v>0.75242817853636568</v>
      </c>
      <c r="Z132" s="11">
        <f>'OddsRatio_working_3-way'!X132^(1/3)*COS('OddsRatio_working_3-way'!Y132/3)</f>
        <v>0.53219725399933882</v>
      </c>
      <c r="AA132" s="11">
        <f>'OddsRatio_working_3-way'!X132^(1/3)*COS(('OddsRatio_working_3-way'!Y132+2*PI())/3)</f>
        <v>-0.3841822352503631</v>
      </c>
      <c r="AB132" s="11">
        <f>'OddsRatio_working_3-way'!X132^(1/3)*COS(('OddsRatio_working_3-way'!Y132+4*PI())/3)</f>
        <v>-0.14801501874897541</v>
      </c>
      <c r="AC132" s="11">
        <f>'OddsRatio_working_3-way'!X132^(1/3)*SIN('OddsRatio_working_3-way'!Y132/3)</f>
        <v>0.13635120602084075</v>
      </c>
      <c r="AD132" s="11">
        <f>'OddsRatio_working_3-way'!X132^(1/3)*SIN(('OddsRatio_working_3-way'!Y132+2*PI())/3)</f>
        <v>0.39272073877732655</v>
      </c>
      <c r="AE132" s="11">
        <f>'OddsRatio_working_3-way'!X132^(1/3)*SIN(('OddsRatio_working_3-way'!Y132+4*PI())/3)</f>
        <v>-0.52907194479816722</v>
      </c>
      <c r="AF132" s="11">
        <f>-'OddsRatio_working_3-way'!U132/(3*'OddsRatio_working_3-way'!X132^(1/3))*COS(('OddsRatio_working_3-way'!Y132)/3)</f>
        <v>0.53219725399933882</v>
      </c>
      <c r="AG132" s="11">
        <f>-'OddsRatio_working_3-way'!U132/(3*'OddsRatio_working_3-way'!X132^(1/3))*COS(('OddsRatio_working_3-way'!Y132+2*PI())/3)</f>
        <v>-0.3841822352503631</v>
      </c>
      <c r="AH132" s="11">
        <f>-'OddsRatio_working_3-way'!U132/(3*'OddsRatio_working_3-way'!X132^(1/3))*COS(('OddsRatio_working_3-way'!Y132+4*PI())/3)</f>
        <v>-0.14801501874897541</v>
      </c>
      <c r="AI132" s="11">
        <f>'OddsRatio_working_3-way'!U132/(3*'OddsRatio_working_3-way'!X132^(1/3))*SIN(('OddsRatio_working_3-way'!Y132)/3)</f>
        <v>-0.13635120602084075</v>
      </c>
      <c r="AJ132" s="11">
        <f>'OddsRatio_working_3-way'!U132/(3*'OddsRatio_working_3-way'!X132^(1/3))*SIN(('OddsRatio_working_3-way'!Y132+2*PI())/3)</f>
        <v>-0.39272073877732655</v>
      </c>
      <c r="AK132" s="11">
        <f>'OddsRatio_working_3-way'!U132/(3*'OddsRatio_working_3-way'!X132^(1/3))*SIN(('OddsRatio_working_3-way'!Y132+4*PI())/3)</f>
        <v>0.52907194479816722</v>
      </c>
      <c r="AL132" s="11">
        <f>'OddsRatio_working_3-way'!Z132+'OddsRatio_working_3-way'!AF132</f>
        <v>1.0643945079986776</v>
      </c>
      <c r="AM132" s="11">
        <f>'OddsRatio_working_3-way'!AA132+'OddsRatio_working_3-way'!AG132</f>
        <v>-0.7683644705007262</v>
      </c>
      <c r="AN132" s="11">
        <f>'OddsRatio_working_3-way'!AB132+'OddsRatio_working_3-way'!AH132</f>
        <v>-0.29603003749795082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1.0643945079986776</v>
      </c>
      <c r="AS132" s="11">
        <f>IF(('OddsRatio_working_3-way'!X132=0),IF(Q132&gt;0,-Q132^(1/3),(-Q132)^(1/3)),'OddsRatio_working_3-way'!AM132-'OddsRatio_working_3-way'!R132/3)</f>
        <v>-0.7683644705007262</v>
      </c>
      <c r="AT132" s="11">
        <f>IF(('OddsRatio_working_3-way'!X132=0),IF(Q132&gt;0,-Q132^(1/3),(-Q132)^(1/3)),'OddsRatio_working_3-way'!AN132-'OddsRatio_working_3-way'!R132/3)</f>
        <v>-0.29603003749795082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1.86</v>
      </c>
      <c r="B133" s="4">
        <f>IF('True_Odds_Calculator_3-way'!B134="","",'True_Odds_Calculator_3-way'!B134)</f>
        <v>3.65</v>
      </c>
      <c r="C133" s="4">
        <f>IF('True_Odds_Calculator_3-way'!C134="","",'True_Odds_Calculator_3-way'!C134)</f>
        <v>4.5599999999999996</v>
      </c>
      <c r="D133" s="9">
        <f t="shared" si="39"/>
        <v>0.52510971044916088</v>
      </c>
      <c r="E133" s="9">
        <f t="shared" si="40"/>
        <v>0.26408198325165588</v>
      </c>
      <c r="F133" s="9">
        <f t="shared" si="41"/>
        <v>0.21080830629918315</v>
      </c>
      <c r="G133" s="9">
        <f t="shared" si="42"/>
        <v>1.0515859831144534</v>
      </c>
      <c r="H133" s="9">
        <f t="shared" si="43"/>
        <v>1.90436394547843</v>
      </c>
      <c r="I133" s="9">
        <f t="shared" si="44"/>
        <v>3.786702855253302</v>
      </c>
      <c r="J133" s="9">
        <f t="shared" si="45"/>
        <v>4.7436460998874539</v>
      </c>
      <c r="K133" s="11">
        <f t="shared" si="46"/>
        <v>0.5376344086021505</v>
      </c>
      <c r="L133" s="11">
        <f t="shared" si="47"/>
        <v>0.27397260273972601</v>
      </c>
      <c r="M133" s="11">
        <f t="shared" si="48"/>
        <v>0.2192982456140351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-0.26207383977693532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0.2283751062735643</v>
      </c>
      <c r="Q133" s="11">
        <f>2*'OddsRatio_working_3-way'!K133*'OddsRatio_working_3-way'!L133*'OddsRatio_working_3-way'!M133</f>
        <v>6.4603990459282695E-2</v>
      </c>
      <c r="R133" s="11">
        <f t="shared" si="49"/>
        <v>0</v>
      </c>
      <c r="S133" s="11">
        <f t="shared" si="50"/>
        <v>-0.87141511899068691</v>
      </c>
      <c r="T133" s="11">
        <f t="shared" si="51"/>
        <v>-0.24651064186440932</v>
      </c>
      <c r="U133" s="11">
        <f>'OddsRatio_working_3-way'!S133-'OddsRatio_working_3-way'!R133^2/3</f>
        <v>-0.87141511899068691</v>
      </c>
      <c r="V133" s="11">
        <f>'OddsRatio_working_3-way'!S133*'OddsRatio_working_3-way'!R133/3-2*'OddsRatio_working_3-way'!R133^3/27-'OddsRatio_working_3-way'!T133</f>
        <v>0.24651064186440932</v>
      </c>
      <c r="W133" s="11">
        <f>'OddsRatio_working_3-way'!V133^2+4*'OddsRatio_working_3-way'!U133^3/27</f>
        <v>-3.7265324219775256E-2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0.15655096675857541</v>
      </c>
      <c r="Y133" s="11">
        <f>IF('OddsRatio_working_3-way'!W133&gt;=0,IF('OddsRatio_working_3-way'!V133+SQRT('OddsRatio_working_3-way'!W133)&gt;0,0,PI()),ACOS('OddsRatio_working_3-way'!V133/(2*'OddsRatio_working_3-way'!X133)))</f>
        <v>0.66435028275469465</v>
      </c>
      <c r="Z133" s="11">
        <f>'OddsRatio_working_3-way'!X133^(1/3)*COS('OddsRatio_working_3-way'!Y133/3)</f>
        <v>0.52579299155722681</v>
      </c>
      <c r="AA133" s="11">
        <f>'OddsRatio_working_3-way'!X133^(1/3)*COS(('OddsRatio_working_3-way'!Y133+2*PI())/3)</f>
        <v>-0.36541516368669885</v>
      </c>
      <c r="AB133" s="11">
        <f>'OddsRatio_working_3-way'!X133^(1/3)*COS(('OddsRatio_working_3-way'!Y133+4*PI())/3)</f>
        <v>-0.16037782787052782</v>
      </c>
      <c r="AC133" s="11">
        <f>'OddsRatio_working_3-way'!X133^(1/3)*SIN('OddsRatio_working_3-way'!Y133/3)</f>
        <v>0.11837836102738999</v>
      </c>
      <c r="AD133" s="11">
        <f>'OddsRatio_working_3-way'!X133^(1/3)*SIN(('OddsRatio_working_3-way'!Y133+2*PI())/3)</f>
        <v>0.3961609073066803</v>
      </c>
      <c r="AE133" s="11">
        <f>'OddsRatio_working_3-way'!X133^(1/3)*SIN(('OddsRatio_working_3-way'!Y133+4*PI())/3)</f>
        <v>-0.51453926833407038</v>
      </c>
      <c r="AF133" s="11">
        <f>-'OddsRatio_working_3-way'!U133/(3*'OddsRatio_working_3-way'!X133^(1/3))*COS(('OddsRatio_working_3-way'!Y133)/3)</f>
        <v>0.52579299155722659</v>
      </c>
      <c r="AG133" s="11">
        <f>-'OddsRatio_working_3-way'!U133/(3*'OddsRatio_working_3-way'!X133^(1/3))*COS(('OddsRatio_working_3-way'!Y133+2*PI())/3)</f>
        <v>-0.36541516368669869</v>
      </c>
      <c r="AH133" s="11">
        <f>-'OddsRatio_working_3-way'!U133/(3*'OddsRatio_working_3-way'!X133^(1/3))*COS(('OddsRatio_working_3-way'!Y133+4*PI())/3)</f>
        <v>-0.16037782787052773</v>
      </c>
      <c r="AI133" s="11">
        <f>'OddsRatio_working_3-way'!U133/(3*'OddsRatio_working_3-way'!X133^(1/3))*SIN(('OddsRatio_working_3-way'!Y133)/3)</f>
        <v>-0.11837836102738995</v>
      </c>
      <c r="AJ133" s="11">
        <f>'OddsRatio_working_3-way'!U133/(3*'OddsRatio_working_3-way'!X133^(1/3))*SIN(('OddsRatio_working_3-way'!Y133+2*PI())/3)</f>
        <v>-0.39616090730668013</v>
      </c>
      <c r="AK133" s="11">
        <f>'OddsRatio_working_3-way'!U133/(3*'OddsRatio_working_3-way'!X133^(1/3))*SIN(('OddsRatio_working_3-way'!Y133+4*PI())/3)</f>
        <v>0.51453926833407015</v>
      </c>
      <c r="AL133" s="11">
        <f>'OddsRatio_working_3-way'!Z133+'OddsRatio_working_3-way'!AF133</f>
        <v>1.0515859831144534</v>
      </c>
      <c r="AM133" s="11">
        <f>'OddsRatio_working_3-way'!AA133+'OddsRatio_working_3-way'!AG133</f>
        <v>-0.73083032737339759</v>
      </c>
      <c r="AN133" s="11">
        <f>'OddsRatio_working_3-way'!AB133+'OddsRatio_working_3-way'!AH133</f>
        <v>-0.32075565574105558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1.0515859831144534</v>
      </c>
      <c r="AS133" s="11">
        <f>IF(('OddsRatio_working_3-way'!X133=0),IF(Q133&gt;0,-Q133^(1/3),(-Q133)^(1/3)),'OddsRatio_working_3-way'!AM133-'OddsRatio_working_3-way'!R133/3)</f>
        <v>-0.73083032737339759</v>
      </c>
      <c r="AT133" s="11">
        <f>IF(('OddsRatio_working_3-way'!X133=0),IF(Q133&gt;0,-Q133^(1/3),(-Q133)^(1/3)),'OddsRatio_working_3-way'!AN133-'OddsRatio_working_3-way'!R133/3)</f>
        <v>-0.32075565574105558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2.6</v>
      </c>
      <c r="B134" s="4">
        <f>IF('True_Odds_Calculator_3-way'!B135="","",'True_Odds_Calculator_3-way'!B135)</f>
        <v>3.15</v>
      </c>
      <c r="C134" s="4">
        <f>IF('True_Odds_Calculator_3-way'!C135="","",'True_Odds_Calculator_3-way'!C135)</f>
        <v>3.07</v>
      </c>
      <c r="D134" s="9">
        <f t="shared" si="39"/>
        <v>0.37481885359377709</v>
      </c>
      <c r="E134" s="9">
        <f t="shared" si="40"/>
        <v>0.30851674755755604</v>
      </c>
      <c r="F134" s="9">
        <f t="shared" si="41"/>
        <v>0.31666439884866709</v>
      </c>
      <c r="G134" s="9">
        <f t="shared" si="42"/>
        <v>1.0424721509002994</v>
      </c>
      <c r="H134" s="9">
        <f t="shared" si="43"/>
        <v>2.6679554414404794</v>
      </c>
      <c r="I134" s="9">
        <f t="shared" si="44"/>
        <v>3.2413151244356442</v>
      </c>
      <c r="J134" s="9">
        <f t="shared" si="45"/>
        <v>3.1579173523636195</v>
      </c>
      <c r="K134" s="11">
        <f t="shared" si="46"/>
        <v>0.38461538461538458</v>
      </c>
      <c r="L134" s="11">
        <f t="shared" si="47"/>
        <v>0.31746031746031744</v>
      </c>
      <c r="M134" s="11">
        <f t="shared" si="48"/>
        <v>0.32573289902280134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-0.28320864802949508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0.23147319564257673</v>
      </c>
      <c r="Q134" s="11">
        <f>2*'OddsRatio_working_3-way'!K134*'OddsRatio_working_3-way'!L134*'OddsRatio_working_3-way'!M134</f>
        <v>7.9544053485421554E-2</v>
      </c>
      <c r="R134" s="11">
        <f t="shared" si="49"/>
        <v>0</v>
      </c>
      <c r="S134" s="11">
        <f t="shared" si="50"/>
        <v>-0.81732389619143864</v>
      </c>
      <c r="T134" s="11">
        <f t="shared" si="51"/>
        <v>-0.28086731827884487</v>
      </c>
      <c r="U134" s="11">
        <f>'OddsRatio_working_3-way'!S134-'OddsRatio_working_3-way'!R134^2/3</f>
        <v>-0.81732389619143864</v>
      </c>
      <c r="V134" s="11">
        <f>'OddsRatio_working_3-way'!S134*'OddsRatio_working_3-way'!R134/3-2*'OddsRatio_working_3-way'!R134^3/27-'OddsRatio_working_3-way'!T134</f>
        <v>0.28086731827884487</v>
      </c>
      <c r="W134" s="11">
        <f>'OddsRatio_working_3-way'!V134^2+4*'OddsRatio_working_3-way'!U134^3/27</f>
        <v>-2.0005660561966954E-3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0.14220321421591237</v>
      </c>
      <c r="Y134" s="11">
        <f>IF('OddsRatio_working_3-way'!W134&gt;=0,IF('OddsRatio_working_3-way'!V134+SQRT('OddsRatio_working_3-way'!W134)&gt;0,0,PI()),ACOS('OddsRatio_working_3-way'!V134/(2*'OddsRatio_working_3-way'!X134)))</f>
        <v>0.15792239524359908</v>
      </c>
      <c r="Z134" s="11">
        <f>'OddsRatio_working_3-way'!X134^(1/3)*COS('OddsRatio_working_3-way'!Y134/3)</f>
        <v>0.52123607545014983</v>
      </c>
      <c r="AA134" s="11">
        <f>'OddsRatio_working_3-way'!X134^(1/3)*COS(('OddsRatio_working_3-way'!Y134+2*PI())/3)</f>
        <v>-0.28440226116949224</v>
      </c>
      <c r="AB134" s="11">
        <f>'OddsRatio_working_3-way'!X134^(1/3)*COS(('OddsRatio_working_3-way'!Y134+4*PI())/3)</f>
        <v>-0.23683381428065772</v>
      </c>
      <c r="AC134" s="11">
        <f>'OddsRatio_working_3-way'!X134^(1/3)*SIN('OddsRatio_working_3-way'!Y134/3)</f>
        <v>2.7463655616201243E-2</v>
      </c>
      <c r="AD134" s="11">
        <f>'OddsRatio_working_3-way'!X134^(1/3)*SIN(('OddsRatio_working_3-way'!Y134+2*PI())/3)</f>
        <v>0.4376718549006316</v>
      </c>
      <c r="AE134" s="11">
        <f>'OddsRatio_working_3-way'!X134^(1/3)*SIN(('OddsRatio_working_3-way'!Y134+4*PI())/3)</f>
        <v>-0.46513551051683266</v>
      </c>
      <c r="AF134" s="11">
        <f>-'OddsRatio_working_3-way'!U134/(3*'OddsRatio_working_3-way'!X134^(1/3))*COS(('OddsRatio_working_3-way'!Y134)/3)</f>
        <v>0.52123607545014972</v>
      </c>
      <c r="AG134" s="11">
        <f>-'OddsRatio_working_3-way'!U134/(3*'OddsRatio_working_3-way'!X134^(1/3))*COS(('OddsRatio_working_3-way'!Y134+2*PI())/3)</f>
        <v>-0.28440226116949219</v>
      </c>
      <c r="AH134" s="11">
        <f>-'OddsRatio_working_3-way'!U134/(3*'OddsRatio_working_3-way'!X134^(1/3))*COS(('OddsRatio_working_3-way'!Y134+4*PI())/3)</f>
        <v>-0.23683381428065767</v>
      </c>
      <c r="AI134" s="11">
        <f>'OddsRatio_working_3-way'!U134/(3*'OddsRatio_working_3-way'!X134^(1/3))*SIN(('OddsRatio_working_3-way'!Y134)/3)</f>
        <v>-2.7463655616201236E-2</v>
      </c>
      <c r="AJ134" s="11">
        <f>'OddsRatio_working_3-way'!U134/(3*'OddsRatio_working_3-way'!X134^(1/3))*SIN(('OddsRatio_working_3-way'!Y134+2*PI())/3)</f>
        <v>-0.43767185490063154</v>
      </c>
      <c r="AK134" s="11">
        <f>'OddsRatio_working_3-way'!U134/(3*'OddsRatio_working_3-way'!X134^(1/3))*SIN(('OddsRatio_working_3-way'!Y134+4*PI())/3)</f>
        <v>0.46513551051683255</v>
      </c>
      <c r="AL134" s="11">
        <f>'OddsRatio_working_3-way'!Z134+'OddsRatio_working_3-way'!AF134</f>
        <v>1.0424721509002994</v>
      </c>
      <c r="AM134" s="11">
        <f>'OddsRatio_working_3-way'!AA134+'OddsRatio_working_3-way'!AG134</f>
        <v>-0.56880452233898438</v>
      </c>
      <c r="AN134" s="11">
        <f>'OddsRatio_working_3-way'!AB134+'OddsRatio_working_3-way'!AH134</f>
        <v>-0.47366762856131539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1.0424721509002994</v>
      </c>
      <c r="AS134" s="11">
        <f>IF(('OddsRatio_working_3-way'!X134=0),IF(Q134&gt;0,-Q134^(1/3),(-Q134)^(1/3)),'OddsRatio_working_3-way'!AM134-'OddsRatio_working_3-way'!R134/3)</f>
        <v>-0.56880452233898438</v>
      </c>
      <c r="AT134" s="11">
        <f>IF(('OddsRatio_working_3-way'!X134=0),IF(Q134&gt;0,-Q134^(1/3),(-Q134)^(1/3)),'OddsRatio_working_3-way'!AN134-'OddsRatio_working_3-way'!R134/3)</f>
        <v>-0.47366762856131539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3.24</v>
      </c>
      <c r="B135" s="4">
        <f>IF('True_Odds_Calculator_3-way'!B136="","",'True_Odds_Calculator_3-way'!B136)</f>
        <v>2.92</v>
      </c>
      <c r="C135" s="4">
        <f>IF('True_Odds_Calculator_3-way'!C136="","",'True_Odds_Calculator_3-way'!C136)</f>
        <v>2.66</v>
      </c>
      <c r="D135" s="9">
        <f t="shared" si="39"/>
        <v>0.30008043002056417</v>
      </c>
      <c r="E135" s="9">
        <f t="shared" si="40"/>
        <v>0.33341844337963356</v>
      </c>
      <c r="F135" s="9">
        <f t="shared" si="41"/>
        <v>0.36650112659980211</v>
      </c>
      <c r="G135" s="9">
        <f t="shared" si="42"/>
        <v>1.0412678151634438</v>
      </c>
      <c r="H135" s="9">
        <f t="shared" si="43"/>
        <v>3.3324399059661141</v>
      </c>
      <c r="I135" s="9">
        <f t="shared" si="44"/>
        <v>2.9992342051138126</v>
      </c>
      <c r="J135" s="9">
        <f t="shared" si="45"/>
        <v>2.7285045731713176</v>
      </c>
      <c r="K135" s="11">
        <f t="shared" si="46"/>
        <v>0.30864197530864196</v>
      </c>
      <c r="L135" s="11">
        <f t="shared" si="47"/>
        <v>0.34246575342465752</v>
      </c>
      <c r="M135" s="11">
        <f t="shared" si="48"/>
        <v>0.37593984962406013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-0.28369248845096007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0.23126690394174174</v>
      </c>
      <c r="Q135" s="11">
        <f>2*'OddsRatio_working_3-way'!K135*'OddsRatio_working_3-way'!L135*'OddsRatio_working_3-way'!M135</f>
        <v>7.9473162866577907E-2</v>
      </c>
      <c r="R135" s="11">
        <f t="shared" si="49"/>
        <v>0</v>
      </c>
      <c r="S135" s="11">
        <f t="shared" si="50"/>
        <v>-0.81520277538726316</v>
      </c>
      <c r="T135" s="11">
        <f t="shared" si="51"/>
        <v>-0.28013841078600105</v>
      </c>
      <c r="U135" s="11">
        <f>'OddsRatio_working_3-way'!S135-'OddsRatio_working_3-way'!R135^2/3</f>
        <v>-0.81520277538726316</v>
      </c>
      <c r="V135" s="11">
        <f>'OddsRatio_working_3-way'!S135*'OddsRatio_working_3-way'!R135/3-2*'OddsRatio_working_3-way'!R135^3/27-'OddsRatio_working_3-way'!T135</f>
        <v>0.28013841078600105</v>
      </c>
      <c r="W135" s="11">
        <f>'OddsRatio_working_3-way'!V135^2+4*'OddsRatio_working_3-way'!U135^3/27</f>
        <v>-1.7813657632291813E-3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0.14165000437781095</v>
      </c>
      <c r="Y135" s="11">
        <f>IF('OddsRatio_working_3-way'!W135&gt;=0,IF('OddsRatio_working_3-way'!V135+SQRT('OddsRatio_working_3-way'!W135)&gt;0,0,PI()),ACOS('OddsRatio_working_3-way'!V135/(2*'OddsRatio_working_3-way'!X135)))</f>
        <v>0.14953737227035702</v>
      </c>
      <c r="Z135" s="11">
        <f>'OddsRatio_working_3-way'!X135^(1/3)*COS('OddsRatio_working_3-way'!Y135/3)</f>
        <v>0.5206339075817219</v>
      </c>
      <c r="AA135" s="11">
        <f>'OddsRatio_working_3-way'!X135^(1/3)*COS(('OddsRatio_working_3-way'!Y135+2*PI())/3)</f>
        <v>-0.28281016507684947</v>
      </c>
      <c r="AB135" s="11">
        <f>'OddsRatio_working_3-way'!X135^(1/3)*COS(('OddsRatio_working_3-way'!Y135+4*PI())/3)</f>
        <v>-0.23782374250487245</v>
      </c>
      <c r="AC135" s="11">
        <f>'OddsRatio_working_3-way'!X135^(1/3)*SIN('OddsRatio_working_3-way'!Y135/3)</f>
        <v>2.5972923181809347E-2</v>
      </c>
      <c r="AD135" s="11">
        <f>'OddsRatio_working_3-way'!X135^(1/3)*SIN(('OddsRatio_working_3-way'!Y135+2*PI())/3)</f>
        <v>0.43789572844642616</v>
      </c>
      <c r="AE135" s="11">
        <f>'OddsRatio_working_3-way'!X135^(1/3)*SIN(('OddsRatio_working_3-way'!Y135+4*PI())/3)</f>
        <v>-0.46386865162823537</v>
      </c>
      <c r="AF135" s="11">
        <f>-'OddsRatio_working_3-way'!U135/(3*'OddsRatio_working_3-way'!X135^(1/3))*COS(('OddsRatio_working_3-way'!Y135)/3)</f>
        <v>0.5206339075817219</v>
      </c>
      <c r="AG135" s="11">
        <f>-'OddsRatio_working_3-way'!U135/(3*'OddsRatio_working_3-way'!X135^(1/3))*COS(('OddsRatio_working_3-way'!Y135+2*PI())/3)</f>
        <v>-0.28281016507684947</v>
      </c>
      <c r="AH135" s="11">
        <f>-'OddsRatio_working_3-way'!U135/(3*'OddsRatio_working_3-way'!X135^(1/3))*COS(('OddsRatio_working_3-way'!Y135+4*PI())/3)</f>
        <v>-0.23782374250487245</v>
      </c>
      <c r="AI135" s="11">
        <f>'OddsRatio_working_3-way'!U135/(3*'OddsRatio_working_3-way'!X135^(1/3))*SIN(('OddsRatio_working_3-way'!Y135)/3)</f>
        <v>-2.5972923181809347E-2</v>
      </c>
      <c r="AJ135" s="11">
        <f>'OddsRatio_working_3-way'!U135/(3*'OddsRatio_working_3-way'!X135^(1/3))*SIN(('OddsRatio_working_3-way'!Y135+2*PI())/3)</f>
        <v>-0.43789572844642616</v>
      </c>
      <c r="AK135" s="11">
        <f>'OddsRatio_working_3-way'!U135/(3*'OddsRatio_working_3-way'!X135^(1/3))*SIN(('OddsRatio_working_3-way'!Y135+4*PI())/3)</f>
        <v>0.46386865162823537</v>
      </c>
      <c r="AL135" s="11">
        <f>'OddsRatio_working_3-way'!Z135+'OddsRatio_working_3-way'!AF135</f>
        <v>1.0412678151634438</v>
      </c>
      <c r="AM135" s="11">
        <f>'OddsRatio_working_3-way'!AA135+'OddsRatio_working_3-way'!AG135</f>
        <v>-0.56562033015369895</v>
      </c>
      <c r="AN135" s="11">
        <f>'OddsRatio_working_3-way'!AB135+'OddsRatio_working_3-way'!AH135</f>
        <v>-0.47564748500974491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1.0412678151634438</v>
      </c>
      <c r="AS135" s="11">
        <f>IF(('OddsRatio_working_3-way'!X135=0),IF(Q135&gt;0,-Q135^(1/3),(-Q135)^(1/3)),'OddsRatio_working_3-way'!AM135-'OddsRatio_working_3-way'!R135/3)</f>
        <v>-0.56562033015369895</v>
      </c>
      <c r="AT135" s="11">
        <f>IF(('OddsRatio_working_3-way'!X135=0),IF(Q135&gt;0,-Q135^(1/3),(-Q135)^(1/3)),'OddsRatio_working_3-way'!AN135-'OddsRatio_working_3-way'!R135/3)</f>
        <v>-0.47564748500974491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2.37</v>
      </c>
      <c r="B136" s="4">
        <f>IF('True_Odds_Calculator_3-way'!B137="","",'True_Odds_Calculator_3-way'!B137)</f>
        <v>3.22</v>
      </c>
      <c r="C136" s="4">
        <f>IF('True_Odds_Calculator_3-way'!C137="","",'True_Odds_Calculator_3-way'!C137)</f>
        <v>3.38</v>
      </c>
      <c r="D136" s="9">
        <f t="shared" si="39"/>
        <v>0.41152761714751868</v>
      </c>
      <c r="E136" s="9">
        <f t="shared" si="40"/>
        <v>0.30146100718429136</v>
      </c>
      <c r="F136" s="9">
        <f t="shared" si="41"/>
        <v>0.28701137566818991</v>
      </c>
      <c r="G136" s="9">
        <f t="shared" si="42"/>
        <v>1.0437741415050783</v>
      </c>
      <c r="H136" s="9">
        <f t="shared" si="43"/>
        <v>2.4299705738619579</v>
      </c>
      <c r="I136" s="9">
        <f t="shared" si="44"/>
        <v>3.3171785941412737</v>
      </c>
      <c r="J136" s="9">
        <f t="shared" si="45"/>
        <v>3.4841824567820856</v>
      </c>
      <c r="K136" s="11">
        <f t="shared" si="46"/>
        <v>0.42194092827004215</v>
      </c>
      <c r="L136" s="11">
        <f t="shared" si="47"/>
        <v>0.3105590062111801</v>
      </c>
      <c r="M136" s="11">
        <f t="shared" si="48"/>
        <v>0.29585798816568049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-0.28062708215961685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0.23144798979860998</v>
      </c>
      <c r="Q136" s="11">
        <f>2*'OddsRatio_working_3-way'!K136*'OddsRatio_working_3-way'!L136*'OddsRatio_working_3-way'!M136</f>
        <v>7.7537015007909535E-2</v>
      </c>
      <c r="R136" s="11">
        <f t="shared" si="49"/>
        <v>0</v>
      </c>
      <c r="S136" s="11">
        <f t="shared" si="50"/>
        <v>-0.8247528642547961</v>
      </c>
      <c r="T136" s="11">
        <f t="shared" si="51"/>
        <v>-0.27629911700328175</v>
      </c>
      <c r="U136" s="11">
        <f>'OddsRatio_working_3-way'!S136-'OddsRatio_working_3-way'!R136^2/3</f>
        <v>-0.8247528642547961</v>
      </c>
      <c r="V136" s="11">
        <f>'OddsRatio_working_3-way'!S136*'OddsRatio_working_3-way'!R136/3-2*'OddsRatio_working_3-way'!R136^3/27-'OddsRatio_working_3-way'!T136</f>
        <v>0.27629911700328175</v>
      </c>
      <c r="W136" s="11">
        <f>'OddsRatio_working_3-way'!V136^2+4*'OddsRatio_working_3-way'!U136^3/27</f>
        <v>-6.7715617726078897E-3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0.14414642193738375</v>
      </c>
      <c r="Y136" s="11">
        <f>IF('OddsRatio_working_3-way'!W136&gt;=0,IF('OddsRatio_working_3-way'!V136+SQRT('OddsRatio_working_3-way'!W136)&gt;0,0,PI()),ACOS('OddsRatio_working_3-way'!V136/(2*'OddsRatio_working_3-way'!X136)))</f>
        <v>0.2894625668395685</v>
      </c>
      <c r="Z136" s="11">
        <f>'OddsRatio_working_3-way'!X136^(1/3)*COS('OddsRatio_working_3-way'!Y136/3)</f>
        <v>0.52188707075253904</v>
      </c>
      <c r="AA136" s="11">
        <f>'OddsRatio_working_3-way'!X136^(1/3)*COS(('OddsRatio_working_3-way'!Y136+2*PI())/3)</f>
        <v>-0.30468859337942894</v>
      </c>
      <c r="AB136" s="11">
        <f>'OddsRatio_working_3-way'!X136^(1/3)*COS(('OddsRatio_working_3-way'!Y136+4*PI())/3)</f>
        <v>-0.21719847737311013</v>
      </c>
      <c r="AC136" s="11">
        <f>'OddsRatio_working_3-way'!X136^(1/3)*SIN('OddsRatio_working_3-way'!Y136/3)</f>
        <v>5.0512442027679814E-2</v>
      </c>
      <c r="AD136" s="11">
        <f>'OddsRatio_working_3-way'!X136^(1/3)*SIN(('OddsRatio_working_3-way'!Y136+2*PI())/3)</f>
        <v>0.42671124016450551</v>
      </c>
      <c r="AE136" s="11">
        <f>'OddsRatio_working_3-way'!X136^(1/3)*SIN(('OddsRatio_working_3-way'!Y136+4*PI())/3)</f>
        <v>-0.47722368219218536</v>
      </c>
      <c r="AF136" s="11">
        <f>-'OddsRatio_working_3-way'!U136/(3*'OddsRatio_working_3-way'!X136^(1/3))*COS(('OddsRatio_working_3-way'!Y136)/3)</f>
        <v>0.52188707075253915</v>
      </c>
      <c r="AG136" s="11">
        <f>-'OddsRatio_working_3-way'!U136/(3*'OddsRatio_working_3-way'!X136^(1/3))*COS(('OddsRatio_working_3-way'!Y136+2*PI())/3)</f>
        <v>-0.304688593379429</v>
      </c>
      <c r="AH136" s="11">
        <f>-'OddsRatio_working_3-way'!U136/(3*'OddsRatio_working_3-way'!X136^(1/3))*COS(('OddsRatio_working_3-way'!Y136+4*PI())/3)</f>
        <v>-0.21719847737311015</v>
      </c>
      <c r="AI136" s="11">
        <f>'OddsRatio_working_3-way'!U136/(3*'OddsRatio_working_3-way'!X136^(1/3))*SIN(('OddsRatio_working_3-way'!Y136)/3)</f>
        <v>-5.0512442027679821E-2</v>
      </c>
      <c r="AJ136" s="11">
        <f>'OddsRatio_working_3-way'!U136/(3*'OddsRatio_working_3-way'!X136^(1/3))*SIN(('OddsRatio_working_3-way'!Y136+2*PI())/3)</f>
        <v>-0.42671124016450562</v>
      </c>
      <c r="AK136" s="11">
        <f>'OddsRatio_working_3-way'!U136/(3*'OddsRatio_working_3-way'!X136^(1/3))*SIN(('OddsRatio_working_3-way'!Y136+4*PI())/3)</f>
        <v>0.47722368219218547</v>
      </c>
      <c r="AL136" s="11">
        <f>'OddsRatio_working_3-way'!Z136+'OddsRatio_working_3-way'!AF136</f>
        <v>1.0437741415050783</v>
      </c>
      <c r="AM136" s="11">
        <f>'OddsRatio_working_3-way'!AA136+'OddsRatio_working_3-way'!AG136</f>
        <v>-0.60937718675885799</v>
      </c>
      <c r="AN136" s="11">
        <f>'OddsRatio_working_3-way'!AB136+'OddsRatio_working_3-way'!AH136</f>
        <v>-0.43439695474622031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1.0437741415050783</v>
      </c>
      <c r="AS136" s="11">
        <f>IF(('OddsRatio_working_3-way'!X136=0),IF(Q136&gt;0,-Q136^(1/3),(-Q136)^(1/3)),'OddsRatio_working_3-way'!AM136-'OddsRatio_working_3-way'!R136/3)</f>
        <v>-0.60937718675885799</v>
      </c>
      <c r="AT136" s="11">
        <f>IF(('OddsRatio_working_3-way'!X136=0),IF(Q136&gt;0,-Q136^(1/3),(-Q136)^(1/3)),'OddsRatio_working_3-way'!AN136-'OddsRatio_working_3-way'!R136/3)</f>
        <v>-0.43439695474622031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2.02</v>
      </c>
      <c r="B137" s="4">
        <f>IF('True_Odds_Calculator_3-way'!B138="","",'True_Odds_Calculator_3-way'!B138)</f>
        <v>3.38</v>
      </c>
      <c r="C137" s="4">
        <f>IF('True_Odds_Calculator_3-way'!C138="","",'True_Odds_Calculator_3-way'!C138)</f>
        <v>4.21</v>
      </c>
      <c r="D137" s="9">
        <f t="shared" si="39"/>
        <v>0.48386379517649747</v>
      </c>
      <c r="E137" s="9">
        <f t="shared" si="40"/>
        <v>0.28661833142427245</v>
      </c>
      <c r="F137" s="9">
        <f t="shared" si="41"/>
        <v>0.22951787339922991</v>
      </c>
      <c r="G137" s="9">
        <f t="shared" si="42"/>
        <v>1.0457816685732551</v>
      </c>
      <c r="H137" s="9">
        <f t="shared" si="43"/>
        <v>2.0666973019447199</v>
      </c>
      <c r="I137" s="9">
        <f t="shared" si="44"/>
        <v>3.4889603712043464</v>
      </c>
      <c r="J137" s="9">
        <f t="shared" si="45"/>
        <v>4.3569591561201495</v>
      </c>
      <c r="K137" s="11">
        <f t="shared" si="46"/>
        <v>0.49504950495049505</v>
      </c>
      <c r="L137" s="11">
        <f t="shared" si="47"/>
        <v>0.29585798816568049</v>
      </c>
      <c r="M137" s="11">
        <f t="shared" si="48"/>
        <v>0.23752969121140144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-0.27110154690011146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0.22995946729558905</v>
      </c>
      <c r="Q137" s="11">
        <f>2*'OddsRatio_working_3-way'!K137*'OddsRatio_working_3-way'!L137*'OddsRatio_working_3-way'!M137</f>
        <v>6.9579263932099553E-2</v>
      </c>
      <c r="R137" s="11">
        <f t="shared" si="49"/>
        <v>0</v>
      </c>
      <c r="S137" s="11">
        <f t="shared" si="50"/>
        <v>-0.84824107396302917</v>
      </c>
      <c r="T137" s="11">
        <f t="shared" si="51"/>
        <v>-0.25665388017035673</v>
      </c>
      <c r="U137" s="11">
        <f>'OddsRatio_working_3-way'!S137-'OddsRatio_working_3-way'!R137^2/3</f>
        <v>-0.84824107396302917</v>
      </c>
      <c r="V137" s="11">
        <f>'OddsRatio_working_3-way'!S137*'OddsRatio_working_3-way'!R137/3-2*'OddsRatio_working_3-way'!R137^3/27-'OddsRatio_working_3-way'!T137</f>
        <v>0.25665388017035673</v>
      </c>
      <c r="W137" s="11">
        <f>'OddsRatio_working_3-way'!V137^2+4*'OddsRatio_working_3-way'!U137^3/27</f>
        <v>-2.4546624551442811E-2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0.15034779575865306</v>
      </c>
      <c r="Y137" s="11">
        <f>IF('OddsRatio_working_3-way'!W137&gt;=0,IF('OddsRatio_working_3-way'!V137+SQRT('OddsRatio_working_3-way'!W137)&gt;0,0,PI()),ACOS('OddsRatio_working_3-way'!V137/(2*'OddsRatio_working_3-way'!X137)))</f>
        <v>0.54806582097143841</v>
      </c>
      <c r="Z137" s="11">
        <f>'OddsRatio_working_3-way'!X137^(1/3)*COS('OddsRatio_working_3-way'!Y137/3)</f>
        <v>0.52289083428662753</v>
      </c>
      <c r="AA137" s="11">
        <f>'OddsRatio_working_3-way'!X137^(1/3)*COS(('OddsRatio_working_3-way'!Y137+2*PI())/3)</f>
        <v>-0.34510634024982306</v>
      </c>
      <c r="AB137" s="11">
        <f>'OddsRatio_working_3-way'!X137^(1/3)*COS(('OddsRatio_working_3-way'!Y137+4*PI())/3)</f>
        <v>-0.17778449403680457</v>
      </c>
      <c r="AC137" s="11">
        <f>'OddsRatio_working_3-way'!X137^(1/3)*SIN('OddsRatio_working_3-way'!Y137/3)</f>
        <v>9.6603312952391399E-2</v>
      </c>
      <c r="AD137" s="11">
        <f>'OddsRatio_working_3-way'!X137^(1/3)*SIN(('OddsRatio_working_3-way'!Y137+2*PI())/3)</f>
        <v>0.40453508942206284</v>
      </c>
      <c r="AE137" s="11">
        <f>'OddsRatio_working_3-way'!X137^(1/3)*SIN(('OddsRatio_working_3-way'!Y137+4*PI())/3)</f>
        <v>-0.50113840237445428</v>
      </c>
      <c r="AF137" s="11">
        <f>-'OddsRatio_working_3-way'!U137/(3*'OddsRatio_working_3-way'!X137^(1/3))*COS(('OddsRatio_working_3-way'!Y137)/3)</f>
        <v>0.52289083428662753</v>
      </c>
      <c r="AG137" s="11">
        <f>-'OddsRatio_working_3-way'!U137/(3*'OddsRatio_working_3-way'!X137^(1/3))*COS(('OddsRatio_working_3-way'!Y137+2*PI())/3)</f>
        <v>-0.34510634024982306</v>
      </c>
      <c r="AH137" s="11">
        <f>-'OddsRatio_working_3-way'!U137/(3*'OddsRatio_working_3-way'!X137^(1/3))*COS(('OddsRatio_working_3-way'!Y137+4*PI())/3)</f>
        <v>-0.17778449403680457</v>
      </c>
      <c r="AI137" s="11">
        <f>'OddsRatio_working_3-way'!U137/(3*'OddsRatio_working_3-way'!X137^(1/3))*SIN(('OddsRatio_working_3-way'!Y137)/3)</f>
        <v>-9.6603312952391399E-2</v>
      </c>
      <c r="AJ137" s="11">
        <f>'OddsRatio_working_3-way'!U137/(3*'OddsRatio_working_3-way'!X137^(1/3))*SIN(('OddsRatio_working_3-way'!Y137+2*PI())/3)</f>
        <v>-0.40453508942206284</v>
      </c>
      <c r="AK137" s="11">
        <f>'OddsRatio_working_3-way'!U137/(3*'OddsRatio_working_3-way'!X137^(1/3))*SIN(('OddsRatio_working_3-way'!Y137+4*PI())/3)</f>
        <v>0.50113840237445428</v>
      </c>
      <c r="AL137" s="11">
        <f>'OddsRatio_working_3-way'!Z137+'OddsRatio_working_3-way'!AF137</f>
        <v>1.0457816685732551</v>
      </c>
      <c r="AM137" s="11">
        <f>'OddsRatio_working_3-way'!AA137+'OddsRatio_working_3-way'!AG137</f>
        <v>-0.69021268049964613</v>
      </c>
      <c r="AN137" s="11">
        <f>'OddsRatio_working_3-way'!AB137+'OddsRatio_working_3-way'!AH137</f>
        <v>-0.35556898807360915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1.0457816685732551</v>
      </c>
      <c r="AS137" s="11">
        <f>IF(('OddsRatio_working_3-way'!X137=0),IF(Q137&gt;0,-Q137^(1/3),(-Q137)^(1/3)),'OddsRatio_working_3-way'!AM137-'OddsRatio_working_3-way'!R137/3)</f>
        <v>-0.69021268049964613</v>
      </c>
      <c r="AT137" s="11">
        <f>IF(('OddsRatio_working_3-way'!X137=0),IF(Q137&gt;0,-Q137^(1/3),(-Q137)^(1/3)),'OddsRatio_working_3-way'!AN137-'OddsRatio_working_3-way'!R137/3)</f>
        <v>-0.35556898807360915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1.22</v>
      </c>
      <c r="B138" s="4">
        <f>IF('True_Odds_Calculator_3-way'!B139="","",'True_Odds_Calculator_3-way'!B139)</f>
        <v>7.08</v>
      </c>
      <c r="C138" s="4">
        <f>IF('True_Odds_Calculator_3-way'!C139="","",'True_Odds_Calculator_3-way'!C139)</f>
        <v>13.56</v>
      </c>
      <c r="D138" s="9">
        <f t="shared" si="39"/>
        <v>0.80386738399906588</v>
      </c>
      <c r="E138" s="9">
        <f t="shared" si="40"/>
        <v>0.12915068220642173</v>
      </c>
      <c r="F138" s="9">
        <f t="shared" si="41"/>
        <v>6.6981933794512408E-2</v>
      </c>
      <c r="G138" s="9">
        <f t="shared" si="42"/>
        <v>1.1090285644856734</v>
      </c>
      <c r="H138" s="9">
        <f t="shared" si="43"/>
        <v>1.2439862841868479</v>
      </c>
      <c r="I138" s="9">
        <f t="shared" si="44"/>
        <v>7.7428936720728929</v>
      </c>
      <c r="J138" s="9">
        <f t="shared" si="45"/>
        <v>14.929398769940059</v>
      </c>
      <c r="K138" s="11">
        <f t="shared" si="46"/>
        <v>0.81967213114754101</v>
      </c>
      <c r="L138" s="11">
        <f t="shared" si="47"/>
        <v>0.14124293785310735</v>
      </c>
      <c r="M138" s="11">
        <f t="shared" si="48"/>
        <v>7.3746312684365781E-2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-0.14343763686132627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0.16102336959654751</v>
      </c>
      <c r="Q138" s="11">
        <f>2*'OddsRatio_working_3-way'!K138*'OddsRatio_working_3-way'!L138*'OddsRatio_working_3-way'!M138</f>
        <v>1.7075648949792948E-2</v>
      </c>
      <c r="R138" s="11">
        <f t="shared" si="49"/>
        <v>0</v>
      </c>
      <c r="S138" s="11">
        <f t="shared" si="50"/>
        <v>-1.1226019413037522</v>
      </c>
      <c r="T138" s="11">
        <f t="shared" si="51"/>
        <v>-0.11904580501630457</v>
      </c>
      <c r="U138" s="11">
        <f>'OddsRatio_working_3-way'!S138-'OddsRatio_working_3-way'!R138^2/3</f>
        <v>-1.1226019413037522</v>
      </c>
      <c r="V138" s="11">
        <f>'OddsRatio_working_3-way'!S138*'OddsRatio_working_3-way'!R138/3-2*'OddsRatio_working_3-way'!R138^3/27-'OddsRatio_working_3-way'!T138</f>
        <v>0.11904580501630457</v>
      </c>
      <c r="W138" s="11">
        <f>'OddsRatio_working_3-way'!V138^2+4*'OddsRatio_working_3-way'!U138^3/27</f>
        <v>-0.19541956159110166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0.22890580228725182</v>
      </c>
      <c r="Y138" s="11">
        <f>IF('OddsRatio_working_3-way'!W138&gt;=0,IF('OddsRatio_working_3-way'!V138+SQRT('OddsRatio_working_3-way'!W138)&gt;0,0,PI()),ACOS('OddsRatio_working_3-way'!V138/(2*'OddsRatio_working_3-way'!X138)))</f>
        <v>1.3077406721715961</v>
      </c>
      <c r="Z138" s="11">
        <f>'OddsRatio_working_3-way'!X138^(1/3)*COS('OddsRatio_working_3-way'!Y138/3)</f>
        <v>0.55451428224283672</v>
      </c>
      <c r="AA138" s="11">
        <f>'OddsRatio_working_3-way'!X138^(1/3)*COS(('OddsRatio_working_3-way'!Y138+2*PI())/3)</f>
        <v>-0.50094424047556485</v>
      </c>
      <c r="AB138" s="11">
        <f>'OddsRatio_working_3-way'!X138^(1/3)*COS(('OddsRatio_working_3-way'!Y138+4*PI())/3)</f>
        <v>-5.3570041767272009E-2</v>
      </c>
      <c r="AC138" s="11">
        <f>'OddsRatio_working_3-way'!X138^(1/3)*SIN('OddsRatio_working_3-way'!Y138/3)</f>
        <v>0.2582916140527261</v>
      </c>
      <c r="AD138" s="11">
        <f>'OddsRatio_working_3-way'!X138^(1/3)*SIN(('OddsRatio_working_3-way'!Y138+2*PI())/3)</f>
        <v>0.35107764815722775</v>
      </c>
      <c r="AE138" s="11">
        <f>'OddsRatio_working_3-way'!X138^(1/3)*SIN(('OddsRatio_working_3-way'!Y138+4*PI())/3)</f>
        <v>-0.6093692622099538</v>
      </c>
      <c r="AF138" s="11">
        <f>-'OddsRatio_working_3-way'!U138/(3*'OddsRatio_working_3-way'!X138^(1/3))*COS(('OddsRatio_working_3-way'!Y138)/3)</f>
        <v>0.55451428224283672</v>
      </c>
      <c r="AG138" s="11">
        <f>-'OddsRatio_working_3-way'!U138/(3*'OddsRatio_working_3-way'!X138^(1/3))*COS(('OddsRatio_working_3-way'!Y138+2*PI())/3)</f>
        <v>-0.50094424047556485</v>
      </c>
      <c r="AH138" s="11">
        <f>-'OddsRatio_working_3-way'!U138/(3*'OddsRatio_working_3-way'!X138^(1/3))*COS(('OddsRatio_working_3-way'!Y138+4*PI())/3)</f>
        <v>-5.3570041767272009E-2</v>
      </c>
      <c r="AI138" s="11">
        <f>'OddsRatio_working_3-way'!U138/(3*'OddsRatio_working_3-way'!X138^(1/3))*SIN(('OddsRatio_working_3-way'!Y138)/3)</f>
        <v>-0.2582916140527261</v>
      </c>
      <c r="AJ138" s="11">
        <f>'OddsRatio_working_3-way'!U138/(3*'OddsRatio_working_3-way'!X138^(1/3))*SIN(('OddsRatio_working_3-way'!Y138+2*PI())/3)</f>
        <v>-0.35107764815722775</v>
      </c>
      <c r="AK138" s="11">
        <f>'OddsRatio_working_3-way'!U138/(3*'OddsRatio_working_3-way'!X138^(1/3))*SIN(('OddsRatio_working_3-way'!Y138+4*PI())/3)</f>
        <v>0.6093692622099538</v>
      </c>
      <c r="AL138" s="11">
        <f>'OddsRatio_working_3-way'!Z138+'OddsRatio_working_3-way'!AF138</f>
        <v>1.1090285644856734</v>
      </c>
      <c r="AM138" s="11">
        <f>'OddsRatio_working_3-way'!AA138+'OddsRatio_working_3-way'!AG138</f>
        <v>-1.0018884809511297</v>
      </c>
      <c r="AN138" s="11">
        <f>'OddsRatio_working_3-way'!AB138+'OddsRatio_working_3-way'!AH138</f>
        <v>-0.10714008353454402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1.1090285644856734</v>
      </c>
      <c r="AS138" s="11">
        <f>IF(('OddsRatio_working_3-way'!X138=0),IF(Q138&gt;0,-Q138^(1/3),(-Q138)^(1/3)),'OddsRatio_working_3-way'!AM138-'OddsRatio_working_3-way'!R138/3)</f>
        <v>-1.0018884809511297</v>
      </c>
      <c r="AT138" s="11">
        <f>IF(('OddsRatio_working_3-way'!X138=0),IF(Q138&gt;0,-Q138^(1/3),(-Q138)^(1/3)),'OddsRatio_working_3-way'!AN138-'OddsRatio_working_3-way'!R138/3)</f>
        <v>-0.10714008353454402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2.75</v>
      </c>
      <c r="B139" s="4">
        <f>IF('True_Odds_Calculator_3-way'!B140="","",'True_Odds_Calculator_3-way'!B140)</f>
        <v>3.35</v>
      </c>
      <c r="C139" s="4">
        <f>IF('True_Odds_Calculator_3-way'!C140="","",'True_Odds_Calculator_3-way'!C140)</f>
        <v>2.73</v>
      </c>
      <c r="D139" s="9">
        <f t="shared" si="39"/>
        <v>0.3538470806566511</v>
      </c>
      <c r="E139" s="9">
        <f t="shared" si="40"/>
        <v>0.28967337815843713</v>
      </c>
      <c r="F139" s="9">
        <f t="shared" si="41"/>
        <v>0.35647954118491176</v>
      </c>
      <c r="G139" s="9">
        <f t="shared" si="42"/>
        <v>1.0434740310406756</v>
      </c>
      <c r="H139" s="9">
        <f t="shared" si="43"/>
        <v>2.8260795543211823</v>
      </c>
      <c r="I139" s="9">
        <f t="shared" si="44"/>
        <v>3.4521639729455877</v>
      </c>
      <c r="J139" s="9">
        <f t="shared" si="45"/>
        <v>2.8052100737003687</v>
      </c>
      <c r="K139" s="11">
        <f t="shared" si="46"/>
        <v>0.36363636363636365</v>
      </c>
      <c r="L139" s="11">
        <f t="shared" si="47"/>
        <v>0.29850746268656714</v>
      </c>
      <c r="M139" s="11">
        <f t="shared" si="48"/>
        <v>0.36630036630036628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-0.28288626796089478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0.23180799300202284</v>
      </c>
      <c r="Q139" s="11">
        <f>2*'OddsRatio_working_3-way'!K139*'OddsRatio_working_3-way'!L139*'OddsRatio_working_3-way'!M139</f>
        <v>7.9522467582169062E-2</v>
      </c>
      <c r="R139" s="11">
        <f t="shared" si="49"/>
        <v>0</v>
      </c>
      <c r="S139" s="11">
        <f t="shared" si="50"/>
        <v>-0.81943883198341461</v>
      </c>
      <c r="T139" s="11">
        <f t="shared" si="51"/>
        <v>-0.28111109158950753</v>
      </c>
      <c r="U139" s="11">
        <f>'OddsRatio_working_3-way'!S139-'OddsRatio_working_3-way'!R139^2/3</f>
        <v>-0.81943883198341461</v>
      </c>
      <c r="V139" s="11">
        <f>'OddsRatio_working_3-way'!S139*'OddsRatio_working_3-way'!R139/3-2*'OddsRatio_working_3-way'!R139^3/27-'OddsRatio_working_3-way'!T139</f>
        <v>0.28111109158950753</v>
      </c>
      <c r="W139" s="11">
        <f>'OddsRatio_working_3-way'!V139^2+4*'OddsRatio_working_3-way'!U139^3/27</f>
        <v>-2.4931151302002852E-3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0.14275552611444223</v>
      </c>
      <c r="Y139" s="11">
        <f>IF('OddsRatio_working_3-way'!W139&gt;=0,IF('OddsRatio_working_3-way'!V139+SQRT('OddsRatio_working_3-way'!W139)&gt;0,0,PI()),ACOS('OddsRatio_working_3-way'!V139/(2*'OddsRatio_working_3-way'!X139)))</f>
        <v>0.17578720060478714</v>
      </c>
      <c r="Z139" s="11">
        <f>'OddsRatio_working_3-way'!X139^(1/3)*COS('OddsRatio_working_3-way'!Y139/3)</f>
        <v>0.5217370155203378</v>
      </c>
      <c r="AA139" s="11">
        <f>'OddsRatio_working_3-way'!X139^(1/3)*COS(('OddsRatio_working_3-way'!Y139+2*PI())/3)</f>
        <v>-0.28737460088612216</v>
      </c>
      <c r="AB139" s="11">
        <f>'OddsRatio_working_3-way'!X139^(1/3)*COS(('OddsRatio_working_3-way'!Y139+4*PI())/3)</f>
        <v>-0.23436241463421578</v>
      </c>
      <c r="AC139" s="11">
        <f>'OddsRatio_working_3-way'!X139^(1/3)*SIN('OddsRatio_working_3-way'!Y139/3)</f>
        <v>3.0606600002868835E-2</v>
      </c>
      <c r="AD139" s="11">
        <f>'OddsRatio_working_3-way'!X139^(1/3)*SIN(('OddsRatio_working_3-way'!Y139+2*PI())/3)</f>
        <v>0.43653420953385413</v>
      </c>
      <c r="AE139" s="11">
        <f>'OddsRatio_working_3-way'!X139^(1/3)*SIN(('OddsRatio_working_3-way'!Y139+4*PI())/3)</f>
        <v>-0.46714080953672288</v>
      </c>
      <c r="AF139" s="11">
        <f>-'OddsRatio_working_3-way'!U139/(3*'OddsRatio_working_3-way'!X139^(1/3))*COS(('OddsRatio_working_3-way'!Y139)/3)</f>
        <v>0.5217370155203378</v>
      </c>
      <c r="AG139" s="11">
        <f>-'OddsRatio_working_3-way'!U139/(3*'OddsRatio_working_3-way'!X139^(1/3))*COS(('OddsRatio_working_3-way'!Y139+2*PI())/3)</f>
        <v>-0.28737460088612216</v>
      </c>
      <c r="AH139" s="11">
        <f>-'OddsRatio_working_3-way'!U139/(3*'OddsRatio_working_3-way'!X139^(1/3))*COS(('OddsRatio_working_3-way'!Y139+4*PI())/3)</f>
        <v>-0.23436241463421578</v>
      </c>
      <c r="AI139" s="11">
        <f>'OddsRatio_working_3-way'!U139/(3*'OddsRatio_working_3-way'!X139^(1/3))*SIN(('OddsRatio_working_3-way'!Y139)/3)</f>
        <v>-3.0606600002868835E-2</v>
      </c>
      <c r="AJ139" s="11">
        <f>'OddsRatio_working_3-way'!U139/(3*'OddsRatio_working_3-way'!X139^(1/3))*SIN(('OddsRatio_working_3-way'!Y139+2*PI())/3)</f>
        <v>-0.43653420953385413</v>
      </c>
      <c r="AK139" s="11">
        <f>'OddsRatio_working_3-way'!U139/(3*'OddsRatio_working_3-way'!X139^(1/3))*SIN(('OddsRatio_working_3-way'!Y139+4*PI())/3)</f>
        <v>0.46714080953672288</v>
      </c>
      <c r="AL139" s="11">
        <f>'OddsRatio_working_3-way'!Z139+'OddsRatio_working_3-way'!AF139</f>
        <v>1.0434740310406756</v>
      </c>
      <c r="AM139" s="11">
        <f>'OddsRatio_working_3-way'!AA139+'OddsRatio_working_3-way'!AG139</f>
        <v>-0.57474920177224431</v>
      </c>
      <c r="AN139" s="11">
        <f>'OddsRatio_working_3-way'!AB139+'OddsRatio_working_3-way'!AH139</f>
        <v>-0.46872482926843156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1.0434740310406756</v>
      </c>
      <c r="AS139" s="11">
        <f>IF(('OddsRatio_working_3-way'!X139=0),IF(Q139&gt;0,-Q139^(1/3),(-Q139)^(1/3)),'OddsRatio_working_3-way'!AM139-'OddsRatio_working_3-way'!R139/3)</f>
        <v>-0.57474920177224431</v>
      </c>
      <c r="AT139" s="11">
        <f>IF(('OddsRatio_working_3-way'!X139=0),IF(Q139&gt;0,-Q139^(1/3),(-Q139)^(1/3)),'OddsRatio_working_3-way'!AN139-'OddsRatio_working_3-way'!R139/3)</f>
        <v>-0.46872482926843156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3.58</v>
      </c>
      <c r="B140" s="4">
        <f>IF('True_Odds_Calculator_3-way'!B141="","",'True_Odds_Calculator_3-way'!B141)</f>
        <v>4.1399999999999997</v>
      </c>
      <c r="C140" s="4">
        <f>IF('True_Odds_Calculator_3-way'!C141="","",'True_Odds_Calculator_3-way'!C141)</f>
        <v>1.97</v>
      </c>
      <c r="D140" s="9">
        <f t="shared" si="39"/>
        <v>0.27032231227393838</v>
      </c>
      <c r="E140" s="9">
        <f t="shared" si="40"/>
        <v>0.2333624486055875</v>
      </c>
      <c r="F140" s="9">
        <f t="shared" si="41"/>
        <v>0.49631523912047409</v>
      </c>
      <c r="G140" s="9">
        <f t="shared" si="42"/>
        <v>1.0462355357094748</v>
      </c>
      <c r="H140" s="9">
        <f t="shared" si="43"/>
        <v>3.6992876821304455</v>
      </c>
      <c r="I140" s="9">
        <f t="shared" si="44"/>
        <v>4.2851795821277499</v>
      </c>
      <c r="J140" s="9">
        <f t="shared" si="45"/>
        <v>2.0148484696381908</v>
      </c>
      <c r="K140" s="11">
        <f t="shared" si="46"/>
        <v>0.27932960893854747</v>
      </c>
      <c r="L140" s="11">
        <f t="shared" si="47"/>
        <v>0.24154589371980678</v>
      </c>
      <c r="M140" s="11">
        <f t="shared" si="48"/>
        <v>0.50761421319796951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-0.2691358146466285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0.22912713452989072</v>
      </c>
      <c r="Q140" s="11">
        <f>2*'OddsRatio_working_3-way'!K140*'OddsRatio_working_3-way'!L140*'OddsRatio_working_3-way'!M140</f>
        <v>6.8498395973061496E-2</v>
      </c>
      <c r="R140" s="11">
        <f t="shared" si="49"/>
        <v>0</v>
      </c>
      <c r="S140" s="11">
        <f t="shared" si="50"/>
        <v>-0.85134390170528362</v>
      </c>
      <c r="T140" s="11">
        <f t="shared" si="51"/>
        <v>-0.25451237719141512</v>
      </c>
      <c r="U140" s="11">
        <f>'OddsRatio_working_3-way'!S140-'OddsRatio_working_3-way'!R140^2/3</f>
        <v>-0.85134390170528362</v>
      </c>
      <c r="V140" s="11">
        <f>'OddsRatio_working_3-way'!S140*'OddsRatio_working_3-way'!R140/3-2*'OddsRatio_working_3-way'!R140^3/27-'OddsRatio_working_3-way'!T140</f>
        <v>0.25451237719141512</v>
      </c>
      <c r="W140" s="11">
        <f>'OddsRatio_working_3-way'!V140^2+4*'OddsRatio_working_3-way'!U140^3/27</f>
        <v>-2.6637155761035369E-2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0.15117349792925058</v>
      </c>
      <c r="Y140" s="11">
        <f>IF('OddsRatio_working_3-way'!W140&gt;=0,IF('OddsRatio_working_3-way'!V140+SQRT('OddsRatio_working_3-way'!W140)&gt;0,0,PI()),ACOS('OddsRatio_working_3-way'!V140/(2*'OddsRatio_working_3-way'!X140)))</f>
        <v>0.57020745761783931</v>
      </c>
      <c r="Z140" s="11">
        <f>'OddsRatio_working_3-way'!X140^(1/3)*COS('OddsRatio_working_3-way'!Y140/3)</f>
        <v>0.5231177678547374</v>
      </c>
      <c r="AA140" s="11">
        <f>'OddsRatio_working_3-way'!X140^(1/3)*COS(('OddsRatio_working_3-way'!Y140+2*PI())/3)</f>
        <v>-0.34871865757512849</v>
      </c>
      <c r="AB140" s="11">
        <f>'OddsRatio_working_3-way'!X140^(1/3)*COS(('OddsRatio_working_3-way'!Y140+4*PI())/3)</f>
        <v>-0.174399110279609</v>
      </c>
      <c r="AC140" s="11">
        <f>'OddsRatio_working_3-way'!X140^(1/3)*SIN('OddsRatio_working_3-way'!Y140/3)</f>
        <v>0.10064343755608188</v>
      </c>
      <c r="AD140" s="11">
        <f>'OddsRatio_working_3-way'!X140^(1/3)*SIN(('OddsRatio_working_3-way'!Y140+2*PI())/3)</f>
        <v>0.40271155735517211</v>
      </c>
      <c r="AE140" s="11">
        <f>'OddsRatio_working_3-way'!X140^(1/3)*SIN(('OddsRatio_working_3-way'!Y140+4*PI())/3)</f>
        <v>-0.50335499491125413</v>
      </c>
      <c r="AF140" s="11">
        <f>-'OddsRatio_working_3-way'!U140/(3*'OddsRatio_working_3-way'!X140^(1/3))*COS(('OddsRatio_working_3-way'!Y140)/3)</f>
        <v>0.5231177678547374</v>
      </c>
      <c r="AG140" s="11">
        <f>-'OddsRatio_working_3-way'!U140/(3*'OddsRatio_working_3-way'!X140^(1/3))*COS(('OddsRatio_working_3-way'!Y140+2*PI())/3)</f>
        <v>-0.34871865757512849</v>
      </c>
      <c r="AH140" s="11">
        <f>-'OddsRatio_working_3-way'!U140/(3*'OddsRatio_working_3-way'!X140^(1/3))*COS(('OddsRatio_working_3-way'!Y140+4*PI())/3)</f>
        <v>-0.174399110279609</v>
      </c>
      <c r="AI140" s="11">
        <f>'OddsRatio_working_3-way'!U140/(3*'OddsRatio_working_3-way'!X140^(1/3))*SIN(('OddsRatio_working_3-way'!Y140)/3)</f>
        <v>-0.10064343755608188</v>
      </c>
      <c r="AJ140" s="11">
        <f>'OddsRatio_working_3-way'!U140/(3*'OddsRatio_working_3-way'!X140^(1/3))*SIN(('OddsRatio_working_3-way'!Y140+2*PI())/3)</f>
        <v>-0.40271155735517211</v>
      </c>
      <c r="AK140" s="11">
        <f>'OddsRatio_working_3-way'!U140/(3*'OddsRatio_working_3-way'!X140^(1/3))*SIN(('OddsRatio_working_3-way'!Y140+4*PI())/3)</f>
        <v>0.50335499491125413</v>
      </c>
      <c r="AL140" s="11">
        <f>'OddsRatio_working_3-way'!Z140+'OddsRatio_working_3-way'!AF140</f>
        <v>1.0462355357094748</v>
      </c>
      <c r="AM140" s="11">
        <f>'OddsRatio_working_3-way'!AA140+'OddsRatio_working_3-way'!AG140</f>
        <v>-0.69743731515025698</v>
      </c>
      <c r="AN140" s="11">
        <f>'OddsRatio_working_3-way'!AB140+'OddsRatio_working_3-way'!AH140</f>
        <v>-0.348798220559218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1.0462355357094748</v>
      </c>
      <c r="AS140" s="11">
        <f>IF(('OddsRatio_working_3-way'!X140=0),IF(Q140&gt;0,-Q140^(1/3),(-Q140)^(1/3)),'OddsRatio_working_3-way'!AM140-'OddsRatio_working_3-way'!R140/3)</f>
        <v>-0.69743731515025698</v>
      </c>
      <c r="AT140" s="11">
        <f>IF(('OddsRatio_working_3-way'!X140=0),IF(Q140&gt;0,-Q140^(1/3),(-Q140)^(1/3)),'OddsRatio_working_3-way'!AN140-'OddsRatio_working_3-way'!R140/3)</f>
        <v>-0.348798220559218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1.66</v>
      </c>
      <c r="B141" s="4">
        <f>IF('True_Odds_Calculator_3-way'!B142="","",'True_Odds_Calculator_3-way'!B142)</f>
        <v>4.28</v>
      </c>
      <c r="C141" s="4">
        <f>IF('True_Odds_Calculator_3-way'!C142="","",'True_Odds_Calculator_3-way'!C142)</f>
        <v>5.01</v>
      </c>
      <c r="D141" s="9">
        <f t="shared" si="39"/>
        <v>0.58743707912688559</v>
      </c>
      <c r="E141" s="9">
        <f t="shared" si="40"/>
        <v>0.22270386838575956</v>
      </c>
      <c r="F141" s="9">
        <f t="shared" si="41"/>
        <v>0.18985905248735493</v>
      </c>
      <c r="G141" s="9">
        <f t="shared" si="42"/>
        <v>1.0641060240618803</v>
      </c>
      <c r="H141" s="9">
        <f t="shared" si="43"/>
        <v>1.7023099758808404</v>
      </c>
      <c r="I141" s="9">
        <f t="shared" si="44"/>
        <v>4.4902677589229674</v>
      </c>
      <c r="J141" s="9">
        <f t="shared" si="45"/>
        <v>5.2670651564881394</v>
      </c>
      <c r="K141" s="11">
        <f t="shared" si="46"/>
        <v>0.60240963855421692</v>
      </c>
      <c r="L141" s="11">
        <f t="shared" si="47"/>
        <v>0.23364485981308411</v>
      </c>
      <c r="M141" s="11">
        <f t="shared" si="48"/>
        <v>0.19960079840319361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-0.24387796864327871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0.22334567437582892</v>
      </c>
      <c r="Q141" s="11">
        <f>2*'OddsRatio_working_3-way'!K141*'OddsRatio_working_3-way'!L141*'OddsRatio_working_3-way'!M141</f>
        <v>5.6187591037944379E-2</v>
      </c>
      <c r="R141" s="11">
        <f t="shared" si="49"/>
        <v>0</v>
      </c>
      <c r="S141" s="11">
        <f t="shared" si="50"/>
        <v>-0.91580914675616942</v>
      </c>
      <c r="T141" s="11">
        <f t="shared" si="51"/>
        <v>-0.23039223817765267</v>
      </c>
      <c r="U141" s="11">
        <f>'OddsRatio_working_3-way'!S141-'OddsRatio_working_3-way'!R141^2/3</f>
        <v>-0.91580914675616942</v>
      </c>
      <c r="V141" s="11">
        <f>'OddsRatio_working_3-way'!S141*'OddsRatio_working_3-way'!R141/3-2*'OddsRatio_working_3-way'!R141^3/27-'OddsRatio_working_3-way'!T141</f>
        <v>0.23039223817765267</v>
      </c>
      <c r="W141" s="11">
        <f>'OddsRatio_working_3-way'!V141^2+4*'OddsRatio_working_3-way'!U141^3/27</f>
        <v>-6.0711266426124885E-2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0.16866523785196011</v>
      </c>
      <c r="Y141" s="11">
        <f>IF('OddsRatio_working_3-way'!W141&gt;=0,IF('OddsRatio_working_3-way'!V141+SQRT('OddsRatio_working_3-way'!W141)&gt;0,0,PI()),ACOS('OddsRatio_working_3-way'!V141/(2*'OddsRatio_working_3-way'!X141)))</f>
        <v>0.8189524714744818</v>
      </c>
      <c r="Z141" s="11">
        <f>'OddsRatio_working_3-way'!X141^(1/3)*COS('OddsRatio_working_3-way'!Y141/3)</f>
        <v>0.53205301203094013</v>
      </c>
      <c r="AA141" s="11">
        <f>'OddsRatio_working_3-way'!X141^(1/3)*COS(('OddsRatio_working_3-way'!Y141+2*PI())/3)</f>
        <v>-0.39503030821000096</v>
      </c>
      <c r="AB141" s="11">
        <f>'OddsRatio_working_3-way'!X141^(1/3)*COS(('OddsRatio_working_3-way'!Y141+4*PI())/3)</f>
        <v>-0.13702270382093909</v>
      </c>
      <c r="AC141" s="11">
        <f>'OddsRatio_working_3-way'!X141^(1/3)*SIN('OddsRatio_working_3-way'!Y141/3)</f>
        <v>0.14896075984699525</v>
      </c>
      <c r="AD141" s="11">
        <f>'OddsRatio_working_3-way'!X141^(1/3)*SIN(('OddsRatio_working_3-way'!Y141+2*PI())/3)</f>
        <v>0.38629104465532405</v>
      </c>
      <c r="AE141" s="11">
        <f>'OddsRatio_working_3-way'!X141^(1/3)*SIN(('OddsRatio_working_3-way'!Y141+4*PI())/3)</f>
        <v>-0.53525180450231935</v>
      </c>
      <c r="AF141" s="11">
        <f>-'OddsRatio_working_3-way'!U141/(3*'OddsRatio_working_3-way'!X141^(1/3))*COS(('OddsRatio_working_3-way'!Y141)/3)</f>
        <v>0.53205301203094002</v>
      </c>
      <c r="AG141" s="11">
        <f>-'OddsRatio_working_3-way'!U141/(3*'OddsRatio_working_3-way'!X141^(1/3))*COS(('OddsRatio_working_3-way'!Y141+2*PI())/3)</f>
        <v>-0.39503030821000085</v>
      </c>
      <c r="AH141" s="11">
        <f>-'OddsRatio_working_3-way'!U141/(3*'OddsRatio_working_3-way'!X141^(1/3))*COS(('OddsRatio_working_3-way'!Y141+4*PI())/3)</f>
        <v>-0.13702270382093906</v>
      </c>
      <c r="AI141" s="11">
        <f>'OddsRatio_working_3-way'!U141/(3*'OddsRatio_working_3-way'!X141^(1/3))*SIN(('OddsRatio_working_3-way'!Y141)/3)</f>
        <v>-0.14896075984699522</v>
      </c>
      <c r="AJ141" s="11">
        <f>'OddsRatio_working_3-way'!U141/(3*'OddsRatio_working_3-way'!X141^(1/3))*SIN(('OddsRatio_working_3-way'!Y141+2*PI())/3)</f>
        <v>-0.38629104465532399</v>
      </c>
      <c r="AK141" s="11">
        <f>'OddsRatio_working_3-way'!U141/(3*'OddsRatio_working_3-way'!X141^(1/3))*SIN(('OddsRatio_working_3-way'!Y141+4*PI())/3)</f>
        <v>0.53525180450231924</v>
      </c>
      <c r="AL141" s="11">
        <f>'OddsRatio_working_3-way'!Z141+'OddsRatio_working_3-way'!AF141</f>
        <v>1.0641060240618803</v>
      </c>
      <c r="AM141" s="11">
        <f>'OddsRatio_working_3-way'!AA141+'OddsRatio_working_3-way'!AG141</f>
        <v>-0.7900606164200018</v>
      </c>
      <c r="AN141" s="11">
        <f>'OddsRatio_working_3-way'!AB141+'OddsRatio_working_3-way'!AH141</f>
        <v>-0.27404540764187812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1.0641060240618803</v>
      </c>
      <c r="AS141" s="11">
        <f>IF(('OddsRatio_working_3-way'!X141=0),IF(Q141&gt;0,-Q141^(1/3),(-Q141)^(1/3)),'OddsRatio_working_3-way'!AM141-'OddsRatio_working_3-way'!R141/3)</f>
        <v>-0.7900606164200018</v>
      </c>
      <c r="AT141" s="11">
        <f>IF(('OddsRatio_working_3-way'!X141=0),IF(Q141&gt;0,-Q141^(1/3),(-Q141)^(1/3)),'OddsRatio_working_3-way'!AN141-'OddsRatio_working_3-way'!R141/3)</f>
        <v>-0.27404540764187812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1.92</v>
      </c>
      <c r="B142" s="4">
        <f>IF('True_Odds_Calculator_3-way'!B143="","",'True_Odds_Calculator_3-way'!B143)</f>
        <v>3.73</v>
      </c>
      <c r="C142" s="4">
        <f>IF('True_Odds_Calculator_3-way'!C143="","",'True_Odds_Calculator_3-way'!C143)</f>
        <v>4.08</v>
      </c>
      <c r="D142" s="9">
        <f t="shared" si="39"/>
        <v>0.50725483200266175</v>
      </c>
      <c r="E142" s="9">
        <f t="shared" si="40"/>
        <v>0.25756525928979318</v>
      </c>
      <c r="F142" s="9">
        <f t="shared" si="41"/>
        <v>0.23517990870754493</v>
      </c>
      <c r="G142" s="9">
        <f t="shared" si="42"/>
        <v>1.055864902845006</v>
      </c>
      <c r="H142" s="9">
        <f t="shared" si="43"/>
        <v>1.9713957106174056</v>
      </c>
      <c r="I142" s="9">
        <f t="shared" si="44"/>
        <v>3.8825111847668663</v>
      </c>
      <c r="J142" s="9">
        <f t="shared" si="45"/>
        <v>4.2520639007626189</v>
      </c>
      <c r="K142" s="11">
        <f t="shared" si="46"/>
        <v>0.52083333333333337</v>
      </c>
      <c r="L142" s="11">
        <f t="shared" si="47"/>
        <v>0.26809651474530832</v>
      </c>
      <c r="M142" s="11">
        <f t="shared" si="48"/>
        <v>0.24509803921568626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-0.26474695105924395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0.23032699451541117</v>
      </c>
      <c r="Q142" s="11">
        <f>2*'OddsRatio_working_3-way'!K142*'OddsRatio_working_3-way'!L142*'OddsRatio_working_3-way'!M142</f>
        <v>6.8447843838160827E-2</v>
      </c>
      <c r="R142" s="11">
        <f t="shared" si="49"/>
        <v>0</v>
      </c>
      <c r="S142" s="11">
        <f t="shared" si="50"/>
        <v>-0.86998922402649148</v>
      </c>
      <c r="T142" s="11">
        <f t="shared" si="51"/>
        <v>-0.25854063121143878</v>
      </c>
      <c r="U142" s="11">
        <f>'OddsRatio_working_3-way'!S142-'OddsRatio_working_3-way'!R142^2/3</f>
        <v>-0.86998922402649148</v>
      </c>
      <c r="V142" s="11">
        <f>'OddsRatio_working_3-way'!S142*'OddsRatio_working_3-way'!R142/3-2*'OddsRatio_working_3-way'!R142^3/27-'OddsRatio_working_3-way'!T142</f>
        <v>0.25854063121143878</v>
      </c>
      <c r="W142" s="11">
        <f>'OddsRatio_working_3-way'!V142^2+4*'OddsRatio_working_3-way'!U142^3/27</f>
        <v>-3.0709117020202722E-2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0.1561668778962203</v>
      </c>
      <c r="Y142" s="11">
        <f>IF('OddsRatio_working_3-way'!W142&gt;=0,IF('OddsRatio_working_3-way'!V142+SQRT('OddsRatio_working_3-way'!W142)&gt;0,0,PI()),ACOS('OddsRatio_working_3-way'!V142/(2*'OddsRatio_working_3-way'!X142)))</f>
        <v>0.59567426643732979</v>
      </c>
      <c r="Z142" s="11">
        <f>'OddsRatio_working_3-way'!X142^(1/3)*COS('OddsRatio_working_3-way'!Y142/3)</f>
        <v>0.527932451422503</v>
      </c>
      <c r="AA142" s="11">
        <f>'OddsRatio_working_3-way'!X142^(1/3)*COS(('OddsRatio_working_3-way'!Y142+2*PI())/3)</f>
        <v>-0.35595970949077133</v>
      </c>
      <c r="AB142" s="11">
        <f>'OddsRatio_working_3-way'!X142^(1/3)*COS(('OddsRatio_working_3-way'!Y142+4*PI())/3)</f>
        <v>-0.17197274193173159</v>
      </c>
      <c r="AC142" s="11">
        <f>'OddsRatio_working_3-way'!X142^(1/3)*SIN('OddsRatio_working_3-way'!Y142/3)</f>
        <v>0.10622492524759451</v>
      </c>
      <c r="AD142" s="11">
        <f>'OddsRatio_working_3-way'!X142^(1/3)*SIN(('OddsRatio_working_3-way'!Y142+2*PI())/3)</f>
        <v>0.40409045179028447</v>
      </c>
      <c r="AE142" s="11">
        <f>'OddsRatio_working_3-way'!X142^(1/3)*SIN(('OddsRatio_working_3-way'!Y142+4*PI())/3)</f>
        <v>-0.51031537703787899</v>
      </c>
      <c r="AF142" s="11">
        <f>-'OddsRatio_working_3-way'!U142/(3*'OddsRatio_working_3-way'!X142^(1/3))*COS(('OddsRatio_working_3-way'!Y142)/3)</f>
        <v>0.52793245142250289</v>
      </c>
      <c r="AG142" s="11">
        <f>-'OddsRatio_working_3-way'!U142/(3*'OddsRatio_working_3-way'!X142^(1/3))*COS(('OddsRatio_working_3-way'!Y142+2*PI())/3)</f>
        <v>-0.35595970949077127</v>
      </c>
      <c r="AH142" s="11">
        <f>-'OddsRatio_working_3-way'!U142/(3*'OddsRatio_working_3-way'!X142^(1/3))*COS(('OddsRatio_working_3-way'!Y142+4*PI())/3)</f>
        <v>-0.17197274193173154</v>
      </c>
      <c r="AI142" s="11">
        <f>'OddsRatio_working_3-way'!U142/(3*'OddsRatio_working_3-way'!X142^(1/3))*SIN(('OddsRatio_working_3-way'!Y142)/3)</f>
        <v>-0.1062249252475945</v>
      </c>
      <c r="AJ142" s="11">
        <f>'OddsRatio_working_3-way'!U142/(3*'OddsRatio_working_3-way'!X142^(1/3))*SIN(('OddsRatio_working_3-way'!Y142+2*PI())/3)</f>
        <v>-0.40409045179028441</v>
      </c>
      <c r="AK142" s="11">
        <f>'OddsRatio_working_3-way'!U142/(3*'OddsRatio_working_3-way'!X142^(1/3))*SIN(('OddsRatio_working_3-way'!Y142+4*PI())/3)</f>
        <v>0.51031537703787888</v>
      </c>
      <c r="AL142" s="11">
        <f>'OddsRatio_working_3-way'!Z142+'OddsRatio_working_3-way'!AF142</f>
        <v>1.055864902845006</v>
      </c>
      <c r="AM142" s="11">
        <f>'OddsRatio_working_3-way'!AA142+'OddsRatio_working_3-way'!AG142</f>
        <v>-0.71191941898154254</v>
      </c>
      <c r="AN142" s="11">
        <f>'OddsRatio_working_3-way'!AB142+'OddsRatio_working_3-way'!AH142</f>
        <v>-0.34394548386346313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1.055864902845006</v>
      </c>
      <c r="AS142" s="11">
        <f>IF(('OddsRatio_working_3-way'!X142=0),IF(Q142&gt;0,-Q142^(1/3),(-Q142)^(1/3)),'OddsRatio_working_3-way'!AM142-'OddsRatio_working_3-way'!R142/3)</f>
        <v>-0.71191941898154254</v>
      </c>
      <c r="AT142" s="11">
        <f>IF(('OddsRatio_working_3-way'!X142=0),IF(Q142&gt;0,-Q142^(1/3),(-Q142)^(1/3)),'OddsRatio_working_3-way'!AN142-'OddsRatio_working_3-way'!R142/3)</f>
        <v>-0.34394548386346313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5.03</v>
      </c>
      <c r="B143" s="4">
        <f>IF('True_Odds_Calculator_3-way'!B144="","",'True_Odds_Calculator_3-way'!B144)</f>
        <v>4</v>
      </c>
      <c r="C143" s="4">
        <f>IF('True_Odds_Calculator_3-way'!C144="","",'True_Odds_Calculator_3-way'!C144)</f>
        <v>1.7</v>
      </c>
      <c r="D143" s="9">
        <f t="shared" si="39"/>
        <v>0.18890093373348663</v>
      </c>
      <c r="E143" s="9">
        <f t="shared" si="40"/>
        <v>0.23830163329190773</v>
      </c>
      <c r="F143" s="9">
        <f t="shared" si="41"/>
        <v>0.5727974329746055</v>
      </c>
      <c r="G143" s="9">
        <f t="shared" si="42"/>
        <v>1.0654541140234226</v>
      </c>
      <c r="H143" s="9">
        <f t="shared" si="43"/>
        <v>5.2937800795143932</v>
      </c>
      <c r="I143" s="9">
        <f t="shared" si="44"/>
        <v>4.1963623420702678</v>
      </c>
      <c r="J143" s="9">
        <f t="shared" si="45"/>
        <v>1.7458178798163961</v>
      </c>
      <c r="K143" s="11">
        <f t="shared" si="46"/>
        <v>0.19880715705765406</v>
      </c>
      <c r="L143" s="11">
        <f t="shared" si="47"/>
        <v>0.25</v>
      </c>
      <c r="M143" s="11">
        <f t="shared" si="48"/>
        <v>0.58823529411764708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-0.24742720149690089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0.22599695941995085</v>
      </c>
      <c r="Q143" s="11">
        <f>2*'OddsRatio_working_3-way'!K143*'OddsRatio_working_3-way'!L143*'OddsRatio_working_3-way'!M143</f>
        <v>5.8472693252251198E-2</v>
      </c>
      <c r="R143" s="11">
        <f t="shared" si="49"/>
        <v>0</v>
      </c>
      <c r="S143" s="11">
        <f t="shared" si="50"/>
        <v>-0.91338768758123601</v>
      </c>
      <c r="T143" s="11">
        <f t="shared" si="51"/>
        <v>-0.2363228169679783</v>
      </c>
      <c r="U143" s="11">
        <f>'OddsRatio_working_3-way'!S143-'OddsRatio_working_3-way'!R143^2/3</f>
        <v>-0.91338768758123601</v>
      </c>
      <c r="V143" s="11">
        <f>'OddsRatio_working_3-way'!S143*'OddsRatio_working_3-way'!R143/3-2*'OddsRatio_working_3-way'!R143^3/27-'OddsRatio_working_3-way'!T143</f>
        <v>0.2363228169679783</v>
      </c>
      <c r="W143" s="11">
        <f>'OddsRatio_working_3-way'!V143^2+4*'OddsRatio_working_3-way'!U143^3/27</f>
        <v>-5.7043141259242175E-2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0.16799673737823209</v>
      </c>
      <c r="Y143" s="11">
        <f>IF('OddsRatio_working_3-way'!W143&gt;=0,IF('OddsRatio_working_3-way'!V143+SQRT('OddsRatio_working_3-way'!W143)&gt;0,0,PI()),ACOS('OddsRatio_working_3-way'!V143/(2*'OddsRatio_working_3-way'!X143)))</f>
        <v>0.79068947638769249</v>
      </c>
      <c r="Z143" s="11">
        <f>'OddsRatio_working_3-way'!X143^(1/3)*COS('OddsRatio_working_3-way'!Y143/3)</f>
        <v>0.5327270570117113</v>
      </c>
      <c r="AA143" s="11">
        <f>'OddsRatio_working_3-way'!X143^(1/3)*COS(('OddsRatio_working_3-way'!Y143+2*PI())/3)</f>
        <v>-0.39085583325213186</v>
      </c>
      <c r="AB143" s="11">
        <f>'OddsRatio_working_3-way'!X143^(1/3)*COS(('OddsRatio_working_3-way'!Y143+4*PI())/3)</f>
        <v>-0.14187122375957953</v>
      </c>
      <c r="AC143" s="11">
        <f>'OddsRatio_working_3-way'!X143^(1/3)*SIN('OddsRatio_working_3-way'!Y143/3)</f>
        <v>0.14375133131459897</v>
      </c>
      <c r="AD143" s="11">
        <f>'OddsRatio_working_3-way'!X143^(1/3)*SIN(('OddsRatio_working_3-way'!Y143+2*PI())/3)</f>
        <v>0.38947949899816342</v>
      </c>
      <c r="AE143" s="11">
        <f>'OddsRatio_working_3-way'!X143^(1/3)*SIN(('OddsRatio_working_3-way'!Y143+4*PI())/3)</f>
        <v>-0.53323083031276242</v>
      </c>
      <c r="AF143" s="11">
        <f>-'OddsRatio_working_3-way'!U143/(3*'OddsRatio_working_3-way'!X143^(1/3))*COS(('OddsRatio_working_3-way'!Y143)/3)</f>
        <v>0.5327270570117113</v>
      </c>
      <c r="AG143" s="11">
        <f>-'OddsRatio_working_3-way'!U143/(3*'OddsRatio_working_3-way'!X143^(1/3))*COS(('OddsRatio_working_3-way'!Y143+2*PI())/3)</f>
        <v>-0.39085583325213186</v>
      </c>
      <c r="AH143" s="11">
        <f>-'OddsRatio_working_3-way'!U143/(3*'OddsRatio_working_3-way'!X143^(1/3))*COS(('OddsRatio_working_3-way'!Y143+4*PI())/3)</f>
        <v>-0.14187122375957953</v>
      </c>
      <c r="AI143" s="11">
        <f>'OddsRatio_working_3-way'!U143/(3*'OddsRatio_working_3-way'!X143^(1/3))*SIN(('OddsRatio_working_3-way'!Y143)/3)</f>
        <v>-0.14375133131459897</v>
      </c>
      <c r="AJ143" s="11">
        <f>'OddsRatio_working_3-way'!U143/(3*'OddsRatio_working_3-way'!X143^(1/3))*SIN(('OddsRatio_working_3-way'!Y143+2*PI())/3)</f>
        <v>-0.38947949899816342</v>
      </c>
      <c r="AK143" s="11">
        <f>'OddsRatio_working_3-way'!U143/(3*'OddsRatio_working_3-way'!X143^(1/3))*SIN(('OddsRatio_working_3-way'!Y143+4*PI())/3)</f>
        <v>0.53323083031276242</v>
      </c>
      <c r="AL143" s="11">
        <f>'OddsRatio_working_3-way'!Z143+'OddsRatio_working_3-way'!AF143</f>
        <v>1.0654541140234226</v>
      </c>
      <c r="AM143" s="11">
        <f>'OddsRatio_working_3-way'!AA143+'OddsRatio_working_3-way'!AG143</f>
        <v>-0.78171166650426371</v>
      </c>
      <c r="AN143" s="11">
        <f>'OddsRatio_working_3-way'!AB143+'OddsRatio_working_3-way'!AH143</f>
        <v>-0.28374244751915906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1.0654541140234226</v>
      </c>
      <c r="AS143" s="11">
        <f>IF(('OddsRatio_working_3-way'!X143=0),IF(Q143&gt;0,-Q143^(1/3),(-Q143)^(1/3)),'OddsRatio_working_3-way'!AM143-'OddsRatio_working_3-way'!R143/3)</f>
        <v>-0.78171166650426371</v>
      </c>
      <c r="AT143" s="11">
        <f>IF(('OddsRatio_working_3-way'!X143=0),IF(Q143&gt;0,-Q143^(1/3),(-Q143)^(1/3)),'OddsRatio_working_3-way'!AN143-'OddsRatio_working_3-way'!R143/3)</f>
        <v>-0.28374244751915906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2.04</v>
      </c>
      <c r="B144" s="4">
        <f>IF('True_Odds_Calculator_3-way'!B145="","",'True_Odds_Calculator_3-way'!B145)</f>
        <v>3.01</v>
      </c>
      <c r="C144" s="4">
        <f>IF('True_Odds_Calculator_3-way'!C145="","",'True_Odds_Calculator_3-way'!C145)</f>
        <v>4.71</v>
      </c>
      <c r="D144" s="9">
        <f t="shared" si="39"/>
        <v>0.47651672060596351</v>
      </c>
      <c r="E144" s="9">
        <f t="shared" si="40"/>
        <v>0.3201861890793623</v>
      </c>
      <c r="F144" s="9">
        <f t="shared" si="41"/>
        <v>0.20329709031467433</v>
      </c>
      <c r="G144" s="9">
        <f t="shared" si="42"/>
        <v>1.0563098530300579</v>
      </c>
      <c r="H144" s="9">
        <f t="shared" si="43"/>
        <v>2.0985622471512602</v>
      </c>
      <c r="I144" s="9">
        <f t="shared" si="44"/>
        <v>3.123182804590416</v>
      </c>
      <c r="J144" s="9">
        <f t="shared" si="45"/>
        <v>4.9189095547415134</v>
      </c>
      <c r="K144" s="11">
        <f t="shared" si="46"/>
        <v>0.49019607843137253</v>
      </c>
      <c r="L144" s="11">
        <f t="shared" si="47"/>
        <v>0.33222591362126247</v>
      </c>
      <c r="M144" s="11">
        <f t="shared" si="48"/>
        <v>0.21231422505307856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-0.2681548993467926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0.23373789351814395</v>
      </c>
      <c r="Q144" s="11">
        <f>2*'OddsRatio_working_3-way'!K144*'OddsRatio_working_3-way'!L144*'OddsRatio_working_3-way'!M144</f>
        <v>6.9153222934362116E-2</v>
      </c>
      <c r="R144" s="11">
        <f t="shared" si="49"/>
        <v>0</v>
      </c>
      <c r="S144" s="11">
        <f t="shared" si="50"/>
        <v>-0.87165251907577979</v>
      </c>
      <c r="T144" s="11">
        <f t="shared" si="51"/>
        <v>-0.25788536067330764</v>
      </c>
      <c r="U144" s="11">
        <f>'OddsRatio_working_3-way'!S144-'OddsRatio_working_3-way'!R144^2/3</f>
        <v>-0.87165251907577979</v>
      </c>
      <c r="V144" s="11">
        <f>'OddsRatio_working_3-way'!S144*'OddsRatio_working_3-way'!R144/3-2*'OddsRatio_working_3-way'!R144^3/27-'OddsRatio_working_3-way'!T144</f>
        <v>0.25788536067330764</v>
      </c>
      <c r="W144" s="11">
        <f>'OddsRatio_working_3-way'!V144^2+4*'OddsRatio_working_3-way'!U144^3/27</f>
        <v>-3.1608104752837485E-2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0.1566149450103976</v>
      </c>
      <c r="Y144" s="11">
        <f>IF('OddsRatio_working_3-way'!W144&gt;=0,IF('OddsRatio_working_3-way'!V144+SQRT('OddsRatio_working_3-way'!W144)&gt;0,0,PI()),ACOS('OddsRatio_working_3-way'!V144/(2*'OddsRatio_working_3-way'!X144)))</f>
        <v>0.60357774303735789</v>
      </c>
      <c r="Z144" s="11">
        <f>'OddsRatio_working_3-way'!X144^(1/3)*COS('OddsRatio_working_3-way'!Y144/3)</f>
        <v>0.52815492651502893</v>
      </c>
      <c r="AA144" s="11">
        <f>'OddsRatio_working_3-way'!X144^(1/3)*COS(('OddsRatio_working_3-way'!Y144+2*PI())/3)</f>
        <v>-0.35736417167502293</v>
      </c>
      <c r="AB144" s="11">
        <f>'OddsRatio_working_3-way'!X144^(1/3)*COS(('OddsRatio_working_3-way'!Y144+4*PI())/3)</f>
        <v>-0.17079075484000589</v>
      </c>
      <c r="AC144" s="11">
        <f>'OddsRatio_working_3-way'!X144^(1/3)*SIN('OddsRatio_working_3-way'!Y144/3)</f>
        <v>0.10771821243332541</v>
      </c>
      <c r="AD144" s="11">
        <f>'OddsRatio_working_3-way'!X144^(1/3)*SIN(('OddsRatio_working_3-way'!Y144+2*PI())/3)</f>
        <v>0.40353647727925579</v>
      </c>
      <c r="AE144" s="11">
        <f>'OddsRatio_working_3-way'!X144^(1/3)*SIN(('OddsRatio_working_3-way'!Y144+4*PI())/3)</f>
        <v>-0.51125468971258115</v>
      </c>
      <c r="AF144" s="11">
        <f>-'OddsRatio_working_3-way'!U144/(3*'OddsRatio_working_3-way'!X144^(1/3))*COS(('OddsRatio_working_3-way'!Y144)/3)</f>
        <v>0.52815492651502882</v>
      </c>
      <c r="AG144" s="11">
        <f>-'OddsRatio_working_3-way'!U144/(3*'OddsRatio_working_3-way'!X144^(1/3))*COS(('OddsRatio_working_3-way'!Y144+2*PI())/3)</f>
        <v>-0.35736417167502282</v>
      </c>
      <c r="AH144" s="11">
        <f>-'OddsRatio_working_3-way'!U144/(3*'OddsRatio_working_3-way'!X144^(1/3))*COS(('OddsRatio_working_3-way'!Y144+4*PI())/3)</f>
        <v>-0.17079075484000586</v>
      </c>
      <c r="AI144" s="11">
        <f>'OddsRatio_working_3-way'!U144/(3*'OddsRatio_working_3-way'!X144^(1/3))*SIN(('OddsRatio_working_3-way'!Y144)/3)</f>
        <v>-0.10771821243332538</v>
      </c>
      <c r="AJ144" s="11">
        <f>'OddsRatio_working_3-way'!U144/(3*'OddsRatio_working_3-way'!X144^(1/3))*SIN(('OddsRatio_working_3-way'!Y144+2*PI())/3)</f>
        <v>-0.40353647727925573</v>
      </c>
      <c r="AK144" s="11">
        <f>'OddsRatio_working_3-way'!U144/(3*'OddsRatio_working_3-way'!X144^(1/3))*SIN(('OddsRatio_working_3-way'!Y144+4*PI())/3)</f>
        <v>0.51125468971258103</v>
      </c>
      <c r="AL144" s="11">
        <f>'OddsRatio_working_3-way'!Z144+'OddsRatio_working_3-way'!AF144</f>
        <v>1.0563098530300579</v>
      </c>
      <c r="AM144" s="11">
        <f>'OddsRatio_working_3-way'!AA144+'OddsRatio_working_3-way'!AG144</f>
        <v>-0.71472834335004576</v>
      </c>
      <c r="AN144" s="11">
        <f>'OddsRatio_working_3-way'!AB144+'OddsRatio_working_3-way'!AH144</f>
        <v>-0.34158150968001177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1.0563098530300579</v>
      </c>
      <c r="AS144" s="11">
        <f>IF(('OddsRatio_working_3-way'!X144=0),IF(Q144&gt;0,-Q144^(1/3),(-Q144)^(1/3)),'OddsRatio_working_3-way'!AM144-'OddsRatio_working_3-way'!R144/3)</f>
        <v>-0.71472834335004576</v>
      </c>
      <c r="AT144" s="11">
        <f>IF(('OddsRatio_working_3-way'!X144=0),IF(Q144&gt;0,-Q144^(1/3),(-Q144)^(1/3)),'OddsRatio_working_3-way'!AN144-'OddsRatio_working_3-way'!R144/3)</f>
        <v>-0.34158150968001177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1.6</v>
      </c>
      <c r="B145" s="4">
        <f>IF('True_Odds_Calculator_3-way'!B146="","",'True_Odds_Calculator_3-way'!B146)</f>
        <v>4.49</v>
      </c>
      <c r="C145" s="4">
        <f>IF('True_Odds_Calculator_3-way'!C146="","",'True_Odds_Calculator_3-way'!C146)</f>
        <v>5.24</v>
      </c>
      <c r="D145" s="9">
        <f t="shared" si="39"/>
        <v>0.6086481085187545</v>
      </c>
      <c r="E145" s="9">
        <f t="shared" si="40"/>
        <v>0.2109690325942431</v>
      </c>
      <c r="F145" s="9">
        <f t="shared" si="41"/>
        <v>0.18038285888700226</v>
      </c>
      <c r="G145" s="9">
        <f t="shared" si="42"/>
        <v>1.0716424537260254</v>
      </c>
      <c r="H145" s="9">
        <f t="shared" si="43"/>
        <v>1.6429854722356154</v>
      </c>
      <c r="I145" s="9">
        <f t="shared" si="44"/>
        <v>4.7400321635038294</v>
      </c>
      <c r="J145" s="9">
        <f t="shared" si="45"/>
        <v>5.5437640037983478</v>
      </c>
      <c r="K145" s="11">
        <f t="shared" si="46"/>
        <v>0.625</v>
      </c>
      <c r="L145" s="11">
        <f t="shared" si="47"/>
        <v>0.22271714922048996</v>
      </c>
      <c r="M145" s="11">
        <f t="shared" si="48"/>
        <v>0.19083969465648853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-0.2358549108281337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0.22128266376510991</v>
      </c>
      <c r="Q145" s="11">
        <f>2*'OddsRatio_working_3-way'!K145*'OddsRatio_working_3-way'!L145*'OddsRatio_working_3-way'!M145</f>
        <v>5.3129090940002378E-2</v>
      </c>
      <c r="R145" s="11">
        <f t="shared" si="49"/>
        <v>0</v>
      </c>
      <c r="S145" s="11">
        <f t="shared" si="50"/>
        <v>-0.93821520606945297</v>
      </c>
      <c r="T145" s="11">
        <f t="shared" si="51"/>
        <v>-0.22526175415833202</v>
      </c>
      <c r="U145" s="11">
        <f>'OddsRatio_working_3-way'!S145-'OddsRatio_working_3-way'!R145^2/3</f>
        <v>-0.93821520606945297</v>
      </c>
      <c r="V145" s="11">
        <f>'OddsRatio_working_3-way'!S145*'OddsRatio_working_3-way'!R145/3-2*'OddsRatio_working_3-way'!R145^3/27-'OddsRatio_working_3-way'!T145</f>
        <v>0.22526175415833202</v>
      </c>
      <c r="W145" s="11">
        <f>'OddsRatio_working_3-way'!V145^2+4*'OddsRatio_working_3-way'!U145^3/27</f>
        <v>-7.1607045171807479E-2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0.17489275503740592</v>
      </c>
      <c r="Y145" s="11">
        <f>IF('OddsRatio_working_3-way'!W145&gt;=0,IF('OddsRatio_working_3-way'!V145+SQRT('OddsRatio_working_3-way'!W145)&gt;0,0,PI()),ACOS('OddsRatio_working_3-way'!V145/(2*'OddsRatio_working_3-way'!X145)))</f>
        <v>0.87108133713570868</v>
      </c>
      <c r="Z145" s="11">
        <f>'OddsRatio_working_3-way'!X145^(1/3)*COS('OddsRatio_working_3-way'!Y145/3)</f>
        <v>0.53582122686301281</v>
      </c>
      <c r="AA145" s="11">
        <f>'OddsRatio_working_3-way'!X145^(1/3)*COS(('OddsRatio_working_3-way'!Y145+2*PI())/3)</f>
        <v>-0.40656670291056651</v>
      </c>
      <c r="AB145" s="11">
        <f>'OddsRatio_working_3-way'!X145^(1/3)*COS(('OddsRatio_working_3-way'!Y145+4*PI())/3)</f>
        <v>-0.12925452395244666</v>
      </c>
      <c r="AC145" s="11">
        <f>'OddsRatio_working_3-way'!X145^(1/3)*SIN('OddsRatio_working_3-way'!Y145/3)</f>
        <v>0.16010626117103235</v>
      </c>
      <c r="AD145" s="11">
        <f>'OddsRatio_working_3-way'!X145^(1/3)*SIN(('OddsRatio_working_3-way'!Y145+2*PI())/3)</f>
        <v>0.38398166376479775</v>
      </c>
      <c r="AE145" s="11">
        <f>'OddsRatio_working_3-way'!X145^(1/3)*SIN(('OddsRatio_working_3-way'!Y145+4*PI())/3)</f>
        <v>-0.54408792493583003</v>
      </c>
      <c r="AF145" s="11">
        <f>-'OddsRatio_working_3-way'!U145/(3*'OddsRatio_working_3-way'!X145^(1/3))*COS(('OddsRatio_working_3-way'!Y145)/3)</f>
        <v>0.5358212268630127</v>
      </c>
      <c r="AG145" s="11">
        <f>-'OddsRatio_working_3-way'!U145/(3*'OddsRatio_working_3-way'!X145^(1/3))*COS(('OddsRatio_working_3-way'!Y145+2*PI())/3)</f>
        <v>-0.4065667029105664</v>
      </c>
      <c r="AH145" s="11">
        <f>-'OddsRatio_working_3-way'!U145/(3*'OddsRatio_working_3-way'!X145^(1/3))*COS(('OddsRatio_working_3-way'!Y145+4*PI())/3)</f>
        <v>-0.12925452395244663</v>
      </c>
      <c r="AI145" s="11">
        <f>'OddsRatio_working_3-way'!U145/(3*'OddsRatio_working_3-way'!X145^(1/3))*SIN(('OddsRatio_working_3-way'!Y145)/3)</f>
        <v>-0.16010626117103233</v>
      </c>
      <c r="AJ145" s="11">
        <f>'OddsRatio_working_3-way'!U145/(3*'OddsRatio_working_3-way'!X145^(1/3))*SIN(('OddsRatio_working_3-way'!Y145+2*PI())/3)</f>
        <v>-0.38398166376479764</v>
      </c>
      <c r="AK145" s="11">
        <f>'OddsRatio_working_3-way'!U145/(3*'OddsRatio_working_3-way'!X145^(1/3))*SIN(('OddsRatio_working_3-way'!Y145+4*PI())/3)</f>
        <v>0.54408792493582991</v>
      </c>
      <c r="AL145" s="11">
        <f>'OddsRatio_working_3-way'!Z145+'OddsRatio_working_3-way'!AF145</f>
        <v>1.0716424537260254</v>
      </c>
      <c r="AM145" s="11">
        <f>'OddsRatio_working_3-way'!AA145+'OddsRatio_working_3-way'!AG145</f>
        <v>-0.81313340582113292</v>
      </c>
      <c r="AN145" s="11">
        <f>'OddsRatio_working_3-way'!AB145+'OddsRatio_working_3-way'!AH145</f>
        <v>-0.25850904790489326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1.0716424537260254</v>
      </c>
      <c r="AS145" s="11">
        <f>IF(('OddsRatio_working_3-way'!X145=0),IF(Q145&gt;0,-Q145^(1/3),(-Q145)^(1/3)),'OddsRatio_working_3-way'!AM145-'OddsRatio_working_3-way'!R145/3)</f>
        <v>-0.81313340582113292</v>
      </c>
      <c r="AT145" s="11">
        <f>IF(('OddsRatio_working_3-way'!X145=0),IF(Q145&gt;0,-Q145^(1/3),(-Q145)^(1/3)),'OddsRatio_working_3-way'!AN145-'OddsRatio_working_3-way'!R145/3)</f>
        <v>-0.25850904790489326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2.16</v>
      </c>
      <c r="C2" s="4">
        <f t="shared" ref="C2:C65" si="0">IF(A2="","",((1/A2)+(1/B2))-1)</f>
        <v>3.7675606641123682E-2</v>
      </c>
      <c r="D2" s="4">
        <f>IF(A2="","",(2*A2)/(2-($C2*A2)))</f>
        <v>1.7989661114302122</v>
      </c>
      <c r="E2" s="4">
        <f>IF(B2="","",(2*B2)/(2-($C2*B2)))</f>
        <v>2.2516175413371671</v>
      </c>
      <c r="G2" s="4">
        <f t="shared" ref="G2:G65" si="1">IF(A2="","",C2+1)</f>
        <v>1.0376756066411237</v>
      </c>
    </row>
    <row r="3" spans="1:7" x14ac:dyDescent="0.2">
      <c r="A3" s="4">
        <f>IF('True_Odds_Calculator_2-way'!A4="","",'True_Odds_Calculator_2-way'!A4)</f>
        <v>1.73</v>
      </c>
      <c r="B3" s="4">
        <f>IF('True_Odds_Calculator_2-way'!B4="","",'True_Odds_Calculator_2-way'!B4)</f>
        <v>2.2000000000000002</v>
      </c>
      <c r="C3" s="4">
        <f t="shared" si="0"/>
        <v>3.2580136626379375E-2</v>
      </c>
      <c r="D3" s="4">
        <f t="shared" ref="D3:D66" si="2">IF(A3="","",(2*A3)/(2-($C3*A3)))</f>
        <v>1.7801683816651075</v>
      </c>
      <c r="E3" s="4">
        <f t="shared" ref="E3:E66" si="3">IF(B3="","",(2*B3)/(2-($C3*B3)))</f>
        <v>2.2817745803357314</v>
      </c>
      <c r="G3" s="4">
        <f t="shared" si="1"/>
        <v>1.0325801366263794</v>
      </c>
    </row>
    <row r="4" spans="1:7" x14ac:dyDescent="0.2">
      <c r="A4" s="4">
        <f>IF('True_Odds_Calculator_2-way'!A5="","",'True_Odds_Calculator_2-way'!A5)</f>
        <v>1.63</v>
      </c>
      <c r="B4" s="4">
        <f>IF('True_Odds_Calculator_2-way'!B5="","",'True_Odds_Calculator_2-way'!B5)</f>
        <v>2.38</v>
      </c>
      <c r="C4" s="4">
        <f t="shared" si="0"/>
        <v>3.3664999742228252E-2</v>
      </c>
      <c r="D4" s="4">
        <f t="shared" si="2"/>
        <v>1.6759839288028686</v>
      </c>
      <c r="E4" s="4">
        <f t="shared" si="3"/>
        <v>2.4793251102447753</v>
      </c>
      <c r="G4" s="4">
        <f t="shared" si="1"/>
        <v>1.0336649997422283</v>
      </c>
    </row>
    <row r="5" spans="1:7" x14ac:dyDescent="0.2">
      <c r="A5" s="4">
        <f>IF('True_Odds_Calculator_2-way'!A6="","",'True_Odds_Calculator_2-way'!A6)</f>
        <v>1.96</v>
      </c>
      <c r="B5" s="4">
        <f>IF('True_Odds_Calculator_2-way'!B6="","",'True_Odds_Calculator_2-way'!B6)</f>
        <v>1.93</v>
      </c>
      <c r="C5" s="4">
        <f t="shared" si="0"/>
        <v>2.8338796658559762E-2</v>
      </c>
      <c r="D5" s="4">
        <f t="shared" si="2"/>
        <v>2.0159880622468553</v>
      </c>
      <c r="E5" s="4">
        <f t="shared" si="3"/>
        <v>1.9842635333613092</v>
      </c>
      <c r="G5" s="4">
        <f t="shared" si="1"/>
        <v>1.0283387966585598</v>
      </c>
    </row>
    <row r="6" spans="1:7" x14ac:dyDescent="0.2">
      <c r="A6" s="4">
        <f>IF('True_Odds_Calculator_2-way'!A7="","",'True_Odds_Calculator_2-way'!A7)</f>
        <v>2.09</v>
      </c>
      <c r="B6" s="4">
        <f>IF('True_Odds_Calculator_2-way'!B7="","",'True_Odds_Calculator_2-way'!B7)</f>
        <v>1.8</v>
      </c>
      <c r="C6" s="4">
        <f t="shared" si="0"/>
        <v>3.4024455077086735E-2</v>
      </c>
      <c r="D6" s="4">
        <f t="shared" si="2"/>
        <v>2.1670506912442398</v>
      </c>
      <c r="E6" s="4">
        <f t="shared" si="3"/>
        <v>1.8568608094768018</v>
      </c>
      <c r="G6" s="4">
        <f t="shared" si="1"/>
        <v>1.0340244550770867</v>
      </c>
    </row>
    <row r="7" spans="1:7" x14ac:dyDescent="0.2">
      <c r="A7" s="4">
        <f>IF('True_Odds_Calculator_2-way'!A8="","",'True_Odds_Calculator_2-way'!A8)</f>
        <v>1.72</v>
      </c>
      <c r="B7" s="4">
        <f>IF('True_Odds_Calculator_2-way'!B8="","",'True_Odds_Calculator_2-way'!B8)</f>
        <v>2.21</v>
      </c>
      <c r="C7" s="4">
        <f t="shared" si="0"/>
        <v>3.3884036620014824E-2</v>
      </c>
      <c r="D7" s="4">
        <f t="shared" si="2"/>
        <v>1.7716256524981358</v>
      </c>
      <c r="E7" s="4">
        <f t="shared" si="3"/>
        <v>2.2959652089876781</v>
      </c>
      <c r="G7" s="4">
        <f t="shared" si="1"/>
        <v>1.0338840366200148</v>
      </c>
    </row>
    <row r="8" spans="1:7" x14ac:dyDescent="0.2">
      <c r="A8" s="4">
        <f>IF('True_Odds_Calculator_2-way'!A9="","",'True_Odds_Calculator_2-way'!A9)</f>
        <v>1.33</v>
      </c>
      <c r="B8" s="4">
        <f>IF('True_Odds_Calculator_2-way'!B9="","",'True_Odds_Calculator_2-way'!B9)</f>
        <v>3.45</v>
      </c>
      <c r="C8" s="4">
        <f t="shared" si="0"/>
        <v>4.173477171188833E-2</v>
      </c>
      <c r="D8" s="4">
        <f t="shared" si="2"/>
        <v>1.367966013266751</v>
      </c>
      <c r="E8" s="4">
        <f t="shared" si="3"/>
        <v>3.7176422928904191</v>
      </c>
      <c r="G8" s="4">
        <f t="shared" si="1"/>
        <v>1.0417347717118883</v>
      </c>
    </row>
    <row r="9" spans="1:7" x14ac:dyDescent="0.2">
      <c r="A9" s="4">
        <f>IF('True_Odds_Calculator_2-way'!A10="","",'True_Odds_Calculator_2-way'!A10)</f>
        <v>2.66</v>
      </c>
      <c r="B9" s="4">
        <f>IF('True_Odds_Calculator_2-way'!B10="","",'True_Odds_Calculator_2-way'!B10)</f>
        <v>1.53</v>
      </c>
      <c r="C9" s="4">
        <f t="shared" si="0"/>
        <v>2.9534620865890204E-2</v>
      </c>
      <c r="D9" s="4">
        <f t="shared" si="2"/>
        <v>2.7687597795768419</v>
      </c>
      <c r="E9" s="4">
        <f t="shared" si="3"/>
        <v>1.5653678987653372</v>
      </c>
      <c r="G9" s="4">
        <f t="shared" si="1"/>
        <v>1.0295346208658902</v>
      </c>
    </row>
    <row r="10" spans="1:7" x14ac:dyDescent="0.2">
      <c r="A10" s="4">
        <f>IF('True_Odds_Calculator_2-way'!A11="","",'True_Odds_Calculator_2-way'!A11)</f>
        <v>2.73</v>
      </c>
      <c r="B10" s="4">
        <f>IF('True_Odds_Calculator_2-way'!B11="","",'True_Odds_Calculator_2-way'!B11)</f>
        <v>1.5</v>
      </c>
      <c r="C10" s="4">
        <f t="shared" si="0"/>
        <v>3.296703296703285E-2</v>
      </c>
      <c r="D10" s="4">
        <f t="shared" si="2"/>
        <v>2.8586387434554967</v>
      </c>
      <c r="E10" s="4">
        <f t="shared" si="3"/>
        <v>1.5380281690140845</v>
      </c>
      <c r="G10" s="4">
        <f t="shared" si="1"/>
        <v>1.0329670329670328</v>
      </c>
    </row>
    <row r="11" spans="1:7" x14ac:dyDescent="0.2">
      <c r="A11" s="4">
        <f>IF('True_Odds_Calculator_2-way'!A12="","",'True_Odds_Calculator_2-way'!A12)</f>
        <v>1.61</v>
      </c>
      <c r="B11" s="4">
        <f>IF('True_Odds_Calculator_2-way'!B12="","",'True_Odds_Calculator_2-way'!B12)</f>
        <v>2.41</v>
      </c>
      <c r="C11" s="4">
        <f t="shared" si="0"/>
        <v>3.6055771758459754E-2</v>
      </c>
      <c r="D11" s="4">
        <f t="shared" si="2"/>
        <v>1.6581269630990791</v>
      </c>
      <c r="E11" s="4">
        <f t="shared" si="3"/>
        <v>2.5194636537774748</v>
      </c>
      <c r="G11" s="4">
        <f t="shared" si="1"/>
        <v>1.0360557717584598</v>
      </c>
    </row>
    <row r="12" spans="1:7" x14ac:dyDescent="0.2">
      <c r="A12" s="4">
        <f>IF('True_Odds_Calculator_2-way'!A13="","",'True_Odds_Calculator_2-way'!A13)</f>
        <v>1.86</v>
      </c>
      <c r="B12" s="4">
        <f>IF('True_Odds_Calculator_2-way'!B13="","",'True_Odds_Calculator_2-way'!B13)</f>
        <v>2.0099999999999998</v>
      </c>
      <c r="C12" s="4">
        <f t="shared" si="0"/>
        <v>3.5146846413095734E-2</v>
      </c>
      <c r="D12" s="4">
        <f t="shared" si="2"/>
        <v>1.9228514118191637</v>
      </c>
      <c r="E12" s="4">
        <f t="shared" si="3"/>
        <v>2.0835980605249955</v>
      </c>
      <c r="G12" s="4">
        <f t="shared" si="1"/>
        <v>1.0351468464130957</v>
      </c>
    </row>
    <row r="13" spans="1:7" x14ac:dyDescent="0.2">
      <c r="A13" s="4">
        <f>IF('True_Odds_Calculator_2-way'!A14="","",'True_Odds_Calculator_2-way'!A14)</f>
        <v>1.47</v>
      </c>
      <c r="B13" s="4">
        <f>IF('True_Odds_Calculator_2-way'!B14="","",'True_Odds_Calculator_2-way'!B14)</f>
        <v>2.76</v>
      </c>
      <c r="C13" s="4">
        <f t="shared" si="0"/>
        <v>4.2590949423247704E-2</v>
      </c>
      <c r="D13" s="4">
        <f t="shared" si="2"/>
        <v>1.5175044883303412</v>
      </c>
      <c r="E13" s="4">
        <f t="shared" si="3"/>
        <v>2.93235039028621</v>
      </c>
      <c r="G13" s="4">
        <f t="shared" si="1"/>
        <v>1.0425909494232477</v>
      </c>
    </row>
    <row r="14" spans="1:7" x14ac:dyDescent="0.2">
      <c r="A14" s="4">
        <f>IF('True_Odds_Calculator_2-way'!A15="","",'True_Odds_Calculator_2-way'!A15)</f>
        <v>1.69</v>
      </c>
      <c r="B14" s="4">
        <f>IF('True_Odds_Calculator_2-way'!B15="","",'True_Odds_Calculator_2-way'!B15)</f>
        <v>2.25</v>
      </c>
      <c r="C14" s="4">
        <f t="shared" si="0"/>
        <v>3.6160420775805502E-2</v>
      </c>
      <c r="D14" s="4">
        <f t="shared" si="2"/>
        <v>1.7432664756446994</v>
      </c>
      <c r="E14" s="4">
        <f t="shared" si="3"/>
        <v>2.3454124903623752</v>
      </c>
      <c r="G14" s="4">
        <f t="shared" si="1"/>
        <v>1.0361604207758055</v>
      </c>
    </row>
    <row r="15" spans="1:7" x14ac:dyDescent="0.2">
      <c r="A15" s="4">
        <f>IF('True_Odds_Calculator_2-way'!A16="","",'True_Odds_Calculator_2-way'!A16)</f>
        <v>1.88</v>
      </c>
      <c r="B15" s="4">
        <f>IF('True_Odds_Calculator_2-way'!B16="","",'True_Odds_Calculator_2-way'!B16)</f>
        <v>2.02</v>
      </c>
      <c r="C15" s="4">
        <f t="shared" si="0"/>
        <v>2.6964398567516312E-2</v>
      </c>
      <c r="D15" s="4">
        <f t="shared" si="2"/>
        <v>1.9288906948394962</v>
      </c>
      <c r="E15" s="4">
        <f t="shared" si="3"/>
        <v>2.0765529308836395</v>
      </c>
      <c r="G15" s="4">
        <f t="shared" si="1"/>
        <v>1.0269643985675163</v>
      </c>
    </row>
    <row r="16" spans="1:7" x14ac:dyDescent="0.2">
      <c r="A16" s="4">
        <f>IF('True_Odds_Calculator_2-way'!A17="","",'True_Odds_Calculator_2-way'!A17)</f>
        <v>1.56</v>
      </c>
      <c r="B16" s="4">
        <f>IF('True_Odds_Calculator_2-way'!B17="","",'True_Odds_Calculator_2-way'!B17)</f>
        <v>2.52</v>
      </c>
      <c r="C16" s="4">
        <f t="shared" si="0"/>
        <v>3.7851037851037717E-2</v>
      </c>
      <c r="D16" s="4">
        <f t="shared" si="2"/>
        <v>1.6074582924435721</v>
      </c>
      <c r="E16" s="4">
        <f t="shared" si="3"/>
        <v>2.646203554119547</v>
      </c>
      <c r="G16" s="4">
        <f t="shared" si="1"/>
        <v>1.0378510378510377</v>
      </c>
    </row>
    <row r="17" spans="1:7" x14ac:dyDescent="0.2">
      <c r="A17" s="4">
        <f>IF('True_Odds_Calculator_2-way'!A18="","",'True_Odds_Calculator_2-way'!A18)</f>
        <v>1.67</v>
      </c>
      <c r="B17" s="4">
        <f>IF('True_Odds_Calculator_2-way'!B18="","",'True_Odds_Calculator_2-way'!B18)</f>
        <v>2.2999999999999998</v>
      </c>
      <c r="C17" s="4">
        <f t="shared" si="0"/>
        <v>3.3585003905233002E-2</v>
      </c>
      <c r="D17" s="4">
        <f t="shared" si="2"/>
        <v>1.7181838514873629</v>
      </c>
      <c r="E17" s="4">
        <f t="shared" si="3"/>
        <v>2.3924011211460603</v>
      </c>
      <c r="G17" s="4">
        <f t="shared" si="1"/>
        <v>1.033585003905233</v>
      </c>
    </row>
    <row r="18" spans="1:7" x14ac:dyDescent="0.2">
      <c r="A18" s="4">
        <f>IF('True_Odds_Calculator_2-way'!A19="","",'True_Odds_Calculator_2-way'!A19)</f>
        <v>1.79</v>
      </c>
      <c r="B18" s="4">
        <f>IF('True_Odds_Calculator_2-way'!B19="","",'True_Odds_Calculator_2-way'!B19)</f>
        <v>2.1</v>
      </c>
      <c r="C18" s="4">
        <f t="shared" si="0"/>
        <v>3.4849694067571102E-2</v>
      </c>
      <c r="D18" s="4">
        <f t="shared" si="2"/>
        <v>1.8476284099287292</v>
      </c>
      <c r="E18" s="4">
        <f t="shared" si="3"/>
        <v>2.1797622499275153</v>
      </c>
      <c r="G18" s="4">
        <f t="shared" si="1"/>
        <v>1.0348496940675711</v>
      </c>
    </row>
    <row r="19" spans="1:7" x14ac:dyDescent="0.2">
      <c r="A19" s="4">
        <f>IF('True_Odds_Calculator_2-way'!A20="","",'True_Odds_Calculator_2-way'!A20)</f>
        <v>1.62</v>
      </c>
      <c r="B19" s="4">
        <f>IF('True_Odds_Calculator_2-way'!B20="","",'True_Odds_Calculator_2-way'!B20)</f>
        <v>2.41</v>
      </c>
      <c r="C19" s="4">
        <f t="shared" si="0"/>
        <v>3.2221709953383471E-2</v>
      </c>
      <c r="D19" s="4">
        <f t="shared" si="2"/>
        <v>1.6634144263133228</v>
      </c>
      <c r="E19" s="4">
        <f t="shared" si="3"/>
        <v>2.5073534133966988</v>
      </c>
      <c r="G19" s="4">
        <f t="shared" si="1"/>
        <v>1.0322217099533835</v>
      </c>
    </row>
    <row r="20" spans="1:7" x14ac:dyDescent="0.2">
      <c r="A20" s="4">
        <f>IF('True_Odds_Calculator_2-way'!A21="","",'True_Odds_Calculator_2-way'!A21)</f>
        <v>1.74</v>
      </c>
      <c r="B20" s="4">
        <f>IF('True_Odds_Calculator_2-way'!B21="","",'True_Odds_Calculator_2-way'!B21)</f>
        <v>2.1800000000000002</v>
      </c>
      <c r="C20" s="4">
        <f t="shared" si="0"/>
        <v>3.3428240008436028E-2</v>
      </c>
      <c r="D20" s="4">
        <f t="shared" si="2"/>
        <v>1.7921194368326561</v>
      </c>
      <c r="E20" s="4">
        <f t="shared" si="3"/>
        <v>2.2624358821424311</v>
      </c>
      <c r="G20" s="4">
        <f t="shared" si="1"/>
        <v>1.033428240008436</v>
      </c>
    </row>
    <row r="21" spans="1:7" x14ac:dyDescent="0.2">
      <c r="A21" s="4">
        <f>IF('True_Odds_Calculator_2-way'!A22="","",'True_Odds_Calculator_2-way'!A22)</f>
        <v>1.76</v>
      </c>
      <c r="B21" s="4">
        <f>IF('True_Odds_Calculator_2-way'!B22="","",'True_Odds_Calculator_2-way'!B22)</f>
        <v>2.15</v>
      </c>
      <c r="C21" s="4">
        <f t="shared" si="0"/>
        <v>3.3298097251585723E-2</v>
      </c>
      <c r="D21" s="4">
        <f t="shared" si="2"/>
        <v>1.8131288931480596</v>
      </c>
      <c r="E21" s="4">
        <f t="shared" si="3"/>
        <v>2.2298173246906305</v>
      </c>
      <c r="G21" s="4">
        <f t="shared" si="1"/>
        <v>1.0332980972515857</v>
      </c>
    </row>
    <row r="22" spans="1:7" x14ac:dyDescent="0.2">
      <c r="A22" s="4">
        <f>IF('True_Odds_Calculator_2-way'!A23="","",'True_Odds_Calculator_2-way'!A23)</f>
        <v>1.7</v>
      </c>
      <c r="B22" s="4">
        <f>IF('True_Odds_Calculator_2-way'!B23="","",'True_Odds_Calculator_2-way'!B23)</f>
        <v>2.2200000000000002</v>
      </c>
      <c r="C22" s="4">
        <f t="shared" si="0"/>
        <v>3.868574456809748E-2</v>
      </c>
      <c r="D22" s="4">
        <f t="shared" si="2"/>
        <v>1.7578015836050302</v>
      </c>
      <c r="E22" s="4">
        <f t="shared" si="3"/>
        <v>2.3196066379840201</v>
      </c>
      <c r="G22" s="4">
        <f t="shared" si="1"/>
        <v>1.0386857445680975</v>
      </c>
    </row>
    <row r="23" spans="1:7" x14ac:dyDescent="0.2">
      <c r="A23" s="4">
        <f>IF('True_Odds_Calculator_2-way'!A24="","",'True_Odds_Calculator_2-way'!A24)</f>
        <v>1.48</v>
      </c>
      <c r="B23" s="4">
        <f>IF('True_Odds_Calculator_2-way'!B24="","",'True_Odds_Calculator_2-way'!B24)</f>
        <v>2.75</v>
      </c>
      <c r="C23" s="4">
        <f t="shared" si="0"/>
        <v>3.9312039312039193E-2</v>
      </c>
      <c r="D23" s="4">
        <f t="shared" si="2"/>
        <v>1.5243445692883895</v>
      </c>
      <c r="E23" s="4">
        <f t="shared" si="3"/>
        <v>2.907142857142857</v>
      </c>
      <c r="G23" s="4">
        <f t="shared" si="1"/>
        <v>1.0393120393120392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2.09</v>
      </c>
      <c r="C24" s="4">
        <f t="shared" si="0"/>
        <v>3.7128117398625982E-2</v>
      </c>
      <c r="D24" s="4">
        <f t="shared" si="2"/>
        <v>1.8515255747197545</v>
      </c>
      <c r="E24" s="4">
        <f t="shared" si="3"/>
        <v>2.1743628490889537</v>
      </c>
      <c r="G24" s="4">
        <f t="shared" si="1"/>
        <v>1.037128117398626</v>
      </c>
    </row>
    <row r="25" spans="1:7" x14ac:dyDescent="0.2">
      <c r="A25" s="4">
        <f>IF('True_Odds_Calculator_2-way'!A26="","",'True_Odds_Calculator_2-way'!A26)</f>
        <v>1.81</v>
      </c>
      <c r="B25" s="4">
        <f>IF('True_Odds_Calculator_2-way'!B26="","",'True_Odds_Calculator_2-way'!B26)</f>
        <v>2.08</v>
      </c>
      <c r="C25" s="4">
        <f t="shared" si="0"/>
        <v>3.3255418614534626E-2</v>
      </c>
      <c r="D25" s="4">
        <f t="shared" si="2"/>
        <v>1.8661643699811639</v>
      </c>
      <c r="E25" s="4">
        <f t="shared" si="3"/>
        <v>2.1545152798443401</v>
      </c>
      <c r="G25" s="4">
        <f t="shared" si="1"/>
        <v>1.0332554186145346</v>
      </c>
    </row>
    <row r="26" spans="1:7" x14ac:dyDescent="0.2">
      <c r="A26" s="4">
        <f>IF('True_Odds_Calculator_2-way'!A27="","",'True_Odds_Calculator_2-way'!A27)</f>
        <v>1.66</v>
      </c>
      <c r="B26" s="4">
        <f>IF('True_Odds_Calculator_2-way'!B27="","",'True_Odds_Calculator_2-way'!B27)</f>
        <v>2.31</v>
      </c>
      <c r="C26" s="4">
        <f t="shared" si="0"/>
        <v>3.5310071454649705E-2</v>
      </c>
      <c r="D26" s="4">
        <f t="shared" si="2"/>
        <v>1.7101190741649199</v>
      </c>
      <c r="E26" s="4">
        <f t="shared" si="3"/>
        <v>2.4082145324373547</v>
      </c>
      <c r="G26" s="4">
        <f t="shared" si="1"/>
        <v>1.0353100714546497</v>
      </c>
    </row>
    <row r="27" spans="1:7" x14ac:dyDescent="0.2">
      <c r="A27" s="4">
        <f>IF('True_Odds_Calculator_2-way'!A28="","",'True_Odds_Calculator_2-way'!A28)</f>
        <v>1.62</v>
      </c>
      <c r="B27" s="4">
        <f>IF('True_Odds_Calculator_2-way'!B28="","",'True_Odds_Calculator_2-way'!B28)</f>
        <v>2.4</v>
      </c>
      <c r="C27" s="4">
        <f t="shared" si="0"/>
        <v>3.3950617283950546E-2</v>
      </c>
      <c r="D27" s="4">
        <f t="shared" si="2"/>
        <v>1.6658097686375322</v>
      </c>
      <c r="E27" s="4">
        <f t="shared" si="3"/>
        <v>2.5019305019305014</v>
      </c>
      <c r="G27" s="4">
        <f t="shared" si="1"/>
        <v>1.0339506172839505</v>
      </c>
    </row>
    <row r="28" spans="1:7" x14ac:dyDescent="0.2">
      <c r="A28" s="4">
        <f>IF('True_Odds_Calculator_2-way'!A29="","",'True_Odds_Calculator_2-way'!A29)</f>
        <v>2.1</v>
      </c>
      <c r="B28" s="4">
        <f>IF('True_Odds_Calculator_2-way'!B29="","",'True_Odds_Calculator_2-way'!B29)</f>
        <v>1.79</v>
      </c>
      <c r="C28" s="4">
        <f t="shared" si="0"/>
        <v>3.4849694067571102E-2</v>
      </c>
      <c r="D28" s="4">
        <f t="shared" si="2"/>
        <v>2.1797622499275153</v>
      </c>
      <c r="E28" s="4">
        <f t="shared" si="3"/>
        <v>1.8476284099287292</v>
      </c>
      <c r="G28" s="4">
        <f t="shared" si="1"/>
        <v>1.0348496940675711</v>
      </c>
    </row>
    <row r="29" spans="1:7" x14ac:dyDescent="0.2">
      <c r="A29" s="4">
        <f>IF('True_Odds_Calculator_2-way'!A30="","",'True_Odds_Calculator_2-way'!A30)</f>
        <v>1.66</v>
      </c>
      <c r="B29" s="4">
        <f>IF('True_Odds_Calculator_2-way'!B30="","",'True_Odds_Calculator_2-way'!B30)</f>
        <v>2.31</v>
      </c>
      <c r="C29" s="4">
        <f t="shared" si="0"/>
        <v>3.5310071454649705E-2</v>
      </c>
      <c r="D29" s="4">
        <f t="shared" si="2"/>
        <v>1.7101190741649199</v>
      </c>
      <c r="E29" s="4">
        <f t="shared" si="3"/>
        <v>2.4082145324373547</v>
      </c>
      <c r="G29" s="4">
        <f t="shared" si="1"/>
        <v>1.0353100714546497</v>
      </c>
    </row>
    <row r="30" spans="1:7" x14ac:dyDescent="0.2">
      <c r="A30" s="4">
        <f>IF('True_Odds_Calculator_2-way'!A31="","",'True_Odds_Calculator_2-way'!A31)</f>
        <v>1.98</v>
      </c>
      <c r="B30" s="4">
        <f>IF('True_Odds_Calculator_2-way'!B31="","",'True_Odds_Calculator_2-way'!B31)</f>
        <v>1.91</v>
      </c>
      <c r="C30" s="4">
        <f t="shared" si="0"/>
        <v>2.861071447458885E-2</v>
      </c>
      <c r="D30" s="4">
        <f t="shared" si="2"/>
        <v>2.0377175494369308</v>
      </c>
      <c r="E30" s="4">
        <f t="shared" si="3"/>
        <v>1.9636533568721115</v>
      </c>
      <c r="G30" s="4">
        <f t="shared" si="1"/>
        <v>1.0286107144745888</v>
      </c>
    </row>
    <row r="31" spans="1:7" x14ac:dyDescent="0.2">
      <c r="A31" s="4">
        <f>IF('True_Odds_Calculator_2-way'!A32="","",'True_Odds_Calculator_2-way'!A32)</f>
        <v>1.8</v>
      </c>
      <c r="B31" s="4">
        <f>IF('True_Odds_Calculator_2-way'!B32="","",'True_Odds_Calculator_2-way'!B32)</f>
        <v>2.09</v>
      </c>
      <c r="C31" s="4">
        <f t="shared" si="0"/>
        <v>3.4024455077086735E-2</v>
      </c>
      <c r="D31" s="4">
        <f t="shared" si="2"/>
        <v>1.8568608094768018</v>
      </c>
      <c r="E31" s="4">
        <f t="shared" si="3"/>
        <v>2.1670506912442398</v>
      </c>
      <c r="G31" s="4">
        <f t="shared" si="1"/>
        <v>1.0340244550770867</v>
      </c>
    </row>
    <row r="32" spans="1:7" x14ac:dyDescent="0.2">
      <c r="A32" s="4">
        <f>IF('True_Odds_Calculator_2-way'!A33="","",'True_Odds_Calculator_2-way'!A33)</f>
        <v>2.5299999999999998</v>
      </c>
      <c r="B32" s="4">
        <f>IF('True_Odds_Calculator_2-way'!B33="","",'True_Odds_Calculator_2-way'!B33)</f>
        <v>1.56</v>
      </c>
      <c r="C32" s="4">
        <f t="shared" si="0"/>
        <v>3.6282558021688338E-2</v>
      </c>
      <c r="D32" s="4">
        <f t="shared" si="2"/>
        <v>2.6517065305025525</v>
      </c>
      <c r="E32" s="4">
        <f t="shared" si="3"/>
        <v>1.6054344288968434</v>
      </c>
      <c r="G32" s="4">
        <f t="shared" si="1"/>
        <v>1.0362825580216883</v>
      </c>
    </row>
    <row r="33" spans="1:7" x14ac:dyDescent="0.2">
      <c r="A33" s="4">
        <f>IF('True_Odds_Calculator_2-way'!A34="","",'True_Odds_Calculator_2-way'!A34)</f>
        <v>1.98</v>
      </c>
      <c r="B33" s="4">
        <f>IF('True_Odds_Calculator_2-way'!B34="","",'True_Odds_Calculator_2-way'!B34)</f>
        <v>1.91</v>
      </c>
      <c r="C33" s="4">
        <f t="shared" si="0"/>
        <v>2.861071447458885E-2</v>
      </c>
      <c r="D33" s="4">
        <f t="shared" si="2"/>
        <v>2.0377175494369308</v>
      </c>
      <c r="E33" s="4">
        <f t="shared" si="3"/>
        <v>1.9636533568721115</v>
      </c>
      <c r="G33" s="4">
        <f t="shared" si="1"/>
        <v>1.0286107144745888</v>
      </c>
    </row>
    <row r="34" spans="1:7" x14ac:dyDescent="0.2">
      <c r="A34" s="4">
        <f>IF('True_Odds_Calculator_2-way'!A35="","",'True_Odds_Calculator_2-way'!A35)</f>
        <v>2.08</v>
      </c>
      <c r="B34" s="4">
        <f>IF('True_Odds_Calculator_2-way'!B35="","",'True_Odds_Calculator_2-way'!B35)</f>
        <v>1.83</v>
      </c>
      <c r="C34" s="4">
        <f t="shared" si="0"/>
        <v>2.7217318200924545E-2</v>
      </c>
      <c r="D34" s="4">
        <f t="shared" si="2"/>
        <v>2.1405916094927453</v>
      </c>
      <c r="E34" s="4">
        <f t="shared" si="3"/>
        <v>1.8767379942806428</v>
      </c>
      <c r="G34" s="4">
        <f t="shared" si="1"/>
        <v>1.0272173182009245</v>
      </c>
    </row>
    <row r="35" spans="1:7" x14ac:dyDescent="0.2">
      <c r="A35" s="4">
        <f>IF('True_Odds_Calculator_2-way'!A36="","",'True_Odds_Calculator_2-way'!A36)</f>
        <v>1.93</v>
      </c>
      <c r="B35" s="4">
        <f>IF('True_Odds_Calculator_2-way'!B36="","",'True_Odds_Calculator_2-way'!B36)</f>
        <v>1.94</v>
      </c>
      <c r="C35" s="4">
        <f t="shared" si="0"/>
        <v>3.3598632551679941E-2</v>
      </c>
      <c r="D35" s="4">
        <f t="shared" si="2"/>
        <v>1.9946726333173512</v>
      </c>
      <c r="E35" s="4">
        <f t="shared" si="3"/>
        <v>2.0053558995233249</v>
      </c>
      <c r="G35" s="4">
        <f t="shared" si="1"/>
        <v>1.0335986325516799</v>
      </c>
    </row>
    <row r="36" spans="1:7" x14ac:dyDescent="0.2">
      <c r="A36" s="4">
        <f>IF('True_Odds_Calculator_2-way'!A37="","",'True_Odds_Calculator_2-way'!A37)</f>
        <v>1.93</v>
      </c>
      <c r="B36" s="4">
        <f>IF('True_Odds_Calculator_2-way'!B37="","",'True_Odds_Calculator_2-way'!B37)</f>
        <v>1.93</v>
      </c>
      <c r="C36" s="4">
        <f t="shared" si="0"/>
        <v>3.62694300518136E-2</v>
      </c>
      <c r="D36" s="4">
        <f t="shared" si="2"/>
        <v>2.0000000000000004</v>
      </c>
      <c r="E36" s="4">
        <f t="shared" si="3"/>
        <v>2.0000000000000004</v>
      </c>
      <c r="G36" s="4">
        <f t="shared" si="1"/>
        <v>1.0362694300518136</v>
      </c>
    </row>
    <row r="37" spans="1:7" x14ac:dyDescent="0.2">
      <c r="A37" s="4">
        <f>IF('True_Odds_Calculator_2-way'!A38="","",'True_Odds_Calculator_2-way'!A38)</f>
        <v>2.25</v>
      </c>
      <c r="B37" s="4">
        <f>IF('True_Odds_Calculator_2-way'!B38="","",'True_Odds_Calculator_2-way'!B38)</f>
        <v>1.68</v>
      </c>
      <c r="C37" s="4">
        <f t="shared" si="0"/>
        <v>3.9682539682539542E-2</v>
      </c>
      <c r="D37" s="4">
        <f t="shared" si="2"/>
        <v>2.3551401869158877</v>
      </c>
      <c r="E37" s="4">
        <f t="shared" si="3"/>
        <v>1.7379310344827583</v>
      </c>
      <c r="G37" s="4">
        <f t="shared" si="1"/>
        <v>1.0396825396825395</v>
      </c>
    </row>
    <row r="38" spans="1:7" x14ac:dyDescent="0.2">
      <c r="A38" s="4">
        <f>IF('True_Odds_Calculator_2-way'!A39="","",'True_Odds_Calculator_2-way'!A39)</f>
        <v>1.65</v>
      </c>
      <c r="B38" s="4">
        <f>IF('True_Odds_Calculator_2-way'!B39="","",'True_Odds_Calculator_2-way'!B39)</f>
        <v>2.33</v>
      </c>
      <c r="C38" s="4">
        <f t="shared" si="0"/>
        <v>3.5245155416829377E-2</v>
      </c>
      <c r="D38" s="4">
        <f t="shared" si="2"/>
        <v>1.6994142999226434</v>
      </c>
      <c r="E38" s="4">
        <f t="shared" si="3"/>
        <v>2.4297677358192451</v>
      </c>
      <c r="G38" s="4">
        <f t="shared" si="1"/>
        <v>1.0352451554168294</v>
      </c>
    </row>
    <row r="39" spans="1:7" x14ac:dyDescent="0.2">
      <c r="A39" s="4">
        <f>IF('True_Odds_Calculator_2-way'!A40="","",'True_Odds_Calculator_2-way'!A40)</f>
        <v>2.11</v>
      </c>
      <c r="B39" s="4">
        <f>IF('True_Odds_Calculator_2-way'!B40="","",'True_Odds_Calculator_2-way'!B40)</f>
        <v>1.74</v>
      </c>
      <c r="C39" s="4">
        <f t="shared" si="0"/>
        <v>4.8646292967260418E-2</v>
      </c>
      <c r="D39" s="4">
        <f t="shared" si="2"/>
        <v>2.2241473314351485</v>
      </c>
      <c r="E39" s="4">
        <f t="shared" si="3"/>
        <v>1.8168951353491363</v>
      </c>
      <c r="G39" s="4">
        <f t="shared" si="1"/>
        <v>1.0486462929672604</v>
      </c>
    </row>
    <row r="40" spans="1:7" x14ac:dyDescent="0.2">
      <c r="A40" s="4">
        <f>IF('True_Odds_Calculator_2-way'!A41="","",'True_Odds_Calculator_2-way'!A41)</f>
        <v>2.11</v>
      </c>
      <c r="B40" s="4">
        <f>IF('True_Odds_Calculator_2-way'!B41="","",'True_Odds_Calculator_2-way'!B41)</f>
        <v>1.77</v>
      </c>
      <c r="C40" s="4">
        <f t="shared" si="0"/>
        <v>3.8905400701529036E-2</v>
      </c>
      <c r="D40" s="4">
        <f t="shared" si="2"/>
        <v>2.2003122514507911</v>
      </c>
      <c r="E40" s="4">
        <f t="shared" si="3"/>
        <v>1.8331165484575556</v>
      </c>
      <c r="G40" s="4">
        <f t="shared" si="1"/>
        <v>1.038905400701529</v>
      </c>
    </row>
    <row r="41" spans="1:7" x14ac:dyDescent="0.2">
      <c r="A41" s="4">
        <f>IF('True_Odds_Calculator_2-way'!A42="","",'True_Odds_Calculator_2-way'!A42)</f>
        <v>1.96</v>
      </c>
      <c r="B41" s="4">
        <f>IF('True_Odds_Calculator_2-way'!B42="","",'True_Odds_Calculator_2-way'!B42)</f>
        <v>1.91</v>
      </c>
      <c r="C41" s="4">
        <f t="shared" si="0"/>
        <v>3.3764291056736839E-2</v>
      </c>
      <c r="D41" s="4">
        <f t="shared" si="2"/>
        <v>2.0270738574832143</v>
      </c>
      <c r="E41" s="4">
        <f t="shared" si="3"/>
        <v>1.9736398144242935</v>
      </c>
      <c r="G41" s="4">
        <f t="shared" si="1"/>
        <v>1.0337642910567368</v>
      </c>
    </row>
    <row r="42" spans="1:7" x14ac:dyDescent="0.2">
      <c r="A42" s="4">
        <f>IF('True_Odds_Calculator_2-way'!A43="","",'True_Odds_Calculator_2-way'!A43)</f>
        <v>1.61</v>
      </c>
      <c r="B42" s="4">
        <f>IF('True_Odds_Calculator_2-way'!B43="","",'True_Odds_Calculator_2-way'!B43)</f>
        <v>2.4</v>
      </c>
      <c r="C42" s="4">
        <f t="shared" si="0"/>
        <v>3.7784679089026829E-2</v>
      </c>
      <c r="D42" s="4">
        <f t="shared" si="2"/>
        <v>1.6605070906746886</v>
      </c>
      <c r="E42" s="4">
        <f t="shared" si="3"/>
        <v>2.5139882888744305</v>
      </c>
      <c r="G42" s="4">
        <f t="shared" si="1"/>
        <v>1.0377846790890268</v>
      </c>
    </row>
    <row r="43" spans="1:7" x14ac:dyDescent="0.2">
      <c r="A43" s="4">
        <f>IF('True_Odds_Calculator_2-way'!A44="","",'True_Odds_Calculator_2-way'!A44)</f>
        <v>2.0099999999999998</v>
      </c>
      <c r="B43" s="4">
        <f>IF('True_Odds_Calculator_2-way'!B44="","",'True_Odds_Calculator_2-way'!B44)</f>
        <v>1.86</v>
      </c>
      <c r="C43" s="4">
        <f t="shared" si="0"/>
        <v>3.5146846413095734E-2</v>
      </c>
      <c r="D43" s="4">
        <f t="shared" si="2"/>
        <v>2.0835980605249955</v>
      </c>
      <c r="E43" s="4">
        <f t="shared" si="3"/>
        <v>1.9228514118191637</v>
      </c>
      <c r="G43" s="4">
        <f t="shared" si="1"/>
        <v>1.0351468464130957</v>
      </c>
    </row>
    <row r="44" spans="1:7" x14ac:dyDescent="0.2">
      <c r="A44" s="4">
        <f>IF('True_Odds_Calculator_2-way'!A45="","",'True_Odds_Calculator_2-way'!A45)</f>
        <v>1.76</v>
      </c>
      <c r="B44" s="4">
        <f>IF('True_Odds_Calculator_2-way'!B45="","",'True_Odds_Calculator_2-way'!B45)</f>
        <v>2.13</v>
      </c>
      <c r="C44" s="4">
        <f t="shared" si="0"/>
        <v>3.7665386256935607E-2</v>
      </c>
      <c r="D44" s="4">
        <f t="shared" si="2"/>
        <v>1.8203360202000585</v>
      </c>
      <c r="E44" s="4">
        <f t="shared" si="3"/>
        <v>2.2190126672191313</v>
      </c>
      <c r="G44" s="4">
        <f t="shared" si="1"/>
        <v>1.0376653862569356</v>
      </c>
    </row>
    <row r="45" spans="1:7" x14ac:dyDescent="0.2">
      <c r="A45" s="4">
        <f>IF('True_Odds_Calculator_2-way'!A46="","",'True_Odds_Calculator_2-way'!A46)</f>
        <v>1.93</v>
      </c>
      <c r="B45" s="4">
        <f>IF('True_Odds_Calculator_2-way'!B46="","",'True_Odds_Calculator_2-way'!B46)</f>
        <v>1.93</v>
      </c>
      <c r="C45" s="4">
        <f t="shared" si="0"/>
        <v>3.62694300518136E-2</v>
      </c>
      <c r="D45" s="4">
        <f t="shared" si="2"/>
        <v>2.0000000000000004</v>
      </c>
      <c r="E45" s="4">
        <f t="shared" si="3"/>
        <v>2.0000000000000004</v>
      </c>
      <c r="G45" s="4">
        <f t="shared" si="1"/>
        <v>1.0362694300518136</v>
      </c>
    </row>
    <row r="46" spans="1:7" x14ac:dyDescent="0.2">
      <c r="A46" s="4">
        <f>IF('True_Odds_Calculator_2-way'!A47="","",'True_Odds_Calculator_2-way'!A47)</f>
        <v>1.99</v>
      </c>
      <c r="B46" s="4">
        <f>IF('True_Odds_Calculator_2-way'!B47="","",'True_Odds_Calculator_2-way'!B47)</f>
        <v>1.88</v>
      </c>
      <c r="C46" s="4">
        <f t="shared" si="0"/>
        <v>3.4427456431091574E-2</v>
      </c>
      <c r="D46" s="4">
        <f t="shared" si="2"/>
        <v>2.0605860321656753</v>
      </c>
      <c r="E46" s="4">
        <f t="shared" si="3"/>
        <v>1.9428749480681344</v>
      </c>
      <c r="G46" s="4">
        <f t="shared" si="1"/>
        <v>1.0344274564310916</v>
      </c>
    </row>
    <row r="47" spans="1:7" x14ac:dyDescent="0.2">
      <c r="A47" s="4">
        <f>IF('True_Odds_Calculator_2-way'!A48="","",'True_Odds_Calculator_2-way'!A48)</f>
        <v>1.82</v>
      </c>
      <c r="B47" s="4">
        <f>IF('True_Odds_Calculator_2-way'!B48="","",'True_Odds_Calculator_2-way'!B48)</f>
        <v>2.0499999999999998</v>
      </c>
      <c r="C47" s="4">
        <f t="shared" si="0"/>
        <v>3.7255427499329974E-2</v>
      </c>
      <c r="D47" s="4">
        <f t="shared" si="2"/>
        <v>1.8838677101741985</v>
      </c>
      <c r="E47" s="4">
        <f t="shared" si="3"/>
        <v>2.1313910311339619</v>
      </c>
      <c r="G47" s="4">
        <f t="shared" si="1"/>
        <v>1.03725542749933</v>
      </c>
    </row>
    <row r="48" spans="1:7" x14ac:dyDescent="0.2">
      <c r="A48" s="4">
        <f>IF('True_Odds_Calculator_2-way'!A49="","",'True_Odds_Calculator_2-way'!A49)</f>
        <v>1.6</v>
      </c>
      <c r="B48" s="4">
        <f>IF('True_Odds_Calculator_2-way'!B49="","",'True_Odds_Calculator_2-way'!B49)</f>
        <v>2.42</v>
      </c>
      <c r="C48" s="4">
        <f t="shared" si="0"/>
        <v>3.8223140495867725E-2</v>
      </c>
      <c r="D48" s="4">
        <f t="shared" si="2"/>
        <v>1.6504688832054561</v>
      </c>
      <c r="E48" s="4">
        <f t="shared" si="3"/>
        <v>2.5373525557011791</v>
      </c>
      <c r="G48" s="4">
        <f t="shared" si="1"/>
        <v>1.0382231404958677</v>
      </c>
    </row>
    <row r="49" spans="1:7" x14ac:dyDescent="0.2">
      <c r="A49" s="4">
        <f>IF('True_Odds_Calculator_2-way'!A50="","",'True_Odds_Calculator_2-way'!A50)</f>
        <v>1.72</v>
      </c>
      <c r="B49" s="4">
        <f>IF('True_Odds_Calculator_2-way'!B50="","",'True_Odds_Calculator_2-way'!B50)</f>
        <v>2.1800000000000002</v>
      </c>
      <c r="C49" s="4">
        <f t="shared" si="0"/>
        <v>4.0110945167484591E-2</v>
      </c>
      <c r="D49" s="4">
        <f t="shared" si="2"/>
        <v>1.7814519194222731</v>
      </c>
      <c r="E49" s="4">
        <f t="shared" si="3"/>
        <v>2.2796692607003894</v>
      </c>
      <c r="G49" s="4">
        <f t="shared" si="1"/>
        <v>1.0401109451674846</v>
      </c>
    </row>
    <row r="50" spans="1:7" x14ac:dyDescent="0.2">
      <c r="A50" s="4">
        <f>IF('True_Odds_Calculator_2-way'!A51="","",'True_Odds_Calculator_2-way'!A51)</f>
        <v>1.62</v>
      </c>
      <c r="B50" s="4">
        <f>IF('True_Odds_Calculator_2-way'!B51="","",'True_Odds_Calculator_2-way'!B51)</f>
        <v>2.38</v>
      </c>
      <c r="C50" s="4">
        <f t="shared" si="0"/>
        <v>3.7452017844174623E-2</v>
      </c>
      <c r="D50" s="4">
        <f t="shared" si="2"/>
        <v>1.6706820348383742</v>
      </c>
      <c r="E50" s="4">
        <f t="shared" si="3"/>
        <v>2.4910195115648013</v>
      </c>
      <c r="G50" s="4">
        <f t="shared" si="1"/>
        <v>1.0374520178441746</v>
      </c>
    </row>
    <row r="51" spans="1:7" x14ac:dyDescent="0.2">
      <c r="A51" s="4">
        <f>IF('True_Odds_Calculator_2-way'!A52="","",'True_Odds_Calculator_2-way'!A52)</f>
        <v>1.85</v>
      </c>
      <c r="B51" s="4">
        <f>IF('True_Odds_Calculator_2-way'!B52="","",'True_Odds_Calculator_2-way'!B52)</f>
        <v>2.02</v>
      </c>
      <c r="C51" s="4">
        <f t="shared" si="0"/>
        <v>3.5590045491035394E-2</v>
      </c>
      <c r="D51" s="4">
        <f t="shared" si="2"/>
        <v>1.9129767084719731</v>
      </c>
      <c r="E51" s="4">
        <f t="shared" si="3"/>
        <v>2.0953181945612553</v>
      </c>
      <c r="G51" s="4">
        <f t="shared" si="1"/>
        <v>1.0355900454910354</v>
      </c>
    </row>
    <row r="52" spans="1:7" x14ac:dyDescent="0.2">
      <c r="A52" s="4">
        <f>IF('True_Odds_Calculator_2-way'!A53="","",'True_Odds_Calculator_2-way'!A53)</f>
        <v>1.88</v>
      </c>
      <c r="B52" s="4">
        <f>IF('True_Odds_Calculator_2-way'!B53="","",'True_Odds_Calculator_2-way'!B53)</f>
        <v>1.95</v>
      </c>
      <c r="C52" s="4">
        <f t="shared" si="0"/>
        <v>4.4735406437534042E-2</v>
      </c>
      <c r="D52" s="4">
        <f t="shared" si="2"/>
        <v>1.9625267665952888</v>
      </c>
      <c r="E52" s="4">
        <f t="shared" si="3"/>
        <v>2.0389321468298109</v>
      </c>
      <c r="G52" s="4">
        <f t="shared" si="1"/>
        <v>1.044735406437534</v>
      </c>
    </row>
    <row r="53" spans="1:7" x14ac:dyDescent="0.2">
      <c r="A53" s="4">
        <f>IF('True_Odds_Calculator_2-way'!A54="","",'True_Odds_Calculator_2-way'!A54)</f>
        <v>1.53</v>
      </c>
      <c r="B53" s="4">
        <f>IF('True_Odds_Calculator_2-way'!B54="","",'True_Odds_Calculator_2-way'!B54)</f>
        <v>2.5499999999999998</v>
      </c>
      <c r="C53" s="4">
        <f t="shared" si="0"/>
        <v>4.5751633986928164E-2</v>
      </c>
      <c r="D53" s="4">
        <f t="shared" si="2"/>
        <v>1.5854922279792747</v>
      </c>
      <c r="E53" s="4">
        <f t="shared" si="3"/>
        <v>2.7079646017699113</v>
      </c>
      <c r="G53" s="4">
        <f t="shared" si="1"/>
        <v>1.0457516339869282</v>
      </c>
    </row>
    <row r="54" spans="1:7" x14ac:dyDescent="0.2">
      <c r="A54" s="4">
        <f>IF('True_Odds_Calculator_2-way'!A55="","",'True_Odds_Calculator_2-way'!A55)</f>
        <v>1.76</v>
      </c>
      <c r="B54" s="4">
        <f>IF('True_Odds_Calculator_2-way'!B55="","",'True_Odds_Calculator_2-way'!B55)</f>
        <v>2.09</v>
      </c>
      <c r="C54" s="4">
        <f t="shared" si="0"/>
        <v>4.6650717703349276E-2</v>
      </c>
      <c r="D54" s="4">
        <f t="shared" si="2"/>
        <v>1.8353457738748626</v>
      </c>
      <c r="E54" s="4">
        <f t="shared" si="3"/>
        <v>2.1971090670170828</v>
      </c>
      <c r="G54" s="4">
        <f t="shared" si="1"/>
        <v>1.0466507177033493</v>
      </c>
    </row>
    <row r="55" spans="1:7" x14ac:dyDescent="0.2">
      <c r="A55" s="4">
        <f>IF('True_Odds_Calculator_2-way'!A56="","",'True_Odds_Calculator_2-way'!A56)</f>
        <v>1.49</v>
      </c>
      <c r="B55" s="4">
        <f>IF('True_Odds_Calculator_2-way'!B56="","",'True_Odds_Calculator_2-way'!B56)</f>
        <v>2.64</v>
      </c>
      <c r="C55" s="4">
        <f t="shared" si="0"/>
        <v>4.9928818385194251E-2</v>
      </c>
      <c r="D55" s="4">
        <f t="shared" si="2"/>
        <v>1.5475647179164371</v>
      </c>
      <c r="E55" s="4">
        <f t="shared" si="3"/>
        <v>2.8262681419744218</v>
      </c>
      <c r="G55" s="4">
        <f t="shared" si="1"/>
        <v>1.0499288183851943</v>
      </c>
    </row>
    <row r="56" spans="1:7" x14ac:dyDescent="0.2">
      <c r="A56" s="4">
        <f>IF('True_Odds_Calculator_2-way'!A57="","",'True_Odds_Calculator_2-way'!A57)</f>
        <v>1.88</v>
      </c>
      <c r="B56" s="4">
        <f>IF('True_Odds_Calculator_2-way'!B57="","",'True_Odds_Calculator_2-way'!B57)</f>
        <v>1.96</v>
      </c>
      <c r="C56" s="4">
        <f t="shared" si="0"/>
        <v>4.2118975249674229E-2</v>
      </c>
      <c r="D56" s="4">
        <f t="shared" si="2"/>
        <v>1.9575010624734379</v>
      </c>
      <c r="E56" s="4">
        <f t="shared" si="3"/>
        <v>2.044385264092321</v>
      </c>
      <c r="G56" s="4">
        <f t="shared" si="1"/>
        <v>1.0421189752496742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2.14</v>
      </c>
      <c r="C57" s="4">
        <f t="shared" si="0"/>
        <v>4.8685068463377501E-2</v>
      </c>
      <c r="D57" s="4">
        <f t="shared" si="2"/>
        <v>1.7951619196254389</v>
      </c>
      <c r="E57" s="4">
        <f t="shared" si="3"/>
        <v>2.2576054955839058</v>
      </c>
      <c r="G57" s="4">
        <f t="shared" si="1"/>
        <v>1.0486850684633775</v>
      </c>
    </row>
    <row r="58" spans="1:7" x14ac:dyDescent="0.2">
      <c r="A58" s="4">
        <f>IF('True_Odds_Calculator_2-way'!A59="","",'True_Odds_Calculator_2-way'!A59)</f>
        <v>1.88</v>
      </c>
      <c r="B58" s="4">
        <f>IF('True_Odds_Calculator_2-way'!B59="","",'True_Odds_Calculator_2-way'!B59)</f>
        <v>1.96</v>
      </c>
      <c r="C58" s="4">
        <f t="shared" si="0"/>
        <v>4.2118975249674229E-2</v>
      </c>
      <c r="D58" s="4">
        <f t="shared" si="2"/>
        <v>1.9575010624734379</v>
      </c>
      <c r="E58" s="4">
        <f t="shared" si="3"/>
        <v>2.044385264092321</v>
      </c>
      <c r="G58" s="4">
        <f t="shared" si="1"/>
        <v>1.0421189752496742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2.04</v>
      </c>
      <c r="C59" s="4">
        <f t="shared" si="0"/>
        <v>5.8377896613190705E-2</v>
      </c>
      <c r="D59" s="4">
        <f t="shared" si="2"/>
        <v>1.8553121124431584</v>
      </c>
      <c r="E59" s="4">
        <f t="shared" si="3"/>
        <v>2.1691638472692123</v>
      </c>
      <c r="G59" s="4">
        <f t="shared" si="1"/>
        <v>1.0583778966131907</v>
      </c>
    </row>
    <row r="60" spans="1:7" x14ac:dyDescent="0.2">
      <c r="A60" s="4">
        <f>IF('True_Odds_Calculator_2-way'!A61="","",'True_Odds_Calculator_2-way'!A61)</f>
        <v>1.68</v>
      </c>
      <c r="B60" s="4">
        <f>IF('True_Odds_Calculator_2-way'!B61="","",'True_Odds_Calculator_2-way'!B61)</f>
        <v>2.2000000000000002</v>
      </c>
      <c r="C60" s="4">
        <f t="shared" si="0"/>
        <v>4.9783549783549708E-2</v>
      </c>
      <c r="D60" s="4">
        <f t="shared" si="2"/>
        <v>1.7533206831119543</v>
      </c>
      <c r="E60" s="4">
        <f t="shared" si="3"/>
        <v>2.327455919395466</v>
      </c>
      <c r="G60" s="4">
        <f t="shared" si="1"/>
        <v>1.0497835497835497</v>
      </c>
    </row>
    <row r="61" spans="1:7" x14ac:dyDescent="0.2">
      <c r="A61" s="4">
        <f>IF('True_Odds_Calculator_2-way'!A62="","",'True_Odds_Calculator_2-way'!A62)</f>
        <v>1.67</v>
      </c>
      <c r="B61" s="4">
        <f>IF('True_Odds_Calculator_2-way'!B62="","",'True_Odds_Calculator_2-way'!B62)</f>
        <v>2.23</v>
      </c>
      <c r="C61" s="4">
        <f t="shared" si="0"/>
        <v>4.7232888483123459E-2</v>
      </c>
      <c r="D61" s="4">
        <f t="shared" si="2"/>
        <v>1.7385681940197473</v>
      </c>
      <c r="E61" s="4">
        <f t="shared" si="3"/>
        <v>2.3539711134287793</v>
      </c>
      <c r="G61" s="4">
        <f t="shared" si="1"/>
        <v>1.0472328884831235</v>
      </c>
    </row>
    <row r="62" spans="1:7" x14ac:dyDescent="0.2">
      <c r="A62" s="4">
        <f>IF('True_Odds_Calculator_2-way'!A63="","",'True_Odds_Calculator_2-way'!A63)</f>
        <v>1.55</v>
      </c>
      <c r="B62" s="4">
        <f>IF('True_Odds_Calculator_2-way'!B63="","",'True_Odds_Calculator_2-way'!B63)</f>
        <v>2.48</v>
      </c>
      <c r="C62" s="4">
        <f t="shared" si="0"/>
        <v>4.8387096774193505E-2</v>
      </c>
      <c r="D62" s="4">
        <f t="shared" si="2"/>
        <v>1.6103896103896105</v>
      </c>
      <c r="E62" s="4">
        <f t="shared" si="3"/>
        <v>2.6382978723404253</v>
      </c>
      <c r="G62" s="4">
        <f t="shared" si="1"/>
        <v>1.0483870967741935</v>
      </c>
    </row>
    <row r="63" spans="1:7" x14ac:dyDescent="0.2">
      <c r="A63" s="4">
        <f>IF('True_Odds_Calculator_2-way'!A64="","",'True_Odds_Calculator_2-way'!A64)</f>
        <v>2.75</v>
      </c>
      <c r="B63" s="4">
        <f>IF('True_Odds_Calculator_2-way'!B64="","",'True_Odds_Calculator_2-way'!B64)</f>
        <v>1.35</v>
      </c>
      <c r="C63" s="4">
        <f t="shared" si="0"/>
        <v>0.10437710437710424</v>
      </c>
      <c r="D63" s="4">
        <f t="shared" si="2"/>
        <v>3.2108108108108104</v>
      </c>
      <c r="E63" s="4">
        <f t="shared" si="3"/>
        <v>1.452322738386308</v>
      </c>
      <c r="G63" s="4">
        <f t="shared" si="1"/>
        <v>1.1043771043771042</v>
      </c>
    </row>
    <row r="64" spans="1:7" x14ac:dyDescent="0.2">
      <c r="A64" s="4">
        <f>IF('True_Odds_Calculator_2-way'!A65="","",'True_Odds_Calculator_2-way'!A65)</f>
        <v>2.4700000000000002</v>
      </c>
      <c r="B64" s="4">
        <f>IF('True_Odds_Calculator_2-way'!B65="","",'True_Odds_Calculator_2-way'!B65)</f>
        <v>1.56</v>
      </c>
      <c r="C64" s="4">
        <f t="shared" si="0"/>
        <v>4.5883940620782715E-2</v>
      </c>
      <c r="D64" s="4">
        <f t="shared" si="2"/>
        <v>2.6183745583038869</v>
      </c>
      <c r="E64" s="4">
        <f t="shared" si="3"/>
        <v>1.6179039301310043</v>
      </c>
      <c r="G64" s="4">
        <f t="shared" si="1"/>
        <v>1.0458839406207827</v>
      </c>
    </row>
    <row r="65" spans="1:7" x14ac:dyDescent="0.2">
      <c r="A65" s="4">
        <f>IF('True_Odds_Calculator_2-way'!A66="","",'True_Odds_Calculator_2-way'!A66)</f>
        <v>2.33</v>
      </c>
      <c r="B65" s="4">
        <f>IF('True_Odds_Calculator_2-way'!B66="","",'True_Odds_Calculator_2-way'!B66)</f>
        <v>1.62</v>
      </c>
      <c r="C65" s="4">
        <f t="shared" si="0"/>
        <v>4.6468499973506994E-2</v>
      </c>
      <c r="D65" s="4">
        <f t="shared" si="2"/>
        <v>2.4633557397376489</v>
      </c>
      <c r="E65" s="4">
        <f t="shared" si="3"/>
        <v>1.6833608348570663</v>
      </c>
      <c r="G65" s="4">
        <f t="shared" si="1"/>
        <v>1.046468499973507</v>
      </c>
    </row>
    <row r="66" spans="1:7" x14ac:dyDescent="0.2">
      <c r="A66" s="4">
        <f>IF('True_Odds_Calculator_2-way'!A67="","",'True_Odds_Calculator_2-way'!A67)</f>
        <v>2.12</v>
      </c>
      <c r="B66" s="4">
        <f>IF('True_Odds_Calculator_2-way'!B67="","",'True_Odds_Calculator_2-way'!B67)</f>
        <v>1.78</v>
      </c>
      <c r="C66" s="4">
        <f t="shared" ref="C66:C129" si="4">IF(A66="","",((1/A66)+(1/B66))-1)</f>
        <v>3.3495866016535869E-2</v>
      </c>
      <c r="D66" s="4">
        <f t="shared" si="2"/>
        <v>2.1980428704566637</v>
      </c>
      <c r="E66" s="4">
        <f t="shared" si="3"/>
        <v>1.8346946713341112</v>
      </c>
      <c r="G66" s="4">
        <f t="shared" ref="G66:G129" si="5">IF(A66="","",C66+1)</f>
        <v>1.0334958660165359</v>
      </c>
    </row>
    <row r="67" spans="1:7" x14ac:dyDescent="0.2">
      <c r="A67" s="4">
        <f>IF('True_Odds_Calculator_2-way'!A68="","",'True_Odds_Calculator_2-way'!A68)</f>
        <v>1.91</v>
      </c>
      <c r="B67" s="4">
        <f>IF('True_Odds_Calculator_2-way'!B68="","",'True_Odds_Calculator_2-way'!B68)</f>
        <v>1.98</v>
      </c>
      <c r="C67" s="4">
        <f t="shared" si="4"/>
        <v>2.861071447458885E-2</v>
      </c>
      <c r="D67" s="4">
        <f t="shared" ref="D67:D130" si="6">IF(A67="","",(2*A67)/(2-($C67*A67)))</f>
        <v>1.9636533568721115</v>
      </c>
      <c r="E67" s="4">
        <f t="shared" ref="E67:E130" si="7">IF(B67="","",(2*B67)/(2-($C67*B67)))</f>
        <v>2.0377175494369308</v>
      </c>
      <c r="G67" s="4">
        <f t="shared" si="5"/>
        <v>1.0286107144745888</v>
      </c>
    </row>
    <row r="68" spans="1:7" x14ac:dyDescent="0.2">
      <c r="A68" s="4">
        <f>IF('True_Odds_Calculator_2-way'!A69="","",'True_Odds_Calculator_2-way'!A69)</f>
        <v>2.86</v>
      </c>
      <c r="B68" s="4">
        <f>IF('True_Odds_Calculator_2-way'!B69="","",'True_Odds_Calculator_2-way'!B69)</f>
        <v>1.36</v>
      </c>
      <c r="C68" s="4">
        <f t="shared" si="4"/>
        <v>8.4944467297408455E-2</v>
      </c>
      <c r="D68" s="4">
        <f t="shared" si="6"/>
        <v>3.2554402410445262</v>
      </c>
      <c r="E68" s="4">
        <f t="shared" si="7"/>
        <v>1.4433724209588839</v>
      </c>
      <c r="G68" s="4">
        <f t="shared" si="5"/>
        <v>1.0849444672974085</v>
      </c>
    </row>
    <row r="69" spans="1:7" x14ac:dyDescent="0.2">
      <c r="A69" s="4">
        <f>IF('True_Odds_Calculator_2-way'!A70="","",'True_Odds_Calculator_2-way'!A70)</f>
        <v>2.2400000000000002</v>
      </c>
      <c r="B69" s="4">
        <f>IF('True_Odds_Calculator_2-way'!B70="","",'True_Odds_Calculator_2-way'!B70)</f>
        <v>1.7</v>
      </c>
      <c r="C69" s="4">
        <f t="shared" si="4"/>
        <v>3.4663865546218364E-2</v>
      </c>
      <c r="D69" s="4">
        <f t="shared" si="6"/>
        <v>2.3304773561811505</v>
      </c>
      <c r="E69" s="4">
        <f t="shared" si="7"/>
        <v>1.7516099356025756</v>
      </c>
      <c r="G69" s="4">
        <f t="shared" si="5"/>
        <v>1.0346638655462184</v>
      </c>
    </row>
    <row r="70" spans="1:7" x14ac:dyDescent="0.2">
      <c r="A70" s="4">
        <f>IF('True_Odds_Calculator_2-way'!A71="","",'True_Odds_Calculator_2-way'!A71)</f>
        <v>2.5099999999999998</v>
      </c>
      <c r="B70" s="4">
        <f>IF('True_Odds_Calculator_2-way'!B71="","",'True_Odds_Calculator_2-way'!B71)</f>
        <v>1.47</v>
      </c>
      <c r="C70" s="4">
        <f t="shared" si="4"/>
        <v>7.8678483345529404E-2</v>
      </c>
      <c r="D70" s="4">
        <f t="shared" si="6"/>
        <v>2.7849945276823789</v>
      </c>
      <c r="E70" s="4">
        <f t="shared" si="7"/>
        <v>1.5602258071336448</v>
      </c>
      <c r="G70" s="4">
        <f t="shared" si="5"/>
        <v>1.0786784833455294</v>
      </c>
    </row>
    <row r="71" spans="1:7" x14ac:dyDescent="0.2">
      <c r="A71" s="4">
        <f>IF('True_Odds_Calculator_2-way'!A72="","",'True_Odds_Calculator_2-way'!A72)</f>
        <v>1.93</v>
      </c>
      <c r="B71" s="4">
        <f>IF('True_Odds_Calculator_2-way'!B72="","",'True_Odds_Calculator_2-way'!B72)</f>
        <v>1.96</v>
      </c>
      <c r="C71" s="4">
        <f t="shared" si="4"/>
        <v>2.8338796658559762E-2</v>
      </c>
      <c r="D71" s="4">
        <f t="shared" si="6"/>
        <v>1.9842635333613092</v>
      </c>
      <c r="E71" s="4">
        <f t="shared" si="7"/>
        <v>2.0159880622468553</v>
      </c>
      <c r="G71" s="4">
        <f t="shared" si="5"/>
        <v>1.0283387966585598</v>
      </c>
    </row>
    <row r="72" spans="1:7" x14ac:dyDescent="0.2">
      <c r="A72" s="4">
        <f>IF('True_Odds_Calculator_2-way'!A73="","",'True_Odds_Calculator_2-way'!A73)</f>
        <v>2.2599999999999998</v>
      </c>
      <c r="B72" s="4">
        <f>IF('True_Odds_Calculator_2-way'!B73="","",'True_Odds_Calculator_2-way'!B73)</f>
        <v>1.69</v>
      </c>
      <c r="C72" s="4">
        <f t="shared" si="4"/>
        <v>3.4193852437555794E-2</v>
      </c>
      <c r="D72" s="4">
        <f t="shared" si="6"/>
        <v>2.3508340001231001</v>
      </c>
      <c r="E72" s="4">
        <f t="shared" si="7"/>
        <v>1.740283410033262</v>
      </c>
      <c r="G72" s="4">
        <f t="shared" si="5"/>
        <v>1.0341938524375558</v>
      </c>
    </row>
    <row r="73" spans="1:7" x14ac:dyDescent="0.2">
      <c r="A73" s="4">
        <f>IF('True_Odds_Calculator_2-way'!A74="","",'True_Odds_Calculator_2-way'!A74)</f>
        <v>2.29</v>
      </c>
      <c r="B73" s="4">
        <f>IF('True_Odds_Calculator_2-way'!B74="","",'True_Odds_Calculator_2-way'!B74)</f>
        <v>1.68</v>
      </c>
      <c r="C73" s="4">
        <f t="shared" si="4"/>
        <v>3.1919317945518833E-2</v>
      </c>
      <c r="D73" s="4">
        <f t="shared" si="6"/>
        <v>2.3768688990485605</v>
      </c>
      <c r="E73" s="4">
        <f t="shared" si="7"/>
        <v>1.7262855604415328</v>
      </c>
      <c r="G73" s="4">
        <f t="shared" si="5"/>
        <v>1.0319193179455188</v>
      </c>
    </row>
    <row r="74" spans="1:7" x14ac:dyDescent="0.2">
      <c r="A74" s="4">
        <f>IF('True_Odds_Calculator_2-way'!A75="","",'True_Odds_Calculator_2-way'!A75)</f>
        <v>2.2000000000000002</v>
      </c>
      <c r="B74" s="4">
        <f>IF('True_Odds_Calculator_2-way'!B75="","",'True_Odds_Calculator_2-way'!B75)</f>
        <v>1.72</v>
      </c>
      <c r="C74" s="4">
        <f t="shared" si="4"/>
        <v>3.5940803382663811E-2</v>
      </c>
      <c r="D74" s="4">
        <f t="shared" si="6"/>
        <v>2.2905569007263922</v>
      </c>
      <c r="E74" s="4">
        <f t="shared" si="7"/>
        <v>1.7748592870544089</v>
      </c>
      <c r="G74" s="4">
        <f t="shared" si="5"/>
        <v>1.0359408033826638</v>
      </c>
    </row>
    <row r="75" spans="1:7" x14ac:dyDescent="0.2">
      <c r="A75" s="4">
        <f>IF('True_Odds_Calculator_2-way'!A76="","",'True_Odds_Calculator_2-way'!A76)</f>
        <v>2.15</v>
      </c>
      <c r="B75" s="4">
        <f>IF('True_Odds_Calculator_2-way'!B76="","",'True_Odds_Calculator_2-way'!B76)</f>
        <v>1.76</v>
      </c>
      <c r="C75" s="4">
        <f t="shared" si="4"/>
        <v>3.3298097251585723E-2</v>
      </c>
      <c r="D75" s="4">
        <f t="shared" si="6"/>
        <v>2.2298173246906305</v>
      </c>
      <c r="E75" s="4">
        <f t="shared" si="7"/>
        <v>1.8131288931480596</v>
      </c>
      <c r="G75" s="4">
        <f t="shared" si="5"/>
        <v>1.0332980972515857</v>
      </c>
    </row>
    <row r="76" spans="1:7" x14ac:dyDescent="0.2">
      <c r="A76" s="4">
        <f>IF('True_Odds_Calculator_2-way'!A77="","",'True_Odds_Calculator_2-way'!A77)</f>
        <v>1.66</v>
      </c>
      <c r="B76" s="4">
        <f>IF('True_Odds_Calculator_2-way'!B77="","",'True_Odds_Calculator_2-way'!B77)</f>
        <v>2.31</v>
      </c>
      <c r="C76" s="4">
        <f t="shared" si="4"/>
        <v>3.5310071454649705E-2</v>
      </c>
      <c r="D76" s="4">
        <f t="shared" si="6"/>
        <v>1.7101190741649199</v>
      </c>
      <c r="E76" s="4">
        <f t="shared" si="7"/>
        <v>2.4082145324373547</v>
      </c>
      <c r="G76" s="4">
        <f t="shared" si="5"/>
        <v>1.0353100714546497</v>
      </c>
    </row>
    <row r="77" spans="1:7" x14ac:dyDescent="0.2">
      <c r="A77" s="4">
        <f>IF('True_Odds_Calculator_2-way'!A78="","",'True_Odds_Calculator_2-way'!A78)</f>
        <v>1.63</v>
      </c>
      <c r="B77" s="4">
        <f>IF('True_Odds_Calculator_2-way'!B78="","",'True_Odds_Calculator_2-way'!B78)</f>
        <v>2.39</v>
      </c>
      <c r="C77" s="4">
        <f t="shared" si="4"/>
        <v>3.19069743563416E-2</v>
      </c>
      <c r="D77" s="4">
        <f t="shared" si="6"/>
        <v>1.6735184827201064</v>
      </c>
      <c r="E77" s="4">
        <f t="shared" si="7"/>
        <v>2.4847402493861024</v>
      </c>
      <c r="G77" s="4">
        <f t="shared" si="5"/>
        <v>1.0319069743563416</v>
      </c>
    </row>
    <row r="78" spans="1:7" x14ac:dyDescent="0.2">
      <c r="A78" s="4">
        <f>IF('True_Odds_Calculator_2-way'!A79="","",'True_Odds_Calculator_2-way'!A79)</f>
        <v>1.6</v>
      </c>
      <c r="B78" s="4">
        <f>IF('True_Odds_Calculator_2-way'!B79="","",'True_Odds_Calculator_2-way'!B79)</f>
        <v>2.4500000000000002</v>
      </c>
      <c r="C78" s="4">
        <f t="shared" si="4"/>
        <v>3.3163265306122458E-2</v>
      </c>
      <c r="D78" s="4">
        <f t="shared" si="6"/>
        <v>1.6436058700209644</v>
      </c>
      <c r="E78" s="4">
        <f t="shared" si="7"/>
        <v>2.5537459283387625</v>
      </c>
      <c r="G78" s="4">
        <f t="shared" si="5"/>
        <v>1.0331632653061225</v>
      </c>
    </row>
    <row r="79" spans="1:7" x14ac:dyDescent="0.2">
      <c r="A79" s="4">
        <f>IF('True_Odds_Calculator_2-way'!A80="","",'True_Odds_Calculator_2-way'!A80)</f>
        <v>1.88</v>
      </c>
      <c r="B79" s="4">
        <f>IF('True_Odds_Calculator_2-way'!B80="","",'True_Odds_Calculator_2-way'!B80)</f>
        <v>2.0099999999999998</v>
      </c>
      <c r="C79" s="4">
        <f t="shared" si="4"/>
        <v>2.9427331427966497E-2</v>
      </c>
      <c r="D79" s="4">
        <f t="shared" si="6"/>
        <v>1.9334834220221038</v>
      </c>
      <c r="E79" s="4">
        <f t="shared" si="7"/>
        <v>2.0712563034422273</v>
      </c>
      <c r="G79" s="4">
        <f t="shared" si="5"/>
        <v>1.0294273314279665</v>
      </c>
    </row>
    <row r="80" spans="1:7" x14ac:dyDescent="0.2">
      <c r="A80" s="4">
        <f>IF('True_Odds_Calculator_2-way'!A81="","",'True_Odds_Calculator_2-way'!A81)</f>
        <v>1.98</v>
      </c>
      <c r="B80" s="4">
        <f>IF('True_Odds_Calculator_2-way'!B81="","",'True_Odds_Calculator_2-way'!B81)</f>
        <v>1.91</v>
      </c>
      <c r="C80" s="4">
        <f t="shared" si="4"/>
        <v>2.861071447458885E-2</v>
      </c>
      <c r="D80" s="4">
        <f t="shared" si="6"/>
        <v>2.0377175494369308</v>
      </c>
      <c r="E80" s="4">
        <f t="shared" si="7"/>
        <v>1.9636533568721115</v>
      </c>
      <c r="G80" s="4">
        <f t="shared" si="5"/>
        <v>1.0286107144745888</v>
      </c>
    </row>
    <row r="81" spans="1:7" x14ac:dyDescent="0.2">
      <c r="A81" s="4">
        <f>IF('True_Odds_Calculator_2-way'!A82="","",'True_Odds_Calculator_2-way'!A82)</f>
        <v>2.14</v>
      </c>
      <c r="B81" s="4">
        <f>IF('True_Odds_Calculator_2-way'!B82="","",'True_Odds_Calculator_2-way'!B82)</f>
        <v>1.77</v>
      </c>
      <c r="C81" s="4">
        <f t="shared" si="4"/>
        <v>3.2261471038597556E-2</v>
      </c>
      <c r="D81" s="4">
        <f t="shared" si="6"/>
        <v>2.216513546725964</v>
      </c>
      <c r="E81" s="4">
        <f t="shared" si="7"/>
        <v>1.822021261243927</v>
      </c>
      <c r="G81" s="4">
        <f t="shared" si="5"/>
        <v>1.0322614710385976</v>
      </c>
    </row>
    <row r="82" spans="1:7" x14ac:dyDescent="0.2">
      <c r="A82" s="4">
        <f>IF('True_Odds_Calculator_2-way'!A83="","",'True_Odds_Calculator_2-way'!A83)</f>
        <v>1.79</v>
      </c>
      <c r="B82" s="4">
        <f>IF('True_Odds_Calculator_2-way'!B83="","",'True_Odds_Calculator_2-way'!B83)</f>
        <v>2.1</v>
      </c>
      <c r="C82" s="4">
        <f t="shared" si="4"/>
        <v>3.4849694067571102E-2</v>
      </c>
      <c r="D82" s="4">
        <f t="shared" si="6"/>
        <v>1.8476284099287292</v>
      </c>
      <c r="E82" s="4">
        <f t="shared" si="7"/>
        <v>2.1797622499275153</v>
      </c>
      <c r="G82" s="4">
        <f t="shared" si="5"/>
        <v>1.0348496940675711</v>
      </c>
    </row>
    <row r="83" spans="1:7" x14ac:dyDescent="0.2">
      <c r="A83" s="4">
        <f>IF('True_Odds_Calculator_2-way'!A84="","",'True_Odds_Calculator_2-way'!A84)</f>
        <v>1.71</v>
      </c>
      <c r="B83" s="4">
        <f>IF('True_Odds_Calculator_2-way'!B84="","",'True_Odds_Calculator_2-way'!B84)</f>
        <v>2.17</v>
      </c>
      <c r="C83" s="4">
        <f t="shared" si="4"/>
        <v>4.5624814724984475E-2</v>
      </c>
      <c r="D83" s="4">
        <f t="shared" si="6"/>
        <v>1.7794135277051812</v>
      </c>
      <c r="E83" s="4">
        <f t="shared" si="7"/>
        <v>2.2830159657919831</v>
      </c>
      <c r="G83" s="4">
        <f t="shared" si="5"/>
        <v>1.0456248147249845</v>
      </c>
    </row>
    <row r="84" spans="1:7" x14ac:dyDescent="0.2">
      <c r="A84" s="4">
        <f>IF('True_Odds_Calculator_2-way'!A85="","",'True_Odds_Calculator_2-way'!A85)</f>
        <v>1.65</v>
      </c>
      <c r="B84" s="4">
        <f>IF('True_Odds_Calculator_2-way'!B85="","",'True_Odds_Calculator_2-way'!B85)</f>
        <v>2.2200000000000002</v>
      </c>
      <c r="C84" s="4">
        <f t="shared" si="4"/>
        <v>5.6511056511056479E-2</v>
      </c>
      <c r="D84" s="4">
        <f t="shared" si="6"/>
        <v>1.7306874557051735</v>
      </c>
      <c r="E84" s="4">
        <f t="shared" si="7"/>
        <v>2.3685741998060137</v>
      </c>
      <c r="G84" s="4">
        <f t="shared" si="5"/>
        <v>1.0565110565110565</v>
      </c>
    </row>
    <row r="85" spans="1:7" x14ac:dyDescent="0.2">
      <c r="A85" s="4">
        <f>IF('True_Odds_Calculator_2-way'!A86="","",'True_Odds_Calculator_2-way'!A86)</f>
        <v>1.82</v>
      </c>
      <c r="B85" s="4">
        <f>IF('True_Odds_Calculator_2-way'!B86="","",'True_Odds_Calculator_2-way'!B86)</f>
        <v>1.99</v>
      </c>
      <c r="C85" s="4">
        <f t="shared" si="4"/>
        <v>5.1963112264619582E-2</v>
      </c>
      <c r="D85" s="4">
        <f t="shared" si="6"/>
        <v>1.9103328234611527</v>
      </c>
      <c r="E85" s="4">
        <f t="shared" si="7"/>
        <v>2.0984993336809774</v>
      </c>
      <c r="G85" s="4">
        <f t="shared" si="5"/>
        <v>1.0519631122646196</v>
      </c>
    </row>
    <row r="86" spans="1:7" x14ac:dyDescent="0.2">
      <c r="A86" s="4">
        <f>IF('True_Odds_Calculator_2-way'!A87="","",'True_Odds_Calculator_2-way'!A87)</f>
        <v>1.68</v>
      </c>
      <c r="B86" s="4">
        <f>IF('True_Odds_Calculator_2-way'!B87="","",'True_Odds_Calculator_2-way'!B87)</f>
        <v>2.16</v>
      </c>
      <c r="C86" s="4">
        <f t="shared" si="4"/>
        <v>5.8201058201058142E-2</v>
      </c>
      <c r="D86" s="4">
        <f t="shared" si="6"/>
        <v>1.7663551401869158</v>
      </c>
      <c r="E86" s="4">
        <f t="shared" si="7"/>
        <v>2.3048780487804881</v>
      </c>
      <c r="G86" s="4">
        <f t="shared" si="5"/>
        <v>1.0582010582010581</v>
      </c>
    </row>
    <row r="87" spans="1:7" x14ac:dyDescent="0.2">
      <c r="A87" s="4">
        <f>IF('True_Odds_Calculator_2-way'!A88="","",'True_Odds_Calculator_2-way'!A88)</f>
        <v>2.35</v>
      </c>
      <c r="B87" s="4">
        <f>IF('True_Odds_Calculator_2-way'!B88="","",'True_Odds_Calculator_2-way'!B88)</f>
        <v>1.65</v>
      </c>
      <c r="C87" s="4">
        <f t="shared" si="4"/>
        <v>3.1592520954223158E-2</v>
      </c>
      <c r="D87" s="4">
        <f t="shared" si="6"/>
        <v>2.4405979543666407</v>
      </c>
      <c r="E87" s="4">
        <f t="shared" si="7"/>
        <v>1.6941561987984708</v>
      </c>
      <c r="G87" s="4">
        <f t="shared" si="5"/>
        <v>1.0315925209542232</v>
      </c>
    </row>
    <row r="88" spans="1:7" x14ac:dyDescent="0.2">
      <c r="A88" s="4">
        <f>IF('True_Odds_Calculator_2-way'!A89="","",'True_Odds_Calculator_2-way'!A89)</f>
        <v>2.11</v>
      </c>
      <c r="B88" s="4">
        <f>IF('True_Odds_Calculator_2-way'!B89="","",'True_Odds_Calculator_2-way'!B89)</f>
        <v>1.79</v>
      </c>
      <c r="C88" s="4">
        <f t="shared" si="4"/>
        <v>3.2592867166194583E-2</v>
      </c>
      <c r="D88" s="4">
        <f t="shared" si="6"/>
        <v>2.1851369724319478</v>
      </c>
      <c r="E88" s="4">
        <f t="shared" si="7"/>
        <v>1.8437843247333352</v>
      </c>
      <c r="G88" s="4">
        <f t="shared" si="5"/>
        <v>1.0325928671661946</v>
      </c>
    </row>
    <row r="89" spans="1:7" x14ac:dyDescent="0.2">
      <c r="A89" s="4">
        <f>IF('True_Odds_Calculator_2-way'!A90="","",'True_Odds_Calculator_2-way'!A90)</f>
        <v>2.2200000000000002</v>
      </c>
      <c r="B89" s="4">
        <f>IF('True_Odds_Calculator_2-way'!B90="","",'True_Odds_Calculator_2-way'!B90)</f>
        <v>1.71</v>
      </c>
      <c r="C89" s="4">
        <f t="shared" si="4"/>
        <v>3.5245772087877381E-2</v>
      </c>
      <c r="D89" s="4">
        <f t="shared" si="6"/>
        <v>2.3103888990323171</v>
      </c>
      <c r="E89" s="4">
        <f t="shared" si="7"/>
        <v>1.7631322279503969</v>
      </c>
      <c r="G89" s="4">
        <f t="shared" si="5"/>
        <v>1.0352457720878774</v>
      </c>
    </row>
    <row r="90" spans="1:7" x14ac:dyDescent="0.2">
      <c r="A90" s="4">
        <f>IF('True_Odds_Calculator_2-way'!A91="","",'True_Odds_Calculator_2-way'!A91)</f>
        <v>2.52</v>
      </c>
      <c r="B90" s="4">
        <f>IF('True_Odds_Calculator_2-way'!B91="","",'True_Odds_Calculator_2-way'!B91)</f>
        <v>1.57</v>
      </c>
      <c r="C90" s="4">
        <f t="shared" si="4"/>
        <v>3.3768071984632497E-2</v>
      </c>
      <c r="D90" s="4">
        <f t="shared" si="6"/>
        <v>2.6319850984566258</v>
      </c>
      <c r="E90" s="4">
        <f t="shared" si="7"/>
        <v>1.6127506929724442</v>
      </c>
      <c r="G90" s="4">
        <f t="shared" si="5"/>
        <v>1.0337680719846325</v>
      </c>
    </row>
    <row r="91" spans="1:7" x14ac:dyDescent="0.2">
      <c r="A91" s="4">
        <f>IF('True_Odds_Calculator_2-way'!A92="","",'True_Odds_Calculator_2-way'!A92)</f>
        <v>2.11</v>
      </c>
      <c r="B91" s="4">
        <f>IF('True_Odds_Calculator_2-way'!B92="","",'True_Odds_Calculator_2-way'!B92)</f>
        <v>1.79</v>
      </c>
      <c r="C91" s="4">
        <f t="shared" si="4"/>
        <v>3.2592867166194583E-2</v>
      </c>
      <c r="D91" s="4">
        <f t="shared" si="6"/>
        <v>2.1851369724319478</v>
      </c>
      <c r="E91" s="4">
        <f t="shared" si="7"/>
        <v>1.8437843247333352</v>
      </c>
      <c r="G91" s="4">
        <f t="shared" si="5"/>
        <v>1.0325928671661946</v>
      </c>
    </row>
    <row r="92" spans="1:7" x14ac:dyDescent="0.2">
      <c r="A92" s="4">
        <f>IF('True_Odds_Calculator_2-way'!A93="","",'True_Odds_Calculator_2-way'!A93)</f>
        <v>2.52</v>
      </c>
      <c r="B92" s="4">
        <f>IF('True_Odds_Calculator_2-way'!B93="","",'True_Odds_Calculator_2-way'!B93)</f>
        <v>1.57</v>
      </c>
      <c r="C92" s="4">
        <f t="shared" si="4"/>
        <v>3.3768071984632497E-2</v>
      </c>
      <c r="D92" s="4">
        <f t="shared" si="6"/>
        <v>2.6319850984566258</v>
      </c>
      <c r="E92" s="4">
        <f t="shared" si="7"/>
        <v>1.6127506929724442</v>
      </c>
      <c r="G92" s="4">
        <f t="shared" si="5"/>
        <v>1.0337680719846325</v>
      </c>
    </row>
    <row r="93" spans="1:7" x14ac:dyDescent="0.2">
      <c r="A93" s="4">
        <f>IF('True_Odds_Calculator_2-way'!A94="","",'True_Odds_Calculator_2-way'!A94)</f>
        <v>1.8</v>
      </c>
      <c r="B93" s="4">
        <f>IF('True_Odds_Calculator_2-way'!B94="","",'True_Odds_Calculator_2-way'!B94)</f>
        <v>2.09</v>
      </c>
      <c r="C93" s="4">
        <f t="shared" si="4"/>
        <v>3.4024455077086735E-2</v>
      </c>
      <c r="D93" s="4">
        <f t="shared" si="6"/>
        <v>1.8568608094768018</v>
      </c>
      <c r="E93" s="4">
        <f t="shared" si="7"/>
        <v>2.1670506912442398</v>
      </c>
      <c r="G93" s="4">
        <f t="shared" si="5"/>
        <v>1.0340244550770867</v>
      </c>
    </row>
    <row r="94" spans="1:7" x14ac:dyDescent="0.2">
      <c r="A94" s="4">
        <f>IF('True_Odds_Calculator_2-way'!A95="","",'True_Odds_Calculator_2-way'!A95)</f>
        <v>3.09</v>
      </c>
      <c r="B94" s="4">
        <f>IF('True_Odds_Calculator_2-way'!B95="","",'True_Odds_Calculator_2-way'!B95)</f>
        <v>1.4</v>
      </c>
      <c r="C94" s="4">
        <f t="shared" si="4"/>
        <v>3.7910309754970006E-2</v>
      </c>
      <c r="D94" s="4">
        <f t="shared" si="6"/>
        <v>3.2822458270106223</v>
      </c>
      <c r="E94" s="4">
        <f t="shared" si="7"/>
        <v>1.4381648936170213</v>
      </c>
      <c r="G94" s="4">
        <f t="shared" si="5"/>
        <v>1.03791030975497</v>
      </c>
    </row>
    <row r="95" spans="1:7" x14ac:dyDescent="0.2">
      <c r="A95" s="4">
        <f>IF('True_Odds_Calculator_2-way'!A96="","",'True_Odds_Calculator_2-way'!A96)</f>
        <v>2.84</v>
      </c>
      <c r="B95" s="4">
        <f>IF('True_Odds_Calculator_2-way'!B96="","",'True_Odds_Calculator_2-way'!B96)</f>
        <v>1.47</v>
      </c>
      <c r="C95" s="4">
        <f t="shared" si="4"/>
        <v>3.2384784899875507E-2</v>
      </c>
      <c r="D95" s="4">
        <f t="shared" si="6"/>
        <v>2.9768967484312605</v>
      </c>
      <c r="E95" s="4">
        <f t="shared" si="7"/>
        <v>1.5058433126532969</v>
      </c>
      <c r="G95" s="4">
        <f t="shared" si="5"/>
        <v>1.0323847848998755</v>
      </c>
    </row>
    <row r="96" spans="1:7" x14ac:dyDescent="0.2">
      <c r="A96" s="4">
        <f>IF('True_Odds_Calculator_2-way'!A97="","",'True_Odds_Calculator_2-way'!A97)</f>
        <v>1.65</v>
      </c>
      <c r="B96" s="4">
        <f>IF('True_Odds_Calculator_2-way'!B97="","",'True_Odds_Calculator_2-way'!B97)</f>
        <v>2.34</v>
      </c>
      <c r="C96" s="4">
        <f t="shared" si="4"/>
        <v>3.3411033411033575E-2</v>
      </c>
      <c r="D96" s="4">
        <f t="shared" si="6"/>
        <v>1.6967699406723797</v>
      </c>
      <c r="E96" s="4">
        <f t="shared" si="7"/>
        <v>2.4351939451277205</v>
      </c>
      <c r="G96" s="4">
        <f t="shared" si="5"/>
        <v>1.0334110334110336</v>
      </c>
    </row>
    <row r="97" spans="1:7" x14ac:dyDescent="0.2">
      <c r="A97" s="4">
        <f>IF('True_Odds_Calculator_2-way'!A98="","",'True_Odds_Calculator_2-way'!A98)</f>
        <v>1.85</v>
      </c>
      <c r="B97" s="4">
        <f>IF('True_Odds_Calculator_2-way'!B98="","",'True_Odds_Calculator_2-way'!B98)</f>
        <v>2.0499999999999998</v>
      </c>
      <c r="C97" s="4">
        <f t="shared" si="4"/>
        <v>2.8345418589321048E-2</v>
      </c>
      <c r="D97" s="4">
        <f t="shared" si="6"/>
        <v>1.8998121477770822</v>
      </c>
      <c r="E97" s="4">
        <f t="shared" si="7"/>
        <v>2.1113430758524703</v>
      </c>
      <c r="G97" s="4">
        <f t="shared" si="5"/>
        <v>1.028345418589321</v>
      </c>
    </row>
    <row r="98" spans="1:7" x14ac:dyDescent="0.2">
      <c r="A98" s="4">
        <f>IF('True_Odds_Calculator_2-way'!A99="","",'True_Odds_Calculator_2-way'!A99)</f>
        <v>1.99</v>
      </c>
      <c r="B98" s="4">
        <f>IF('True_Odds_Calculator_2-way'!B99="","",'True_Odds_Calculator_2-way'!B99)</f>
        <v>1.89</v>
      </c>
      <c r="C98" s="4">
        <f t="shared" si="4"/>
        <v>3.16130919145996E-2</v>
      </c>
      <c r="D98" s="4">
        <f t="shared" si="6"/>
        <v>2.0546283903744778</v>
      </c>
      <c r="E98" s="4">
        <f t="shared" si="7"/>
        <v>1.9482012897878844</v>
      </c>
      <c r="G98" s="4">
        <f t="shared" si="5"/>
        <v>1.0316130919145996</v>
      </c>
    </row>
    <row r="99" spans="1:7" x14ac:dyDescent="0.2">
      <c r="A99" s="4">
        <f>IF('True_Odds_Calculator_2-way'!A100="","",'True_Odds_Calculator_2-way'!A100)</f>
        <v>1.83</v>
      </c>
      <c r="B99" s="4">
        <f>IF('True_Odds_Calculator_2-way'!B100="","",'True_Odds_Calculator_2-way'!B100)</f>
        <v>2.06</v>
      </c>
      <c r="C99" s="4">
        <f t="shared" si="4"/>
        <v>3.1884980635577431E-2</v>
      </c>
      <c r="D99" s="4">
        <f t="shared" si="6"/>
        <v>1.8849942497124856</v>
      </c>
      <c r="E99" s="4">
        <f t="shared" si="7"/>
        <v>2.1299508446804905</v>
      </c>
      <c r="G99" s="4">
        <f t="shared" si="5"/>
        <v>1.0318849806355774</v>
      </c>
    </row>
    <row r="100" spans="1:7" x14ac:dyDescent="0.2">
      <c r="A100" s="4">
        <f>IF('True_Odds_Calculator_2-way'!A101="","",'True_Odds_Calculator_2-way'!A101)</f>
        <v>1.71</v>
      </c>
      <c r="B100" s="4">
        <f>IF('True_Odds_Calculator_2-way'!B101="","",'True_Odds_Calculator_2-way'!B101)</f>
        <v>2.23</v>
      </c>
      <c r="C100" s="4">
        <f t="shared" si="4"/>
        <v>3.3225814910969431E-2</v>
      </c>
      <c r="D100" s="4">
        <f t="shared" si="6"/>
        <v>1.7599981538319522</v>
      </c>
      <c r="E100" s="4">
        <f t="shared" si="7"/>
        <v>2.315792669966295</v>
      </c>
      <c r="G100" s="4">
        <f t="shared" si="5"/>
        <v>1.0332258149109694</v>
      </c>
    </row>
    <row r="101" spans="1:7" x14ac:dyDescent="0.2">
      <c r="A101" s="4">
        <f>IF('True_Odds_Calculator_2-way'!A102="","",'True_Odds_Calculator_2-way'!A102)</f>
        <v>1.78</v>
      </c>
      <c r="B101" s="4">
        <f>IF('True_Odds_Calculator_2-way'!B102="","",'True_Odds_Calculator_2-way'!B102)</f>
        <v>2.1</v>
      </c>
      <c r="C101" s="4">
        <f t="shared" si="4"/>
        <v>3.7988228999465079E-2</v>
      </c>
      <c r="D101" s="4">
        <f t="shared" si="6"/>
        <v>1.8422868408082802</v>
      </c>
      <c r="E101" s="4">
        <f t="shared" si="7"/>
        <v>2.1872440023405506</v>
      </c>
      <c r="G101" s="4">
        <f t="shared" si="5"/>
        <v>1.0379882289994651</v>
      </c>
    </row>
    <row r="102" spans="1:7" x14ac:dyDescent="0.2">
      <c r="A102" s="4">
        <f>IF('True_Odds_Calculator_2-way'!A103="","",'True_Odds_Calculator_2-way'!A103)</f>
        <v>1.73</v>
      </c>
      <c r="B102" s="4">
        <f>IF('True_Odds_Calculator_2-way'!B103="","",'True_Odds_Calculator_2-way'!B103)</f>
        <v>2.13</v>
      </c>
      <c r="C102" s="4">
        <f t="shared" si="4"/>
        <v>4.7518250156042274E-2</v>
      </c>
      <c r="D102" s="4">
        <f t="shared" si="6"/>
        <v>1.8041567725036107</v>
      </c>
      <c r="E102" s="4">
        <f t="shared" si="7"/>
        <v>2.243538616091814</v>
      </c>
      <c r="G102" s="4">
        <f t="shared" si="5"/>
        <v>1.0475182501560423</v>
      </c>
    </row>
    <row r="103" spans="1:7" x14ac:dyDescent="0.2">
      <c r="A103" s="4">
        <f>IF('True_Odds_Calculator_2-way'!A104="","",'True_Odds_Calculator_2-way'!A104)</f>
        <v>1.59</v>
      </c>
      <c r="B103" s="4">
        <f>IF('True_Odds_Calculator_2-way'!B104="","",'True_Odds_Calculator_2-way'!B104)</f>
        <v>2.39</v>
      </c>
      <c r="C103" s="4">
        <f t="shared" si="4"/>
        <v>4.7340859451066919E-2</v>
      </c>
      <c r="D103" s="4">
        <f t="shared" si="6"/>
        <v>1.6521814743157757</v>
      </c>
      <c r="E103" s="4">
        <f t="shared" si="7"/>
        <v>2.533315556148128</v>
      </c>
      <c r="G103" s="4">
        <f t="shared" si="5"/>
        <v>1.0473408594510669</v>
      </c>
    </row>
    <row r="104" spans="1:7" x14ac:dyDescent="0.2">
      <c r="A104" s="4">
        <f>IF('True_Odds_Calculator_2-way'!A105="","",'True_Odds_Calculator_2-way'!A105)</f>
        <v>1.76</v>
      </c>
      <c r="B104" s="4">
        <f>IF('True_Odds_Calculator_2-way'!B105="","",'True_Odds_Calculator_2-way'!B105)</f>
        <v>2.08</v>
      </c>
      <c r="C104" s="4">
        <f t="shared" si="4"/>
        <v>4.8951048951048959E-2</v>
      </c>
      <c r="D104" s="4">
        <f t="shared" si="6"/>
        <v>1.8392282958199357</v>
      </c>
      <c r="E104" s="4">
        <f t="shared" si="7"/>
        <v>2.1915708812260539</v>
      </c>
      <c r="G104" s="4">
        <f t="shared" si="5"/>
        <v>1.048951048951049</v>
      </c>
    </row>
    <row r="105" spans="1:7" x14ac:dyDescent="0.2">
      <c r="A105" s="4">
        <f>IF('True_Odds_Calculator_2-way'!A106="","",'True_Odds_Calculator_2-way'!A106)</f>
        <v>1.24</v>
      </c>
      <c r="B105" s="4">
        <f>IF('True_Odds_Calculator_2-way'!B106="","",'True_Odds_Calculator_2-way'!B106)</f>
        <v>4.8</v>
      </c>
      <c r="C105" s="4">
        <f t="shared" si="4"/>
        <v>1.4784946236559238E-2</v>
      </c>
      <c r="D105" s="4">
        <f t="shared" si="6"/>
        <v>1.2514718250630783</v>
      </c>
      <c r="E105" s="4">
        <f t="shared" si="7"/>
        <v>4.9765886287625429</v>
      </c>
      <c r="G105" s="4">
        <f t="shared" si="5"/>
        <v>1.0147849462365592</v>
      </c>
    </row>
    <row r="106" spans="1:7" x14ac:dyDescent="0.2">
      <c r="A106" s="4">
        <f>IF('True_Odds_Calculator_2-way'!A107="","",'True_Odds_Calculator_2-way'!A107)</f>
        <v>1.56</v>
      </c>
      <c r="B106" s="4">
        <f>IF('True_Odds_Calculator_2-way'!B107="","",'True_Odds_Calculator_2-way'!B107)</f>
        <v>2.46</v>
      </c>
      <c r="C106" s="4">
        <f t="shared" si="4"/>
        <v>4.7529706066291366E-2</v>
      </c>
      <c r="D106" s="4">
        <f t="shared" si="6"/>
        <v>1.6200607902735562</v>
      </c>
      <c r="E106" s="4">
        <f t="shared" si="7"/>
        <v>2.6127450980392153</v>
      </c>
      <c r="G106" s="4">
        <f t="shared" si="5"/>
        <v>1.0475297060662914</v>
      </c>
    </row>
    <row r="107" spans="1:7" x14ac:dyDescent="0.2">
      <c r="A107" s="4">
        <f>IF('True_Odds_Calculator_2-way'!A108="","",'True_Odds_Calculator_2-way'!A108)</f>
        <v>1.62</v>
      </c>
      <c r="B107" s="4">
        <f>IF('True_Odds_Calculator_2-way'!B108="","",'True_Odds_Calculator_2-way'!B108)</f>
        <v>2.4</v>
      </c>
      <c r="C107" s="4">
        <f t="shared" si="4"/>
        <v>3.3950617283950546E-2</v>
      </c>
      <c r="D107" s="4">
        <f t="shared" si="6"/>
        <v>1.6658097686375322</v>
      </c>
      <c r="E107" s="4">
        <f t="shared" si="7"/>
        <v>2.5019305019305014</v>
      </c>
      <c r="G107" s="4">
        <f t="shared" si="5"/>
        <v>1.0339506172839505</v>
      </c>
    </row>
    <row r="108" spans="1:7" x14ac:dyDescent="0.2">
      <c r="A108" s="4">
        <f>IF('True_Odds_Calculator_2-way'!A109="","",'True_Odds_Calculator_2-way'!A109)</f>
        <v>1.55</v>
      </c>
      <c r="B108" s="4">
        <f>IF('True_Odds_Calculator_2-way'!B109="","",'True_Odds_Calculator_2-way'!B109)</f>
        <v>2.58</v>
      </c>
      <c r="C108" s="4">
        <f t="shared" si="4"/>
        <v>3.275818954738674E-2</v>
      </c>
      <c r="D108" s="4">
        <f t="shared" si="6"/>
        <v>1.5903758202425928</v>
      </c>
      <c r="E108" s="4">
        <f t="shared" si="7"/>
        <v>2.6938363085213872</v>
      </c>
      <c r="G108" s="4">
        <f t="shared" si="5"/>
        <v>1.0327581895473867</v>
      </c>
    </row>
    <row r="109" spans="1:7" x14ac:dyDescent="0.2">
      <c r="A109" s="4">
        <f>IF('True_Odds_Calculator_2-way'!A110="","",'True_Odds_Calculator_2-way'!A110)</f>
        <v>1.63</v>
      </c>
      <c r="B109" s="4">
        <f>IF('True_Odds_Calculator_2-way'!B110="","",'True_Odds_Calculator_2-way'!B110)</f>
        <v>2.38</v>
      </c>
      <c r="C109" s="4">
        <f t="shared" si="4"/>
        <v>3.3664999742228252E-2</v>
      </c>
      <c r="D109" s="4">
        <f t="shared" si="6"/>
        <v>1.6759839288028686</v>
      </c>
      <c r="E109" s="4">
        <f t="shared" si="7"/>
        <v>2.4793251102447753</v>
      </c>
      <c r="G109" s="4">
        <f t="shared" si="5"/>
        <v>1.0336649997422283</v>
      </c>
    </row>
    <row r="110" spans="1:7" x14ac:dyDescent="0.2">
      <c r="A110" s="4">
        <f>IF('True_Odds_Calculator_2-way'!A111="","",'True_Odds_Calculator_2-way'!A111)</f>
        <v>2.09</v>
      </c>
      <c r="B110" s="4">
        <f>IF('True_Odds_Calculator_2-way'!B111="","",'True_Odds_Calculator_2-way'!B111)</f>
        <v>1.81</v>
      </c>
      <c r="C110" s="4">
        <f t="shared" si="4"/>
        <v>3.0955087366835166E-2</v>
      </c>
      <c r="D110" s="4">
        <f t="shared" si="6"/>
        <v>2.159867538325388</v>
      </c>
      <c r="E110" s="4">
        <f t="shared" si="7"/>
        <v>1.8621674173619833</v>
      </c>
      <c r="G110" s="4">
        <f t="shared" si="5"/>
        <v>1.0309550873668352</v>
      </c>
    </row>
    <row r="111" spans="1:7" x14ac:dyDescent="0.2">
      <c r="A111" s="4">
        <f>IF('True_Odds_Calculator_2-way'!A112="","",'True_Odds_Calculator_2-way'!A112)</f>
        <v>1.5</v>
      </c>
      <c r="B111" s="4">
        <f>IF('True_Odds_Calculator_2-way'!B112="","",'True_Odds_Calculator_2-way'!B112)</f>
        <v>2.68</v>
      </c>
      <c r="C111" s="4">
        <f t="shared" si="4"/>
        <v>3.9800995024875441E-2</v>
      </c>
      <c r="D111" s="4">
        <f t="shared" si="6"/>
        <v>1.546153846153846</v>
      </c>
      <c r="E111" s="4">
        <f t="shared" si="7"/>
        <v>2.8309859154929571</v>
      </c>
      <c r="G111" s="4">
        <f t="shared" si="5"/>
        <v>1.0398009950248754</v>
      </c>
    </row>
    <row r="112" spans="1:7" x14ac:dyDescent="0.2">
      <c r="A112" s="4">
        <f>IF('True_Odds_Calculator_2-way'!A113="","",'True_Odds_Calculator_2-way'!A113)</f>
        <v>1.69</v>
      </c>
      <c r="B112" s="4">
        <f>IF('True_Odds_Calculator_2-way'!B113="","",'True_Odds_Calculator_2-way'!B113)</f>
        <v>2.25</v>
      </c>
      <c r="C112" s="4">
        <f t="shared" si="4"/>
        <v>3.6160420775805502E-2</v>
      </c>
      <c r="D112" s="4">
        <f t="shared" si="6"/>
        <v>1.7432664756446994</v>
      </c>
      <c r="E112" s="4">
        <f t="shared" si="7"/>
        <v>2.3454124903623752</v>
      </c>
      <c r="G112" s="4">
        <f t="shared" si="5"/>
        <v>1.0361604207758055</v>
      </c>
    </row>
    <row r="113" spans="1:7" x14ac:dyDescent="0.2">
      <c r="A113" s="4">
        <f>IF('True_Odds_Calculator_2-way'!A114="","",'True_Odds_Calculator_2-way'!A114)</f>
        <v>1.73</v>
      </c>
      <c r="B113" s="4">
        <f>IF('True_Odds_Calculator_2-way'!B114="","",'True_Odds_Calculator_2-way'!B114)</f>
        <v>2.09</v>
      </c>
      <c r="C113" s="4">
        <f t="shared" si="4"/>
        <v>5.6503581602456165E-2</v>
      </c>
      <c r="D113" s="4">
        <f t="shared" si="6"/>
        <v>1.8188998163845365</v>
      </c>
      <c r="E113" s="4">
        <f t="shared" si="7"/>
        <v>2.2211505974137671</v>
      </c>
      <c r="G113" s="4">
        <f t="shared" si="5"/>
        <v>1.0565035816024562</v>
      </c>
    </row>
    <row r="114" spans="1:7" x14ac:dyDescent="0.2">
      <c r="A114" s="4">
        <f>IF('True_Odds_Calculator_2-way'!A115="","",'True_Odds_Calculator_2-way'!A115)</f>
        <v>1.77</v>
      </c>
      <c r="B114" s="4">
        <f>IF('True_Odds_Calculator_2-way'!B115="","",'True_Odds_Calculator_2-way'!B115)</f>
        <v>2.0299999999999998</v>
      </c>
      <c r="C114" s="4">
        <f t="shared" si="4"/>
        <v>5.7582588850852989E-2</v>
      </c>
      <c r="D114" s="4">
        <f t="shared" si="6"/>
        <v>1.8650437310217747</v>
      </c>
      <c r="E114" s="4">
        <f t="shared" si="7"/>
        <v>2.1560109207644533</v>
      </c>
      <c r="G114" s="4">
        <f t="shared" si="5"/>
        <v>1.057582588850853</v>
      </c>
    </row>
    <row r="115" spans="1:7" x14ac:dyDescent="0.2">
      <c r="A115" s="4">
        <f>IF('True_Odds_Calculator_2-way'!A116="","",'True_Odds_Calculator_2-way'!A116)</f>
        <v>1.78</v>
      </c>
      <c r="B115" s="4">
        <f>IF('True_Odds_Calculator_2-way'!B116="","",'True_Odds_Calculator_2-way'!B116)</f>
        <v>2.02</v>
      </c>
      <c r="C115" s="4">
        <f t="shared" si="4"/>
        <v>5.6847257759483849E-2</v>
      </c>
      <c r="D115" s="4">
        <f t="shared" si="6"/>
        <v>1.8748566065283139</v>
      </c>
      <c r="E115" s="4">
        <f t="shared" si="7"/>
        <v>2.1430444629872452</v>
      </c>
      <c r="G115" s="4">
        <f t="shared" si="5"/>
        <v>1.0568472577594838</v>
      </c>
    </row>
    <row r="116" spans="1:7" x14ac:dyDescent="0.2">
      <c r="A116" s="4">
        <f>IF('True_Odds_Calculator_2-way'!A117="","",'True_Odds_Calculator_2-way'!A117)</f>
        <v>2.0499999999999998</v>
      </c>
      <c r="B116" s="4">
        <f>IF('True_Odds_Calculator_2-way'!B117="","",'True_Odds_Calculator_2-way'!B117)</f>
        <v>1.76</v>
      </c>
      <c r="C116" s="4">
        <f t="shared" si="4"/>
        <v>5.598669623059882E-2</v>
      </c>
      <c r="D116" s="4">
        <f t="shared" si="6"/>
        <v>2.1748040988547319</v>
      </c>
      <c r="E116" s="4">
        <f t="shared" si="7"/>
        <v>1.8512057465366858</v>
      </c>
      <c r="G116" s="4">
        <f t="shared" si="5"/>
        <v>1.0559866962305988</v>
      </c>
    </row>
    <row r="117" spans="1:7" x14ac:dyDescent="0.2">
      <c r="A117" s="4">
        <f>IF('True_Odds_Calculator_2-way'!A118="","",'True_Odds_Calculator_2-way'!A118)</f>
        <v>1.95</v>
      </c>
      <c r="B117" s="4">
        <f>IF('True_Odds_Calculator_2-way'!B118="","",'True_Odds_Calculator_2-way'!B118)</f>
        <v>1.93</v>
      </c>
      <c r="C117" s="4">
        <f t="shared" si="4"/>
        <v>3.0955227846419575E-2</v>
      </c>
      <c r="D117" s="4">
        <f t="shared" si="6"/>
        <v>2.0106851876586083</v>
      </c>
      <c r="E117" s="4">
        <f t="shared" si="7"/>
        <v>1.9894277785119598</v>
      </c>
      <c r="G117" s="4">
        <f t="shared" si="5"/>
        <v>1.0309552278464196</v>
      </c>
    </row>
    <row r="118" spans="1:7" x14ac:dyDescent="0.2">
      <c r="A118" s="4">
        <f>IF('True_Odds_Calculator_2-way'!A119="","",'True_Odds_Calculator_2-way'!A119)</f>
        <v>2.0299999999999998</v>
      </c>
      <c r="B118" s="4">
        <f>IF('True_Odds_Calculator_2-way'!B119="","",'True_Odds_Calculator_2-way'!B119)</f>
        <v>1.87</v>
      </c>
      <c r="C118" s="4">
        <f t="shared" si="4"/>
        <v>2.737019572719368E-2</v>
      </c>
      <c r="D118" s="4">
        <f t="shared" si="6"/>
        <v>2.0880063804625832</v>
      </c>
      <c r="E118" s="4">
        <f t="shared" si="7"/>
        <v>1.9191122570208035</v>
      </c>
      <c r="G118" s="4">
        <f t="shared" si="5"/>
        <v>1.0273701957271937</v>
      </c>
    </row>
    <row r="119" spans="1:7" x14ac:dyDescent="0.2">
      <c r="A119" s="4">
        <f>IF('True_Odds_Calculator_2-way'!A120="","",'True_Odds_Calculator_2-way'!A120)</f>
        <v>2.5099999999999998</v>
      </c>
      <c r="B119" s="4">
        <f>IF('True_Odds_Calculator_2-way'!B120="","",'True_Odds_Calculator_2-way'!B120)</f>
        <v>1.57</v>
      </c>
      <c r="C119" s="4">
        <f t="shared" si="4"/>
        <v>3.5349049661227649E-2</v>
      </c>
      <c r="D119" s="4">
        <f t="shared" si="6"/>
        <v>2.6265204785550034</v>
      </c>
      <c r="E119" s="4">
        <f t="shared" si="7"/>
        <v>1.6148093511176675</v>
      </c>
      <c r="G119" s="4">
        <f t="shared" si="5"/>
        <v>1.0353490496612276</v>
      </c>
    </row>
    <row r="120" spans="1:7" x14ac:dyDescent="0.2">
      <c r="A120" s="4">
        <f>IF('True_Odds_Calculator_2-way'!A121="","",'True_Odds_Calculator_2-way'!A121)</f>
        <v>2.38</v>
      </c>
      <c r="B120" s="4">
        <f>IF('True_Odds_Calculator_2-way'!B121="","",'True_Odds_Calculator_2-way'!B121)</f>
        <v>1.63</v>
      </c>
      <c r="C120" s="4">
        <f t="shared" si="4"/>
        <v>3.3664999742228252E-2</v>
      </c>
      <c r="D120" s="4">
        <f t="shared" si="6"/>
        <v>2.4793251102447753</v>
      </c>
      <c r="E120" s="4">
        <f t="shared" si="7"/>
        <v>1.6759839288028686</v>
      </c>
      <c r="G120" s="4">
        <f t="shared" si="5"/>
        <v>1.0336649997422283</v>
      </c>
    </row>
    <row r="121" spans="1:7" x14ac:dyDescent="0.2">
      <c r="A121" s="4">
        <f>IF('True_Odds_Calculator_2-way'!A122="","",'True_Odds_Calculator_2-way'!A122)</f>
        <v>2.87</v>
      </c>
      <c r="B121" s="4">
        <f>IF('True_Odds_Calculator_2-way'!B122="","",'True_Odds_Calculator_2-way'!B122)</f>
        <v>1.46</v>
      </c>
      <c r="C121" s="4">
        <f t="shared" si="4"/>
        <v>3.3363562598443863E-2</v>
      </c>
      <c r="D121" s="4">
        <f t="shared" si="6"/>
        <v>3.0143155168692894</v>
      </c>
      <c r="E121" s="4">
        <f t="shared" si="7"/>
        <v>1.4964465554801614</v>
      </c>
      <c r="G121" s="4">
        <f t="shared" si="5"/>
        <v>1.0333635625984439</v>
      </c>
    </row>
    <row r="122" spans="1:7" x14ac:dyDescent="0.2">
      <c r="A122" s="4">
        <f>IF('True_Odds_Calculator_2-way'!A123="","",'True_Odds_Calculator_2-way'!A123)</f>
        <v>1.43</v>
      </c>
      <c r="B122" s="4">
        <f>IF('True_Odds_Calculator_2-way'!B123="","",'True_Odds_Calculator_2-way'!B123)</f>
        <v>2.95</v>
      </c>
      <c r="C122" s="4">
        <f t="shared" si="4"/>
        <v>3.8283750148156992E-2</v>
      </c>
      <c r="D122" s="4">
        <f t="shared" si="6"/>
        <v>1.4702448375010893</v>
      </c>
      <c r="E122" s="4">
        <f t="shared" si="7"/>
        <v>3.1265517880303877</v>
      </c>
      <c r="G122" s="4">
        <f t="shared" si="5"/>
        <v>1.038283750148157</v>
      </c>
    </row>
    <row r="123" spans="1:7" x14ac:dyDescent="0.2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2.19</v>
      </c>
      <c r="C123" s="4">
        <f t="shared" si="4"/>
        <v>3.1333648244370904E-2</v>
      </c>
      <c r="D123" s="4">
        <f t="shared" si="6"/>
        <v>1.7887621461765948</v>
      </c>
      <c r="E123" s="4">
        <f t="shared" si="7"/>
        <v>2.2678093197643276</v>
      </c>
      <c r="G123" s="4">
        <f t="shared" si="5"/>
        <v>1.0313336482443709</v>
      </c>
    </row>
    <row r="124" spans="1:7" x14ac:dyDescent="0.2">
      <c r="A124" s="4">
        <f>IF('True_Odds_Calculator_2-way'!A125="","",'True_Odds_Calculator_2-way'!A125)</f>
        <v>1.41</v>
      </c>
      <c r="B124" s="4">
        <f>IF('True_Odds_Calculator_2-way'!B125="","",'True_Odds_Calculator_2-way'!B125)</f>
        <v>2.98</v>
      </c>
      <c r="C124" s="4">
        <f t="shared" si="4"/>
        <v>4.4790327954686182E-2</v>
      </c>
      <c r="D124" s="4">
        <f t="shared" si="6"/>
        <v>1.4559756055303372</v>
      </c>
      <c r="E124" s="4">
        <f t="shared" si="7"/>
        <v>3.1930997796185125</v>
      </c>
      <c r="G124" s="4">
        <f t="shared" si="5"/>
        <v>1.0447903279546862</v>
      </c>
    </row>
    <row r="125" spans="1:7" x14ac:dyDescent="0.2">
      <c r="A125" s="4">
        <f>IF('True_Odds_Calculator_2-way'!A126="","",'True_Odds_Calculator_2-way'!A126)</f>
        <v>1.36</v>
      </c>
      <c r="B125" s="4">
        <f>IF('True_Odds_Calculator_2-way'!B126="","",'True_Odds_Calculator_2-way'!B126)</f>
        <v>3.23</v>
      </c>
      <c r="C125" s="4">
        <f t="shared" si="4"/>
        <v>4.4891640866873139E-2</v>
      </c>
      <c r="D125" s="4">
        <f t="shared" si="6"/>
        <v>1.4028230184581978</v>
      </c>
      <c r="E125" s="4">
        <f t="shared" si="7"/>
        <v>3.4824797843665771</v>
      </c>
      <c r="G125" s="4">
        <f t="shared" si="5"/>
        <v>1.0448916408668731</v>
      </c>
    </row>
    <row r="126" spans="1:7" x14ac:dyDescent="0.2">
      <c r="A126" s="4">
        <f>IF('True_Odds_Calculator_2-way'!A127="","",'True_Odds_Calculator_2-way'!A127)</f>
        <v>2.02</v>
      </c>
      <c r="B126" s="4">
        <f>IF('True_Odds_Calculator_2-way'!B127="","",'True_Odds_Calculator_2-way'!B127)</f>
        <v>1.87</v>
      </c>
      <c r="C126" s="4">
        <f t="shared" si="4"/>
        <v>2.9808863239265015E-2</v>
      </c>
      <c r="D126" s="4">
        <f t="shared" si="6"/>
        <v>2.082703865027292</v>
      </c>
      <c r="E126" s="4">
        <f t="shared" si="7"/>
        <v>1.9236135865967305</v>
      </c>
      <c r="G126" s="4">
        <f t="shared" si="5"/>
        <v>1.029808863239265</v>
      </c>
    </row>
    <row r="127" spans="1:7" x14ac:dyDescent="0.2">
      <c r="A127" s="4">
        <f>IF('True_Odds_Calculator_2-way'!A128="","",'True_Odds_Calculator_2-way'!A128)</f>
        <v>2.15</v>
      </c>
      <c r="B127" s="4">
        <f>IF('True_Odds_Calculator_2-way'!B128="","",'True_Odds_Calculator_2-way'!B128)</f>
        <v>1.76</v>
      </c>
      <c r="C127" s="4">
        <f t="shared" si="4"/>
        <v>3.3298097251585723E-2</v>
      </c>
      <c r="D127" s="4">
        <f t="shared" si="6"/>
        <v>2.2298173246906305</v>
      </c>
      <c r="E127" s="4">
        <f t="shared" si="7"/>
        <v>1.8131288931480596</v>
      </c>
      <c r="G127" s="4">
        <f t="shared" si="5"/>
        <v>1.0332980972515857</v>
      </c>
    </row>
    <row r="128" spans="1:7" x14ac:dyDescent="0.2">
      <c r="A128" s="4">
        <f>IF('True_Odds_Calculator_2-way'!A129="","",'True_Odds_Calculator_2-way'!A129)</f>
        <v>1.96</v>
      </c>
      <c r="B128" s="4">
        <f>IF('True_Odds_Calculator_2-way'!B129="","",'True_Odds_Calculator_2-way'!B129)</f>
        <v>1.93</v>
      </c>
      <c r="C128" s="4">
        <f t="shared" si="4"/>
        <v>2.8338796658559762E-2</v>
      </c>
      <c r="D128" s="4">
        <f t="shared" si="6"/>
        <v>2.0159880622468553</v>
      </c>
      <c r="E128" s="4">
        <f t="shared" si="7"/>
        <v>1.9842635333613092</v>
      </c>
      <c r="G128" s="4">
        <f t="shared" si="5"/>
        <v>1.0283387966585598</v>
      </c>
    </row>
    <row r="129" spans="1:7" x14ac:dyDescent="0.2">
      <c r="A129" s="4">
        <f>IF('True_Odds_Calculator_2-way'!A130="","",'True_Odds_Calculator_2-way'!A130)</f>
        <v>2.72</v>
      </c>
      <c r="B129" s="4">
        <f>IF('True_Odds_Calculator_2-way'!B130="","",'True_Odds_Calculator_2-way'!B130)</f>
        <v>1.5</v>
      </c>
      <c r="C129" s="4">
        <f t="shared" si="4"/>
        <v>3.4313725490195957E-2</v>
      </c>
      <c r="D129" s="4">
        <f t="shared" si="6"/>
        <v>2.8531468531468529</v>
      </c>
      <c r="E129" s="4">
        <f t="shared" si="7"/>
        <v>1.5396226415094338</v>
      </c>
      <c r="G129" s="4">
        <f t="shared" si="5"/>
        <v>1.034313725490196</v>
      </c>
    </row>
    <row r="130" spans="1:7" x14ac:dyDescent="0.2">
      <c r="A130" s="4">
        <f>IF('True_Odds_Calculator_2-way'!A131="","",'True_Odds_Calculator_2-way'!A131)</f>
        <v>1.31</v>
      </c>
      <c r="B130" s="4">
        <f>IF('True_Odds_Calculator_2-way'!B131="","",'True_Odds_Calculator_2-way'!B131)</f>
        <v>3.46</v>
      </c>
      <c r="C130" s="4">
        <f t="shared" ref="C130:C193" si="8">IF(A130="","",((1/A130)+(1/B130))-1)</f>
        <v>5.2376119666416532E-2</v>
      </c>
      <c r="D130" s="4">
        <f t="shared" si="6"/>
        <v>1.3565378744799927</v>
      </c>
      <c r="E130" s="4">
        <f t="shared" si="7"/>
        <v>3.8047511122303361</v>
      </c>
      <c r="G130" s="4">
        <f t="shared" ref="G130:G193" si="9">IF(A130="","",C130+1)</f>
        <v>1.0523761196664165</v>
      </c>
    </row>
    <row r="131" spans="1:7" x14ac:dyDescent="0.2">
      <c r="A131" s="4">
        <f>IF('True_Odds_Calculator_2-way'!A132="","",'True_Odds_Calculator_2-way'!A132)</f>
        <v>1.7</v>
      </c>
      <c r="B131" s="4">
        <f>IF('True_Odds_Calculator_2-way'!B132="","",'True_Odds_Calculator_2-way'!B132)</f>
        <v>2.2400000000000002</v>
      </c>
      <c r="C131" s="4">
        <f t="shared" si="8"/>
        <v>3.4663865546218364E-2</v>
      </c>
      <c r="D131" s="4">
        <f t="shared" ref="D131:D194" si="10">IF(A131="","",(2*A131)/(2-($C131*A131)))</f>
        <v>1.7516099356025756</v>
      </c>
      <c r="E131" s="4">
        <f t="shared" ref="E131:E194" si="11">IF(B131="","",(2*B131)/(2-($C131*B131)))</f>
        <v>2.3304773561811505</v>
      </c>
      <c r="G131" s="4">
        <f t="shared" si="9"/>
        <v>1.0346638655462184</v>
      </c>
    </row>
    <row r="132" spans="1:7" x14ac:dyDescent="0.2">
      <c r="A132" s="4">
        <f>IF('True_Odds_Calculator_2-way'!A133="","",'True_Odds_Calculator_2-way'!A133)</f>
        <v>1.69</v>
      </c>
      <c r="B132" s="4">
        <f>IF('True_Odds_Calculator_2-way'!B133="","",'True_Odds_Calculator_2-way'!B133)</f>
        <v>2.2400000000000002</v>
      </c>
      <c r="C132" s="4">
        <f t="shared" si="8"/>
        <v>3.8144547759932479E-2</v>
      </c>
      <c r="D132" s="4">
        <f t="shared" si="10"/>
        <v>1.7462865578005351</v>
      </c>
      <c r="E132" s="4">
        <f t="shared" si="11"/>
        <v>2.3399678575843743</v>
      </c>
      <c r="G132" s="4">
        <f t="shared" si="9"/>
        <v>1.0381445477599325</v>
      </c>
    </row>
    <row r="133" spans="1:7" x14ac:dyDescent="0.2">
      <c r="A133" s="4">
        <f>IF('True_Odds_Calculator_2-way'!A134="","",'True_Odds_Calculator_2-way'!A134)</f>
        <v>2.0499999999999998</v>
      </c>
      <c r="B133" s="4">
        <f>IF('True_Odds_Calculator_2-way'!B134="","",'True_Odds_Calculator_2-way'!B134)</f>
        <v>1.85</v>
      </c>
      <c r="C133" s="4">
        <f t="shared" si="8"/>
        <v>2.8345418589321048E-2</v>
      </c>
      <c r="D133" s="4">
        <f t="shared" si="10"/>
        <v>2.1113430758524703</v>
      </c>
      <c r="E133" s="4">
        <f t="shared" si="11"/>
        <v>1.8998121477770822</v>
      </c>
      <c r="G133" s="4">
        <f t="shared" si="9"/>
        <v>1.028345418589321</v>
      </c>
    </row>
    <row r="134" spans="1:7" x14ac:dyDescent="0.2">
      <c r="A134" s="4">
        <f>IF('True_Odds_Calculator_2-way'!A135="","",'True_Odds_Calculator_2-way'!A135)</f>
        <v>2.27</v>
      </c>
      <c r="B134" s="4">
        <f>IF('True_Odds_Calculator_2-way'!B135="","",'True_Odds_Calculator_2-way'!B135)</f>
        <v>1.69</v>
      </c>
      <c r="C134" s="4">
        <f t="shared" si="8"/>
        <v>3.2244610692594433E-2</v>
      </c>
      <c r="D134" s="4">
        <f t="shared" si="10"/>
        <v>2.3562325338574457</v>
      </c>
      <c r="E134" s="4">
        <f t="shared" si="11"/>
        <v>1.7373366845549443</v>
      </c>
      <c r="G134" s="4">
        <f t="shared" si="9"/>
        <v>1.0322446106925944</v>
      </c>
    </row>
    <row r="135" spans="1:7" x14ac:dyDescent="0.2">
      <c r="A135" s="4">
        <f>IF('True_Odds_Calculator_2-way'!A136="","",'True_Odds_Calculator_2-way'!A136)</f>
        <v>2.88</v>
      </c>
      <c r="B135" s="4">
        <f>IF('True_Odds_Calculator_2-way'!B136="","",'True_Odds_Calculator_2-way'!B136)</f>
        <v>1.46</v>
      </c>
      <c r="C135" s="4">
        <f t="shared" si="8"/>
        <v>3.215372907153724E-2</v>
      </c>
      <c r="D135" s="4">
        <f t="shared" si="10"/>
        <v>3.0198218902614187</v>
      </c>
      <c r="E135" s="4">
        <f t="shared" si="11"/>
        <v>1.4950931588678709</v>
      </c>
      <c r="G135" s="4">
        <f t="shared" si="9"/>
        <v>1.0321537290715372</v>
      </c>
    </row>
    <row r="136" spans="1:7" x14ac:dyDescent="0.2">
      <c r="A136" s="4">
        <f>IF('True_Odds_Calculator_2-way'!A137="","",'True_Odds_Calculator_2-way'!A137)</f>
        <v>2.31</v>
      </c>
      <c r="B136" s="4">
        <f>IF('True_Odds_Calculator_2-way'!B137="","",'True_Odds_Calculator_2-way'!B137)</f>
        <v>1.66</v>
      </c>
      <c r="C136" s="4">
        <f t="shared" si="8"/>
        <v>3.5310071454649705E-2</v>
      </c>
      <c r="D136" s="4">
        <f t="shared" si="10"/>
        <v>2.4082145324373547</v>
      </c>
      <c r="E136" s="4">
        <f t="shared" si="11"/>
        <v>1.7101190741649199</v>
      </c>
      <c r="G136" s="4">
        <f t="shared" si="9"/>
        <v>1.0353100714546497</v>
      </c>
    </row>
    <row r="137" spans="1:7" x14ac:dyDescent="0.2">
      <c r="A137" s="4">
        <f>IF('True_Odds_Calculator_2-way'!A138="","",'True_Odds_Calculator_2-way'!A138)</f>
        <v>2.0099999999999998</v>
      </c>
      <c r="B137" s="4">
        <f>IF('True_Odds_Calculator_2-way'!B138="","",'True_Odds_Calculator_2-way'!B138)</f>
        <v>1.88</v>
      </c>
      <c r="C137" s="4">
        <f t="shared" si="8"/>
        <v>2.9427331427966497E-2</v>
      </c>
      <c r="D137" s="4">
        <f t="shared" si="10"/>
        <v>2.0712563034422273</v>
      </c>
      <c r="E137" s="4">
        <f t="shared" si="11"/>
        <v>1.9334834220221038</v>
      </c>
      <c r="G137" s="4">
        <f t="shared" si="9"/>
        <v>1.0294273314279665</v>
      </c>
    </row>
    <row r="138" spans="1:7" x14ac:dyDescent="0.2">
      <c r="A138" s="4">
        <f>IF('True_Odds_Calculator_2-way'!A139="","",'True_Odds_Calculator_2-way'!A139)</f>
        <v>1.48</v>
      </c>
      <c r="B138" s="4">
        <f>IF('True_Odds_Calculator_2-way'!B139="","",'True_Odds_Calculator_2-way'!B139)</f>
        <v>2.73</v>
      </c>
      <c r="C138" s="4">
        <f t="shared" si="8"/>
        <v>4.1976041976041989E-2</v>
      </c>
      <c r="D138" s="4">
        <f t="shared" si="10"/>
        <v>1.5274459398155149</v>
      </c>
      <c r="E138" s="4">
        <f t="shared" si="11"/>
        <v>2.8959288990825689</v>
      </c>
      <c r="G138" s="4">
        <f t="shared" si="9"/>
        <v>1.041976041976042</v>
      </c>
    </row>
    <row r="139" spans="1:7" x14ac:dyDescent="0.2">
      <c r="A139" s="4">
        <f>IF('True_Odds_Calculator_2-way'!A140="","",'True_Odds_Calculator_2-way'!A140)</f>
        <v>2.2200000000000002</v>
      </c>
      <c r="B139" s="4">
        <f>IF('True_Odds_Calculator_2-way'!B140="","",'True_Odds_Calculator_2-way'!B140)</f>
        <v>1.72</v>
      </c>
      <c r="C139" s="4">
        <f t="shared" si="8"/>
        <v>3.1845799287659737E-2</v>
      </c>
      <c r="D139" s="4">
        <f t="shared" si="10"/>
        <v>2.3013500482160079</v>
      </c>
      <c r="E139" s="4">
        <f t="shared" si="11"/>
        <v>1.7684327528714336</v>
      </c>
      <c r="G139" s="4">
        <f t="shared" si="9"/>
        <v>1.0318457992876597</v>
      </c>
    </row>
    <row r="140" spans="1:7" x14ac:dyDescent="0.2">
      <c r="A140" s="4">
        <f>IF('True_Odds_Calculator_2-way'!A141="","",'True_Odds_Calculator_2-way'!A141)</f>
        <v>1.73</v>
      </c>
      <c r="B140" s="4">
        <f>IF('True_Odds_Calculator_2-way'!B141="","",'True_Odds_Calculator_2-way'!B141)</f>
        <v>2.19</v>
      </c>
      <c r="C140" s="4">
        <f t="shared" si="8"/>
        <v>3.4655686647135031E-2</v>
      </c>
      <c r="D140" s="4">
        <f t="shared" si="10"/>
        <v>1.7834631769717797</v>
      </c>
      <c r="E140" s="4">
        <f t="shared" si="11"/>
        <v>2.2763841740018629</v>
      </c>
      <c r="G140" s="4">
        <f t="shared" si="9"/>
        <v>1.034655686647135</v>
      </c>
    </row>
    <row r="141" spans="1:7" x14ac:dyDescent="0.2">
      <c r="A141" s="4">
        <f>IF('True_Odds_Calculator_2-way'!A142="","",'True_Odds_Calculator_2-way'!A142)</f>
        <v>1.63</v>
      </c>
      <c r="B141" s="4">
        <f>IF('True_Odds_Calculator_2-way'!B142="","",'True_Odds_Calculator_2-way'!B142)</f>
        <v>2.38</v>
      </c>
      <c r="C141" s="4">
        <f t="shared" si="8"/>
        <v>3.3664999742228252E-2</v>
      </c>
      <c r="D141" s="4">
        <f t="shared" si="10"/>
        <v>1.6759839288028686</v>
      </c>
      <c r="E141" s="4">
        <f t="shared" si="11"/>
        <v>2.4793251102447753</v>
      </c>
      <c r="G141" s="4">
        <f t="shared" si="9"/>
        <v>1.0336649997422283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2.0499999999999998</v>
      </c>
      <c r="C142" s="4">
        <f t="shared" si="8"/>
        <v>4.0291065894084488E-2</v>
      </c>
      <c r="D142" s="4">
        <f t="shared" si="10"/>
        <v>1.8784963928616634</v>
      </c>
      <c r="E142" s="4">
        <f t="shared" si="11"/>
        <v>2.1383086010661287</v>
      </c>
      <c r="G142" s="4">
        <f t="shared" si="9"/>
        <v>1.0402910658940845</v>
      </c>
    </row>
    <row r="143" spans="1:7" x14ac:dyDescent="0.2">
      <c r="A143" s="4">
        <f>IF('True_Odds_Calculator_2-way'!A144="","",'True_Odds_Calculator_2-way'!A144)</f>
        <v>1.8</v>
      </c>
      <c r="B143" s="4">
        <f>IF('True_Odds_Calculator_2-way'!B144="","",'True_Odds_Calculator_2-way'!B144)</f>
        <v>2.08</v>
      </c>
      <c r="C143" s="4">
        <f t="shared" si="8"/>
        <v>3.6324786324786196E-2</v>
      </c>
      <c r="D143" s="4">
        <f t="shared" si="10"/>
        <v>1.8608349900596419</v>
      </c>
      <c r="E143" s="4">
        <f t="shared" si="11"/>
        <v>2.1616628175519628</v>
      </c>
      <c r="G143" s="4">
        <f t="shared" si="9"/>
        <v>1.0363247863247862</v>
      </c>
    </row>
    <row r="144" spans="1:7" x14ac:dyDescent="0.2">
      <c r="A144" s="4">
        <f>IF('True_Odds_Calculator_2-way'!A145="","",'True_Odds_Calculator_2-way'!A145)</f>
        <v>2.81</v>
      </c>
      <c r="B144" s="4">
        <f>IF('True_Odds_Calculator_2-way'!B145="","",'True_Odds_Calculator_2-way'!B145)</f>
        <v>1.47</v>
      </c>
      <c r="C144" s="4">
        <f t="shared" si="8"/>
        <v>3.614399496453391E-2</v>
      </c>
      <c r="D144" s="4">
        <f t="shared" si="10"/>
        <v>2.9603325330562225</v>
      </c>
      <c r="E144" s="4">
        <f t="shared" si="11"/>
        <v>1.5101175352331511</v>
      </c>
      <c r="G144" s="4">
        <f t="shared" si="9"/>
        <v>1.0361439949645339</v>
      </c>
    </row>
    <row r="145" spans="1:7" x14ac:dyDescent="0.2">
      <c r="A145" s="4">
        <f>IF('True_Odds_Calculator_2-way'!A146="","",'True_Odds_Calculator_2-way'!A146)</f>
        <v>1.66</v>
      </c>
      <c r="B145" s="4">
        <f>IF('True_Odds_Calculator_2-way'!B146="","",'True_Odds_Calculator_2-way'!B146)</f>
        <v>2.29</v>
      </c>
      <c r="C145" s="4">
        <f t="shared" si="8"/>
        <v>3.9090861261640519E-2</v>
      </c>
      <c r="D145" s="4">
        <f t="shared" si="10"/>
        <v>1.7156654781784539</v>
      </c>
      <c r="E145" s="4">
        <f t="shared" si="11"/>
        <v>2.3973008765844739</v>
      </c>
      <c r="G145" s="4">
        <f t="shared" si="9"/>
        <v>1.0390908612616405</v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1.55</v>
      </c>
      <c r="B2" s="4">
        <f>IF('True_Odds_Calculator_3-way'!B3="","",'True_Odds_Calculator_3-way'!B3)</f>
        <v>4.3899999999999997</v>
      </c>
      <c r="C2" s="4">
        <f>IF('True_Odds_Calculator_3-way'!C3="","",'True_Odds_Calculator_3-way'!C3)</f>
        <v>6.07</v>
      </c>
      <c r="D2" s="4">
        <f>IF(A2="","",((1/A2)+(1/B2)+(1/C2))-1)</f>
        <v>3.7696368923414436E-2</v>
      </c>
      <c r="E2" s="4">
        <f>IF(A2="","",(3*A2)/(3-($D2*A2)))</f>
        <v>1.5807881529245773</v>
      </c>
      <c r="F2" s="4">
        <f>IF(B2="","",(3*B2)/(3-($D2*B2)))</f>
        <v>4.6463008907695071</v>
      </c>
      <c r="G2" s="4">
        <f>IF(C2="","",(3*C2)/(3-($D2*C2)))</f>
        <v>6.5712007229331606</v>
      </c>
      <c r="I2" s="4">
        <f>IF(A2="","",D2+1)</f>
        <v>1.0376963689234144</v>
      </c>
    </row>
    <row r="3" spans="1:9" x14ac:dyDescent="0.2">
      <c r="A3" s="4">
        <f>IF('True_Odds_Calculator_3-way'!A4="","",'True_Odds_Calculator_3-way'!A4)</f>
        <v>1.73</v>
      </c>
      <c r="B3" s="4">
        <f>IF('True_Odds_Calculator_3-way'!B4="","",'True_Odds_Calculator_3-way'!B4)</f>
        <v>4.03</v>
      </c>
      <c r="C3" s="4">
        <f>IF('True_Odds_Calculator_3-way'!C4="","",'True_Odds_Calculator_3-way'!C4)</f>
        <v>4.91</v>
      </c>
      <c r="D3" s="4">
        <f t="shared" ref="D3:D66" si="0">IF(A3="","",((1/A3)+(1/B3)+(1/C3))-1)</f>
        <v>2.9839627677342717E-2</v>
      </c>
      <c r="E3" s="4">
        <f t="shared" ref="E3:E66" si="1">IF(A3="","",(3*A3)/(3-($D3*A3)))</f>
        <v>1.7602902268682321</v>
      </c>
      <c r="F3" s="4">
        <f t="shared" ref="F3:F66" si="2">IF(B3="","",(3*B3)/(3-($D3*B3)))</f>
        <v>4.1982864942191229</v>
      </c>
      <c r="G3" s="4">
        <f t="shared" ref="G3:G66" si="3">IF(C3="","",(3*C3)/(3-($D3*C3)))</f>
        <v>5.1621043972098644</v>
      </c>
      <c r="I3" s="4">
        <f t="shared" ref="I3:I66" si="4">IF(A3="","",D3+1)</f>
        <v>1.0298396276773427</v>
      </c>
    </row>
    <row r="4" spans="1:9" x14ac:dyDescent="0.2">
      <c r="A4" s="4">
        <f>IF('True_Odds_Calculator_3-way'!A5="","",'True_Odds_Calculator_3-way'!A5)</f>
        <v>1.6</v>
      </c>
      <c r="B4" s="4">
        <f>IF('True_Odds_Calculator_3-way'!B5="","",'True_Odds_Calculator_3-way'!B5)</f>
        <v>4.43</v>
      </c>
      <c r="C4" s="4">
        <f>IF('True_Odds_Calculator_3-way'!C5="","",'True_Odds_Calculator_3-way'!C5)</f>
        <v>5.54</v>
      </c>
      <c r="D4" s="4">
        <f t="shared" si="0"/>
        <v>3.1239049473967384E-2</v>
      </c>
      <c r="E4" s="4">
        <f t="shared" si="1"/>
        <v>1.6271089802309175</v>
      </c>
      <c r="F4" s="4">
        <f t="shared" si="2"/>
        <v>4.644237092218825</v>
      </c>
      <c r="G4" s="4">
        <f t="shared" si="3"/>
        <v>5.8791574921197061</v>
      </c>
      <c r="I4" s="4">
        <f t="shared" si="4"/>
        <v>1.0312390494739674</v>
      </c>
    </row>
    <row r="5" spans="1:9" x14ac:dyDescent="0.2">
      <c r="A5" s="4">
        <f>IF('True_Odds_Calculator_3-way'!A6="","",'True_Odds_Calculator_3-way'!A6)</f>
        <v>1.86</v>
      </c>
      <c r="B5" s="4">
        <f>IF('True_Odds_Calculator_3-way'!B6="","",'True_Odds_Calculator_3-way'!B6)</f>
        <v>3.71</v>
      </c>
      <c r="C5" s="4">
        <f>IF('True_Odds_Calculator_3-way'!C6="","",'True_Odds_Calculator_3-way'!C6)</f>
        <v>4.47</v>
      </c>
      <c r="D5" s="4">
        <f t="shared" si="0"/>
        <v>3.0889834110330305E-2</v>
      </c>
      <c r="E5" s="4">
        <f t="shared" si="1"/>
        <v>1.8963177023322257</v>
      </c>
      <c r="F5" s="4">
        <f t="shared" si="2"/>
        <v>3.8573525178344679</v>
      </c>
      <c r="G5" s="4">
        <f t="shared" si="3"/>
        <v>4.6856615697963573</v>
      </c>
      <c r="I5" s="4">
        <f t="shared" si="4"/>
        <v>1.0308898341103303</v>
      </c>
    </row>
    <row r="6" spans="1:9" x14ac:dyDescent="0.2">
      <c r="A6" s="4">
        <f>IF('True_Odds_Calculator_3-way'!A7="","",'True_Odds_Calculator_3-way'!A7)</f>
        <v>3.37</v>
      </c>
      <c r="B6" s="4">
        <f>IF('True_Odds_Calculator_3-way'!B7="","",'True_Odds_Calculator_3-way'!B7)</f>
        <v>3.31</v>
      </c>
      <c r="C6" s="4">
        <f>IF('True_Odds_Calculator_3-way'!C7="","",'True_Odds_Calculator_3-way'!C7)</f>
        <v>2.33</v>
      </c>
      <c r="D6" s="4">
        <f t="shared" si="0"/>
        <v>2.8035258026111176E-2</v>
      </c>
      <c r="E6" s="4">
        <f t="shared" si="1"/>
        <v>3.4795822752967198</v>
      </c>
      <c r="F6" s="4">
        <f t="shared" si="2"/>
        <v>3.4156538051155594</v>
      </c>
      <c r="G6" s="4">
        <f t="shared" si="3"/>
        <v>2.3818628006683031</v>
      </c>
      <c r="I6" s="4">
        <f t="shared" si="4"/>
        <v>1.0280352580261112</v>
      </c>
    </row>
    <row r="7" spans="1:9" x14ac:dyDescent="0.2">
      <c r="A7" s="4">
        <f>IF('True_Odds_Calculator_3-way'!A8="","",'True_Odds_Calculator_3-way'!A8)</f>
        <v>3.25</v>
      </c>
      <c r="B7" s="4">
        <f>IF('True_Odds_Calculator_3-way'!B8="","",'True_Odds_Calculator_3-way'!B8)</f>
        <v>3.71</v>
      </c>
      <c r="C7" s="4">
        <f>IF('True_Odds_Calculator_3-way'!C8="","",'True_Odds_Calculator_3-way'!C8)</f>
        <v>2.2200000000000002</v>
      </c>
      <c r="D7" s="4">
        <f t="shared" si="0"/>
        <v>2.7684537118499275E-2</v>
      </c>
      <c r="E7" s="4">
        <f t="shared" si="1"/>
        <v>3.3504863868021553</v>
      </c>
      <c r="F7" s="4">
        <f t="shared" si="2"/>
        <v>3.8415203825114381</v>
      </c>
      <c r="G7" s="4">
        <f t="shared" si="3"/>
        <v>2.2664313766441961</v>
      </c>
      <c r="I7" s="4">
        <f t="shared" si="4"/>
        <v>1.0276845371184993</v>
      </c>
    </row>
    <row r="8" spans="1:9" x14ac:dyDescent="0.2">
      <c r="A8" s="4">
        <f>IF('True_Odds_Calculator_3-way'!A9="","",'True_Odds_Calculator_3-way'!A9)</f>
        <v>1.1200000000000001</v>
      </c>
      <c r="B8" s="4">
        <f>IF('True_Odds_Calculator_3-way'!B9="","",'True_Odds_Calculator_3-way'!B9)</f>
        <v>10.26</v>
      </c>
      <c r="C8" s="4">
        <f>IF('True_Odds_Calculator_3-way'!C9="","",'True_Odds_Calculator_3-way'!C9)</f>
        <v>21.81</v>
      </c>
      <c r="D8" s="4">
        <f t="shared" si="0"/>
        <v>3.6173557077777696E-2</v>
      </c>
      <c r="E8" s="4">
        <f t="shared" si="1"/>
        <v>1.135332431336016</v>
      </c>
      <c r="F8" s="4">
        <f t="shared" si="2"/>
        <v>11.708500317492588</v>
      </c>
      <c r="G8" s="4">
        <f t="shared" si="3"/>
        <v>29.592211990142172</v>
      </c>
      <c r="I8" s="4">
        <f t="shared" si="4"/>
        <v>1.0361735570777777</v>
      </c>
    </row>
    <row r="9" spans="1:9" x14ac:dyDescent="0.2">
      <c r="A9" s="4">
        <f>IF('True_Odds_Calculator_3-way'!A10="","",'True_Odds_Calculator_3-way'!A10)</f>
        <v>1.73</v>
      </c>
      <c r="B9" s="4">
        <f>IF('True_Odds_Calculator_3-way'!B10="","",'True_Odds_Calculator_3-way'!B10)</f>
        <v>3.51</v>
      </c>
      <c r="C9" s="4">
        <f>IF('True_Odds_Calculator_3-way'!C10="","",'True_Odds_Calculator_3-way'!C10)</f>
        <v>6</v>
      </c>
      <c r="D9" s="4">
        <f t="shared" si="0"/>
        <v>2.9601633647876602E-2</v>
      </c>
      <c r="E9" s="4">
        <f t="shared" si="1"/>
        <v>1.7600444433709332</v>
      </c>
      <c r="F9" s="4">
        <f t="shared" si="2"/>
        <v>3.6359263509804904</v>
      </c>
      <c r="G9" s="4">
        <f t="shared" si="3"/>
        <v>6.3775731690239486</v>
      </c>
      <c r="I9" s="4">
        <f t="shared" si="4"/>
        <v>1.0296016336478766</v>
      </c>
    </row>
    <row r="10" spans="1:9" x14ac:dyDescent="0.2">
      <c r="A10" s="4">
        <f>IF('True_Odds_Calculator_3-way'!A11="","",'True_Odds_Calculator_3-way'!A11)</f>
        <v>2.2599999999999998</v>
      </c>
      <c r="B10" s="4">
        <f>IF('True_Odds_Calculator_3-way'!B11="","",'True_Odds_Calculator_3-way'!B11)</f>
        <v>2.93</v>
      </c>
      <c r="C10" s="4">
        <f>IF('True_Odds_Calculator_3-way'!C11="","",'True_Odds_Calculator_3-way'!C11)</f>
        <v>4.0999999999999996</v>
      </c>
      <c r="D10" s="4">
        <f t="shared" si="0"/>
        <v>2.7677243458229972E-2</v>
      </c>
      <c r="E10" s="4">
        <f t="shared" si="1"/>
        <v>2.3081248416581697</v>
      </c>
      <c r="F10" s="4">
        <f t="shared" si="2"/>
        <v>3.0114025507106632</v>
      </c>
      <c r="G10" s="4">
        <f t="shared" si="3"/>
        <v>4.261181606342582</v>
      </c>
      <c r="I10" s="4">
        <f t="shared" si="4"/>
        <v>1.02767724345823</v>
      </c>
    </row>
    <row r="11" spans="1:9" x14ac:dyDescent="0.2">
      <c r="A11" s="4">
        <f>IF('True_Odds_Calculator_3-way'!A12="","",'True_Odds_Calculator_3-way'!A12)</f>
        <v>1.83</v>
      </c>
      <c r="B11" s="4">
        <f>IF('True_Odds_Calculator_3-way'!B12="","",'True_Odds_Calculator_3-way'!B12)</f>
        <v>3.97</v>
      </c>
      <c r="C11" s="4">
        <f>IF('True_Odds_Calculator_3-way'!C12="","",'True_Odds_Calculator_3-way'!C12)</f>
        <v>4.18</v>
      </c>
      <c r="D11" s="4">
        <f t="shared" si="0"/>
        <v>3.7571705958202584E-2</v>
      </c>
      <c r="E11" s="4">
        <f t="shared" si="1"/>
        <v>1.8729250842334011</v>
      </c>
      <c r="F11" s="4">
        <f t="shared" si="2"/>
        <v>4.1777155618841428</v>
      </c>
      <c r="G11" s="4">
        <f t="shared" si="3"/>
        <v>4.4109107838854804</v>
      </c>
      <c r="I11" s="4">
        <f t="shared" si="4"/>
        <v>1.0375717059582026</v>
      </c>
    </row>
    <row r="12" spans="1:9" x14ac:dyDescent="0.2">
      <c r="A12" s="4">
        <f>IF('True_Odds_Calculator_3-way'!A13="","",'True_Odds_Calculator_3-way'!A13)</f>
        <v>1.56</v>
      </c>
      <c r="B12" s="4">
        <f>IF('True_Odds_Calculator_3-way'!B13="","",'True_Odds_Calculator_3-way'!B13)</f>
        <v>4.28</v>
      </c>
      <c r="C12" s="4">
        <f>IF('True_Odds_Calculator_3-way'!C13="","",'True_Odds_Calculator_3-way'!C13)</f>
        <v>6.11</v>
      </c>
      <c r="D12" s="4">
        <f t="shared" si="0"/>
        <v>3.833662195165477E-2</v>
      </c>
      <c r="E12" s="4">
        <f t="shared" si="1"/>
        <v>1.5917312311987359</v>
      </c>
      <c r="F12" s="4">
        <f t="shared" si="2"/>
        <v>4.5276324294376558</v>
      </c>
      <c r="G12" s="4">
        <f t="shared" si="3"/>
        <v>6.6274653360516327</v>
      </c>
      <c r="I12" s="4">
        <f t="shared" si="4"/>
        <v>1.0383366219516548</v>
      </c>
    </row>
    <row r="13" spans="1:9" x14ac:dyDescent="0.2">
      <c r="A13" s="4">
        <f>IF('True_Odds_Calculator_3-way'!A14="","",'True_Odds_Calculator_3-way'!A14)</f>
        <v>1.27</v>
      </c>
      <c r="B13" s="4">
        <f>IF('True_Odds_Calculator_3-way'!B14="","",'True_Odds_Calculator_3-way'!B14)</f>
        <v>6.25</v>
      </c>
      <c r="C13" s="4">
        <f>IF('True_Odds_Calculator_3-way'!C14="","",'True_Odds_Calculator_3-way'!C14)</f>
        <v>9.94</v>
      </c>
      <c r="D13" s="4">
        <f t="shared" si="0"/>
        <v>4.8005196533531969E-2</v>
      </c>
      <c r="E13" s="4">
        <f t="shared" si="1"/>
        <v>1.2963445735180594</v>
      </c>
      <c r="F13" s="4">
        <f t="shared" si="2"/>
        <v>6.9445279802604469</v>
      </c>
      <c r="G13" s="4">
        <f t="shared" si="3"/>
        <v>11.820066966459345</v>
      </c>
      <c r="I13" s="4">
        <f t="shared" si="4"/>
        <v>1.048005196533532</v>
      </c>
    </row>
    <row r="14" spans="1:9" x14ac:dyDescent="0.2">
      <c r="A14" s="4">
        <f>IF('True_Odds_Calculator_3-way'!A15="","",'True_Odds_Calculator_3-way'!A15)</f>
        <v>3.66</v>
      </c>
      <c r="B14" s="4">
        <f>IF('True_Odds_Calculator_3-way'!B15="","",'True_Odds_Calculator_3-way'!B15)</f>
        <v>3.9</v>
      </c>
      <c r="C14" s="4">
        <f>IF('True_Odds_Calculator_3-way'!C15="","",'True_Odds_Calculator_3-way'!C15)</f>
        <v>1.98</v>
      </c>
      <c r="D14" s="4">
        <f t="shared" si="0"/>
        <v>3.4684805176608435E-2</v>
      </c>
      <c r="E14" s="4">
        <f t="shared" si="1"/>
        <v>3.8217177535820337</v>
      </c>
      <c r="F14" s="4">
        <f t="shared" si="2"/>
        <v>4.084155582915705</v>
      </c>
      <c r="G14" s="4">
        <f t="shared" si="3"/>
        <v>2.0263880165538124</v>
      </c>
      <c r="I14" s="4">
        <f t="shared" si="4"/>
        <v>1.0346848051766084</v>
      </c>
    </row>
    <row r="15" spans="1:9" x14ac:dyDescent="0.2">
      <c r="A15" s="4">
        <f>IF('True_Odds_Calculator_3-way'!A16="","",'True_Odds_Calculator_3-way'!A16)</f>
        <v>3.91</v>
      </c>
      <c r="B15" s="4">
        <f>IF('True_Odds_Calculator_3-way'!B16="","",'True_Odds_Calculator_3-way'!B16)</f>
        <v>3.71</v>
      </c>
      <c r="C15" s="4">
        <f>IF('True_Odds_Calculator_3-way'!C16="","",'True_Odds_Calculator_3-way'!C16)</f>
        <v>1.96</v>
      </c>
      <c r="D15" s="4">
        <f t="shared" si="0"/>
        <v>3.5500336311719227E-2</v>
      </c>
      <c r="E15" s="4">
        <f t="shared" si="1"/>
        <v>4.0996875050467541</v>
      </c>
      <c r="F15" s="4">
        <f t="shared" si="2"/>
        <v>3.8803556961831829</v>
      </c>
      <c r="G15" s="4">
        <f t="shared" si="3"/>
        <v>2.0065387632667337</v>
      </c>
      <c r="I15" s="4">
        <f t="shared" si="4"/>
        <v>1.0355003363117192</v>
      </c>
    </row>
    <row r="16" spans="1:9" x14ac:dyDescent="0.2">
      <c r="A16" s="4">
        <f>IF('True_Odds_Calculator_3-way'!A17="","",'True_Odds_Calculator_3-way'!A17)</f>
        <v>4.2699999999999996</v>
      </c>
      <c r="B16" s="4">
        <f>IF('True_Odds_Calculator_3-way'!B17="","",'True_Odds_Calculator_3-way'!B17)</f>
        <v>4.29</v>
      </c>
      <c r="C16" s="4">
        <f>IF('True_Odds_Calculator_3-way'!C17="","",'True_Odds_Calculator_3-way'!C17)</f>
        <v>1.76</v>
      </c>
      <c r="D16" s="4">
        <f t="shared" si="0"/>
        <v>3.5474088752777355E-2</v>
      </c>
      <c r="E16" s="4">
        <f t="shared" si="1"/>
        <v>4.4970632580957313</v>
      </c>
      <c r="F16" s="4">
        <f t="shared" si="2"/>
        <v>4.5192523956275314</v>
      </c>
      <c r="G16" s="4">
        <f t="shared" si="3"/>
        <v>1.7974066666557644</v>
      </c>
      <c r="I16" s="4">
        <f t="shared" si="4"/>
        <v>1.0354740887527774</v>
      </c>
    </row>
    <row r="17" spans="1:9" x14ac:dyDescent="0.2">
      <c r="A17" s="4">
        <f>IF('True_Odds_Calculator_3-way'!A18="","",'True_Odds_Calculator_3-way'!A18)</f>
        <v>2.0699999999999998</v>
      </c>
      <c r="B17" s="4">
        <f>IF('True_Odds_Calculator_3-way'!B18="","",'True_Odds_Calculator_3-way'!B18)</f>
        <v>3.83</v>
      </c>
      <c r="C17" s="4">
        <f>IF('True_Odds_Calculator_3-way'!C18="","",'True_Odds_Calculator_3-way'!C18)</f>
        <v>3.44</v>
      </c>
      <c r="D17" s="4">
        <f t="shared" si="0"/>
        <v>3.4886067602343473E-2</v>
      </c>
      <c r="E17" s="4">
        <f t="shared" si="1"/>
        <v>2.1210567777956246</v>
      </c>
      <c r="F17" s="4">
        <f t="shared" si="2"/>
        <v>4.0085314931720024</v>
      </c>
      <c r="G17" s="4">
        <f t="shared" si="3"/>
        <v>3.5833433773354058</v>
      </c>
      <c r="I17" s="4">
        <f t="shared" si="4"/>
        <v>1.0348860676023435</v>
      </c>
    </row>
    <row r="18" spans="1:9" x14ac:dyDescent="0.2">
      <c r="A18" s="4">
        <f>IF('True_Odds_Calculator_3-way'!A19="","",'True_Odds_Calculator_3-way'!A19)</f>
        <v>2.78</v>
      </c>
      <c r="B18" s="4">
        <f>IF('True_Odds_Calculator_3-way'!B19="","",'True_Odds_Calculator_3-way'!B19)</f>
        <v>3.5</v>
      </c>
      <c r="C18" s="4">
        <f>IF('True_Odds_Calculator_3-way'!C19="","",'True_Odds_Calculator_3-way'!C19)</f>
        <v>2.58</v>
      </c>
      <c r="D18" s="4">
        <f t="shared" si="0"/>
        <v>3.3023415154919356E-2</v>
      </c>
      <c r="E18" s="4">
        <f t="shared" si="1"/>
        <v>2.8677582727238109</v>
      </c>
      <c r="F18" s="4">
        <f t="shared" si="2"/>
        <v>3.6402490308485036</v>
      </c>
      <c r="G18" s="4">
        <f t="shared" si="3"/>
        <v>2.6554141250308527</v>
      </c>
      <c r="I18" s="4">
        <f t="shared" si="4"/>
        <v>1.0330234151549194</v>
      </c>
    </row>
    <row r="19" spans="1:9" x14ac:dyDescent="0.2">
      <c r="A19" s="4">
        <f>IF('True_Odds_Calculator_3-way'!A20="","",'True_Odds_Calculator_3-way'!A20)</f>
        <v>2.44</v>
      </c>
      <c r="B19" s="4">
        <f>IF('True_Odds_Calculator_3-way'!B20="","",'True_Odds_Calculator_3-way'!B20)</f>
        <v>3.78</v>
      </c>
      <c r="C19" s="4">
        <f>IF('True_Odds_Calculator_3-way'!C20="","",'True_Odds_Calculator_3-way'!C20)</f>
        <v>2.79</v>
      </c>
      <c r="D19" s="4">
        <f t="shared" si="0"/>
        <v>3.2809269192135559E-2</v>
      </c>
      <c r="E19" s="4">
        <f t="shared" si="1"/>
        <v>2.5068962050413965</v>
      </c>
      <c r="F19" s="4">
        <f t="shared" si="2"/>
        <v>3.943002456568748</v>
      </c>
      <c r="G19" s="4">
        <f t="shared" si="3"/>
        <v>2.877809508983451</v>
      </c>
      <c r="I19" s="4">
        <f t="shared" si="4"/>
        <v>1.0328092691921356</v>
      </c>
    </row>
    <row r="20" spans="1:9" x14ac:dyDescent="0.2">
      <c r="A20" s="4">
        <f>IF('True_Odds_Calculator_3-way'!A21="","",'True_Odds_Calculator_3-way'!A21)</f>
        <v>2.5</v>
      </c>
      <c r="B20" s="4">
        <f>IF('True_Odds_Calculator_3-way'!B21="","",'True_Odds_Calculator_3-way'!B21)</f>
        <v>3.47</v>
      </c>
      <c r="C20" s="4">
        <f>IF('True_Odds_Calculator_3-way'!C21="","",'True_Odds_Calculator_3-way'!C21)</f>
        <v>2.94</v>
      </c>
      <c r="D20" s="4">
        <f t="shared" si="0"/>
        <v>2.8320492462114544E-2</v>
      </c>
      <c r="E20" s="4">
        <f t="shared" si="1"/>
        <v>2.560427131054007</v>
      </c>
      <c r="F20" s="4">
        <f t="shared" si="2"/>
        <v>3.5875176413771763</v>
      </c>
      <c r="G20" s="4">
        <f t="shared" si="3"/>
        <v>3.0239263003552983</v>
      </c>
      <c r="I20" s="4">
        <f t="shared" si="4"/>
        <v>1.0283204924621145</v>
      </c>
    </row>
    <row r="21" spans="1:9" x14ac:dyDescent="0.2">
      <c r="A21" s="4">
        <f>IF('True_Odds_Calculator_3-way'!A22="","",'True_Odds_Calculator_3-way'!A22)</f>
        <v>1.96</v>
      </c>
      <c r="B21" s="4">
        <f>IF('True_Odds_Calculator_3-way'!B22="","",'True_Odds_Calculator_3-way'!B22)</f>
        <v>3.78</v>
      </c>
      <c r="C21" s="4">
        <f>IF('True_Odds_Calculator_3-way'!C22="","",'True_Odds_Calculator_3-way'!C22)</f>
        <v>3.94</v>
      </c>
      <c r="D21" s="4">
        <f t="shared" si="0"/>
        <v>2.8561452781902474E-2</v>
      </c>
      <c r="E21" s="4">
        <f t="shared" si="1"/>
        <v>1.9972693438506595</v>
      </c>
      <c r="F21" s="4">
        <f t="shared" si="2"/>
        <v>3.921110698775363</v>
      </c>
      <c r="G21" s="4">
        <f t="shared" si="3"/>
        <v>4.093552035014608</v>
      </c>
      <c r="I21" s="4">
        <f t="shared" si="4"/>
        <v>1.0285614527819025</v>
      </c>
    </row>
    <row r="22" spans="1:9" x14ac:dyDescent="0.2">
      <c r="A22" s="4">
        <f>IF('True_Odds_Calculator_3-way'!A23="","",'True_Odds_Calculator_3-way'!A23)</f>
        <v>1.5</v>
      </c>
      <c r="B22" s="4">
        <f>IF('True_Odds_Calculator_3-way'!B23="","",'True_Odds_Calculator_3-way'!B23)</f>
        <v>4.6900000000000004</v>
      </c>
      <c r="C22" s="4">
        <f>IF('True_Odds_Calculator_3-way'!C23="","",'True_Odds_Calculator_3-way'!C23)</f>
        <v>6.63</v>
      </c>
      <c r="D22" s="4">
        <f t="shared" si="0"/>
        <v>3.071584546562578E-2</v>
      </c>
      <c r="E22" s="4">
        <f t="shared" si="1"/>
        <v>1.5233962011487026</v>
      </c>
      <c r="F22" s="4">
        <f t="shared" si="2"/>
        <v>4.9265694564006131</v>
      </c>
      <c r="G22" s="4">
        <f t="shared" si="3"/>
        <v>7.1128334947273677</v>
      </c>
      <c r="I22" s="4">
        <f t="shared" si="4"/>
        <v>1.0307158454656258</v>
      </c>
    </row>
    <row r="23" spans="1:9" x14ac:dyDescent="0.2">
      <c r="A23" s="4">
        <f>IF('True_Odds_Calculator_3-way'!A24="","",'True_Odds_Calculator_3-way'!A24)</f>
        <v>2.67</v>
      </c>
      <c r="B23" s="4">
        <f>IF('True_Odds_Calculator_3-way'!B24="","",'True_Odds_Calculator_3-way'!B24)</f>
        <v>3.94</v>
      </c>
      <c r="C23" s="4">
        <f>IF('True_Odds_Calculator_3-way'!C24="","",'True_Odds_Calculator_3-way'!C24)</f>
        <v>2.5</v>
      </c>
      <c r="D23" s="4">
        <f t="shared" si="0"/>
        <v>2.8338941804977313E-2</v>
      </c>
      <c r="E23" s="4">
        <f t="shared" si="1"/>
        <v>2.7390842466680785</v>
      </c>
      <c r="F23" s="4">
        <f t="shared" si="2"/>
        <v>4.0923095276378785</v>
      </c>
      <c r="G23" s="4">
        <f t="shared" si="3"/>
        <v>2.5604674483434531</v>
      </c>
      <c r="I23" s="4">
        <f t="shared" si="4"/>
        <v>1.0283389418049773</v>
      </c>
    </row>
    <row r="24" spans="1:9" x14ac:dyDescent="0.2">
      <c r="A24" s="4">
        <f>IF('True_Odds_Calculator_3-way'!A25="","",'True_Odds_Calculator_3-way'!A25)</f>
        <v>1.29</v>
      </c>
      <c r="B24" s="4">
        <f>IF('True_Odds_Calculator_3-way'!B25="","",'True_Odds_Calculator_3-way'!B25)</f>
        <v>5.85</v>
      </c>
      <c r="C24" s="4">
        <f>IF('True_Odds_Calculator_3-way'!C25="","",'True_Odds_Calculator_3-way'!C25)</f>
        <v>10.86</v>
      </c>
      <c r="D24" s="4">
        <f t="shared" si="0"/>
        <v>3.8215000697333856E-2</v>
      </c>
      <c r="E24" s="4">
        <f t="shared" si="1"/>
        <v>1.3115520132737946</v>
      </c>
      <c r="F24" s="4">
        <f t="shared" si="2"/>
        <v>6.3210391016726755</v>
      </c>
      <c r="G24" s="4">
        <f t="shared" si="3"/>
        <v>12.603554308861312</v>
      </c>
      <c r="I24" s="4">
        <f t="shared" si="4"/>
        <v>1.0382150006973339</v>
      </c>
    </row>
    <row r="25" spans="1:9" x14ac:dyDescent="0.2">
      <c r="A25" s="4">
        <f>IF('True_Odds_Calculator_3-way'!A26="","",'True_Odds_Calculator_3-way'!A26)</f>
        <v>1.85</v>
      </c>
      <c r="B25" s="4">
        <f>IF('True_Odds_Calculator_3-way'!B26="","",'True_Odds_Calculator_3-way'!B26)</f>
        <v>3.83</v>
      </c>
      <c r="C25" s="4">
        <f>IF('True_Odds_Calculator_3-way'!C26="","",'True_Odds_Calculator_3-way'!C26)</f>
        <v>4.29</v>
      </c>
      <c r="D25" s="4">
        <f t="shared" si="0"/>
        <v>3.4737379384898848E-2</v>
      </c>
      <c r="E25" s="4">
        <f t="shared" si="1"/>
        <v>1.8904970634603333</v>
      </c>
      <c r="F25" s="4">
        <f t="shared" si="2"/>
        <v>4.0077352611752115</v>
      </c>
      <c r="G25" s="4">
        <f t="shared" si="3"/>
        <v>4.5142425260246037</v>
      </c>
      <c r="I25" s="4">
        <f t="shared" si="4"/>
        <v>1.0347373793848988</v>
      </c>
    </row>
    <row r="26" spans="1:9" x14ac:dyDescent="0.2">
      <c r="A26" s="4">
        <f>IF('True_Odds_Calculator_3-way'!A27="","",'True_Odds_Calculator_3-way'!A27)</f>
        <v>5</v>
      </c>
      <c r="B26" s="4">
        <f>IF('True_Odds_Calculator_3-way'!B27="","",'True_Odds_Calculator_3-way'!B27)</f>
        <v>4.24</v>
      </c>
      <c r="C26" s="4">
        <f>IF('True_Odds_Calculator_3-way'!C27="","",'True_Odds_Calculator_3-way'!C27)</f>
        <v>1.68</v>
      </c>
      <c r="D26" s="4">
        <f t="shared" si="0"/>
        <v>3.1087151841868721E-2</v>
      </c>
      <c r="E26" s="4">
        <f t="shared" si="1"/>
        <v>5.273215413771319</v>
      </c>
      <c r="F26" s="4">
        <f t="shared" si="2"/>
        <v>4.4348519059636073</v>
      </c>
      <c r="G26" s="4">
        <f t="shared" si="3"/>
        <v>1.7097649649239592</v>
      </c>
      <c r="I26" s="4">
        <f t="shared" si="4"/>
        <v>1.0310871518418687</v>
      </c>
    </row>
    <row r="27" spans="1:9" x14ac:dyDescent="0.2">
      <c r="A27" s="4">
        <f>IF('True_Odds_Calculator_3-way'!A28="","",'True_Odds_Calculator_3-way'!A28)</f>
        <v>1.77</v>
      </c>
      <c r="B27" s="4">
        <f>IF('True_Odds_Calculator_3-way'!B28="","",'True_Odds_Calculator_3-way'!B28)</f>
        <v>4.1100000000000003</v>
      </c>
      <c r="C27" s="4">
        <f>IF('True_Odds_Calculator_3-way'!C28="","",'True_Odds_Calculator_3-way'!C28)</f>
        <v>4.49</v>
      </c>
      <c r="D27" s="4">
        <f t="shared" si="0"/>
        <v>3.0997903066009469E-2</v>
      </c>
      <c r="E27" s="4">
        <f t="shared" si="1"/>
        <v>1.8029741668888872</v>
      </c>
      <c r="F27" s="4">
        <f t="shared" si="2"/>
        <v>4.2922808362531439</v>
      </c>
      <c r="G27" s="4">
        <f t="shared" si="3"/>
        <v>4.7084411998441453</v>
      </c>
      <c r="I27" s="4">
        <f t="shared" si="4"/>
        <v>1.0309979030660095</v>
      </c>
    </row>
    <row r="28" spans="1:9" x14ac:dyDescent="0.2">
      <c r="A28" s="4">
        <f>IF('True_Odds_Calculator_3-way'!A29="","",'True_Odds_Calculator_3-way'!A29)</f>
        <v>2.4500000000000002</v>
      </c>
      <c r="B28" s="4">
        <f>IF('True_Odds_Calculator_3-way'!B29="","",'True_Odds_Calculator_3-way'!B29)</f>
        <v>3.36</v>
      </c>
      <c r="C28" s="4">
        <f>IF('True_Odds_Calculator_3-way'!C29="","",'True_Odds_Calculator_3-way'!C29)</f>
        <v>3.11</v>
      </c>
      <c r="D28" s="4">
        <f t="shared" si="0"/>
        <v>2.7325721285298643E-2</v>
      </c>
      <c r="E28" s="4">
        <f t="shared" si="1"/>
        <v>2.5059221735496044</v>
      </c>
      <c r="F28" s="4">
        <f t="shared" si="2"/>
        <v>3.4660786717042167</v>
      </c>
      <c r="G28" s="4">
        <f t="shared" si="3"/>
        <v>3.200667432892073</v>
      </c>
      <c r="I28" s="4">
        <f t="shared" si="4"/>
        <v>1.0273257212852986</v>
      </c>
    </row>
    <row r="29" spans="1:9" x14ac:dyDescent="0.2">
      <c r="A29" s="4">
        <f>IF('True_Odds_Calculator_3-way'!A30="","",'True_Odds_Calculator_3-way'!A30)</f>
        <v>1.31</v>
      </c>
      <c r="B29" s="4">
        <f>IF('True_Odds_Calculator_3-way'!B30="","",'True_Odds_Calculator_3-way'!B30)</f>
        <v>5.7</v>
      </c>
      <c r="C29" s="4">
        <f>IF('True_Odds_Calculator_3-way'!C30="","",'True_Odds_Calculator_3-way'!C30)</f>
        <v>10.57</v>
      </c>
      <c r="D29" s="4">
        <f t="shared" si="0"/>
        <v>3.3404754492773581E-2</v>
      </c>
      <c r="E29" s="4">
        <f t="shared" si="1"/>
        <v>1.329391491764466</v>
      </c>
      <c r="F29" s="4">
        <f t="shared" si="2"/>
        <v>6.086291008104908</v>
      </c>
      <c r="G29" s="4">
        <f t="shared" si="3"/>
        <v>11.979998977965026</v>
      </c>
      <c r="I29" s="4">
        <f t="shared" si="4"/>
        <v>1.0334047544927736</v>
      </c>
    </row>
    <row r="30" spans="1:9" x14ac:dyDescent="0.2">
      <c r="A30" s="4">
        <f>IF('True_Odds_Calculator_3-way'!A31="","",'True_Odds_Calculator_3-way'!A31)</f>
        <v>2.9</v>
      </c>
      <c r="B30" s="4">
        <f>IF('True_Odds_Calculator_3-way'!B31="","",'True_Odds_Calculator_3-way'!B31)</f>
        <v>3.47</v>
      </c>
      <c r="C30" s="4">
        <f>IF('True_Odds_Calculator_3-way'!C31="","",'True_Odds_Calculator_3-way'!C31)</f>
        <v>2.54</v>
      </c>
      <c r="D30" s="4">
        <f t="shared" si="0"/>
        <v>2.6712811648817114E-2</v>
      </c>
      <c r="E30" s="4">
        <f t="shared" si="1"/>
        <v>2.9768698788987917</v>
      </c>
      <c r="F30" s="4">
        <f t="shared" si="2"/>
        <v>3.5806337735498395</v>
      </c>
      <c r="G30" s="4">
        <f t="shared" si="3"/>
        <v>2.5987761224582475</v>
      </c>
      <c r="I30" s="4">
        <f t="shared" si="4"/>
        <v>1.0267128116488171</v>
      </c>
    </row>
    <row r="31" spans="1:9" x14ac:dyDescent="0.2">
      <c r="A31" s="4">
        <f>IF('True_Odds_Calculator_3-way'!A32="","",'True_Odds_Calculator_3-way'!A32)</f>
        <v>2.2799999999999998</v>
      </c>
      <c r="B31" s="4">
        <f>IF('True_Odds_Calculator_3-way'!B32="","",'True_Odds_Calculator_3-way'!B32)</f>
        <v>3.65</v>
      </c>
      <c r="C31" s="4">
        <f>IF('True_Odds_Calculator_3-way'!C32="","",'True_Odds_Calculator_3-way'!C32)</f>
        <v>3.17</v>
      </c>
      <c r="D31" s="4">
        <f t="shared" si="0"/>
        <v>2.8026507217007612E-2</v>
      </c>
      <c r="E31" s="4">
        <f t="shared" si="1"/>
        <v>2.3296212720187781</v>
      </c>
      <c r="F31" s="4">
        <f t="shared" si="2"/>
        <v>3.7788548586096651</v>
      </c>
      <c r="G31" s="4">
        <f t="shared" si="3"/>
        <v>3.2667435517265293</v>
      </c>
      <c r="I31" s="4">
        <f t="shared" si="4"/>
        <v>1.0280265072170076</v>
      </c>
    </row>
    <row r="32" spans="1:9" x14ac:dyDescent="0.2">
      <c r="A32" s="4">
        <f>IF('True_Odds_Calculator_3-way'!A33="","",'True_Odds_Calculator_3-way'!A33)</f>
        <v>2.61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3.03</v>
      </c>
      <c r="D32" s="4">
        <f t="shared" si="0"/>
        <v>2.6654389576888704E-2</v>
      </c>
      <c r="E32" s="4">
        <f t="shared" si="1"/>
        <v>2.6719609547533407</v>
      </c>
      <c r="F32" s="4">
        <f t="shared" si="2"/>
        <v>3.283049843190387</v>
      </c>
      <c r="G32" s="4">
        <f t="shared" si="3"/>
        <v>3.1138271330954179</v>
      </c>
      <c r="I32" s="4">
        <f t="shared" si="4"/>
        <v>1.0266543895768887</v>
      </c>
    </row>
    <row r="33" spans="1:9" x14ac:dyDescent="0.2">
      <c r="A33" s="4">
        <f>IF('True_Odds_Calculator_3-way'!A34="","",'True_Odds_Calculator_3-way'!A34)</f>
        <v>3.19</v>
      </c>
      <c r="B33" s="4">
        <f>IF('True_Odds_Calculator_3-way'!B34="","",'True_Odds_Calculator_3-way'!B34)</f>
        <v>3.59</v>
      </c>
      <c r="C33" s="4">
        <f>IF('True_Odds_Calculator_3-way'!C34="","",'True_Odds_Calculator_3-way'!C34)</f>
        <v>2.2999999999999998</v>
      </c>
      <c r="D33" s="4">
        <f t="shared" si="0"/>
        <v>2.6813764553530017E-2</v>
      </c>
      <c r="E33" s="4">
        <f t="shared" si="1"/>
        <v>3.2836225463572632</v>
      </c>
      <c r="F33" s="4">
        <f t="shared" si="2"/>
        <v>3.7090115669149535</v>
      </c>
      <c r="G33" s="4">
        <f t="shared" si="3"/>
        <v>2.3482739837081872</v>
      </c>
      <c r="I33" s="4">
        <f t="shared" si="4"/>
        <v>1.02681376455353</v>
      </c>
    </row>
    <row r="34" spans="1:9" x14ac:dyDescent="0.2">
      <c r="A34" s="4">
        <f>IF('True_Odds_Calculator_3-way'!A35="","",'True_Odds_Calculator_3-way'!A35)</f>
        <v>1.95</v>
      </c>
      <c r="B34" s="4">
        <f>IF('True_Odds_Calculator_3-way'!B35="","",'True_Odds_Calculator_3-way'!B35)</f>
        <v>3.61</v>
      </c>
      <c r="C34" s="4">
        <f>IF('True_Odds_Calculator_3-way'!C35="","",'True_Odds_Calculator_3-way'!C35)</f>
        <v>4.2</v>
      </c>
      <c r="D34" s="4">
        <f t="shared" si="0"/>
        <v>2.7924061165058411E-2</v>
      </c>
      <c r="E34" s="4">
        <f t="shared" si="1"/>
        <v>1.986048042561195</v>
      </c>
      <c r="F34" s="4">
        <f t="shared" si="2"/>
        <v>3.7355207964825392</v>
      </c>
      <c r="G34" s="4">
        <f t="shared" si="3"/>
        <v>4.3708735567612322</v>
      </c>
      <c r="I34" s="4">
        <f t="shared" si="4"/>
        <v>1.0279240611650584</v>
      </c>
    </row>
    <row r="35" spans="1:9" x14ac:dyDescent="0.2">
      <c r="A35" s="4">
        <f>IF('True_Odds_Calculator_3-way'!A36="","",'True_Odds_Calculator_3-way'!A36)</f>
        <v>2.62</v>
      </c>
      <c r="B35" s="4">
        <f>IF('True_Odds_Calculator_3-way'!B36="","",'True_Odds_Calculator_3-way'!B36)</f>
        <v>3.5</v>
      </c>
      <c r="C35" s="4">
        <f>IF('True_Odds_Calculator_3-way'!C36="","",'True_Odds_Calculator_3-way'!C36)</f>
        <v>2.74</v>
      </c>
      <c r="D35" s="4">
        <f t="shared" si="0"/>
        <v>3.2357178676897913E-2</v>
      </c>
      <c r="E35" s="4">
        <f t="shared" si="1"/>
        <v>2.6961905783882396</v>
      </c>
      <c r="F35" s="4">
        <f t="shared" si="2"/>
        <v>3.6373085497553492</v>
      </c>
      <c r="G35" s="4">
        <f t="shared" si="3"/>
        <v>2.8234408360489947</v>
      </c>
      <c r="I35" s="4">
        <f t="shared" si="4"/>
        <v>1.0323571786768979</v>
      </c>
    </row>
    <row r="36" spans="1:9" x14ac:dyDescent="0.2">
      <c r="A36" s="4">
        <f>IF('True_Odds_Calculator_3-way'!A37="","",'True_Odds_Calculator_3-way'!A37)</f>
        <v>3.12</v>
      </c>
      <c r="B36" s="4">
        <f>IF('True_Odds_Calculator_3-way'!B37="","",'True_Odds_Calculator_3-way'!B37)</f>
        <v>3.58</v>
      </c>
      <c r="C36" s="4">
        <f>IF('True_Odds_Calculator_3-way'!C37="","",'True_Odds_Calculator_3-way'!C37)</f>
        <v>2.31</v>
      </c>
      <c r="D36" s="4">
        <f t="shared" si="0"/>
        <v>3.2742862351800905E-2</v>
      </c>
      <c r="E36" s="4">
        <f t="shared" si="1"/>
        <v>3.2299894644495275</v>
      </c>
      <c r="F36" s="4">
        <f t="shared" si="2"/>
        <v>3.7255697419079841</v>
      </c>
      <c r="G36" s="4">
        <f t="shared" si="3"/>
        <v>2.3697460468376539</v>
      </c>
      <c r="I36" s="4">
        <f t="shared" si="4"/>
        <v>1.0327428623518009</v>
      </c>
    </row>
    <row r="37" spans="1:9" x14ac:dyDescent="0.2">
      <c r="A37" s="4">
        <f>IF('True_Odds_Calculator_3-way'!A38="","",'True_Odds_Calculator_3-way'!A38)</f>
        <v>2.4500000000000002</v>
      </c>
      <c r="B37" s="4">
        <f>IF('True_Odds_Calculator_3-way'!B38="","",'True_Odds_Calculator_3-way'!B38)</f>
        <v>3.21</v>
      </c>
      <c r="C37" s="4">
        <f>IF('True_Odds_Calculator_3-way'!C38="","",'True_Odds_Calculator_3-way'!C38)</f>
        <v>3.19</v>
      </c>
      <c r="D37" s="4">
        <f t="shared" si="0"/>
        <v>3.3169368881352579E-2</v>
      </c>
      <c r="E37" s="4">
        <f t="shared" si="1"/>
        <v>2.5182141864732661</v>
      </c>
      <c r="F37" s="4">
        <f t="shared" si="2"/>
        <v>3.3281190199764699</v>
      </c>
      <c r="G37" s="4">
        <f t="shared" si="3"/>
        <v>3.3066249790489186</v>
      </c>
      <c r="I37" s="4">
        <f t="shared" si="4"/>
        <v>1.0331693688813526</v>
      </c>
    </row>
    <row r="38" spans="1:9" x14ac:dyDescent="0.2">
      <c r="A38" s="4">
        <f>IF('True_Odds_Calculator_3-way'!A39="","",'True_Odds_Calculator_3-way'!A39)</f>
        <v>4.22</v>
      </c>
      <c r="B38" s="4">
        <f>IF('True_Odds_Calculator_3-way'!B39="","",'True_Odds_Calculator_3-way'!B39)</f>
        <v>4.1399999999999997</v>
      </c>
      <c r="C38" s="4">
        <f>IF('True_Odds_Calculator_3-way'!C39="","",'True_Odds_Calculator_3-way'!C39)</f>
        <v>1.79</v>
      </c>
      <c r="D38" s="4">
        <f t="shared" si="0"/>
        <v>3.7171936241451542E-2</v>
      </c>
      <c r="E38" s="4">
        <f t="shared" si="1"/>
        <v>4.4528320119498801</v>
      </c>
      <c r="F38" s="4">
        <f t="shared" si="2"/>
        <v>4.3638537951559639</v>
      </c>
      <c r="G38" s="4">
        <f t="shared" si="3"/>
        <v>1.8306013752369468</v>
      </c>
      <c r="I38" s="4">
        <f t="shared" si="4"/>
        <v>1.0371719362414515</v>
      </c>
    </row>
    <row r="39" spans="1:9" x14ac:dyDescent="0.2">
      <c r="A39" s="4">
        <f>IF('True_Odds_Calculator_3-way'!A40="","",'True_Odds_Calculator_3-way'!A40)</f>
        <v>3.59</v>
      </c>
      <c r="B39" s="4">
        <f>IF('True_Odds_Calculator_3-way'!B40="","",'True_Odds_Calculator_3-way'!B40)</f>
        <v>3.43</v>
      </c>
      <c r="C39" s="4">
        <f>IF('True_Odds_Calculator_3-way'!C40="","",'True_Odds_Calculator_3-way'!C40)</f>
        <v>2.16</v>
      </c>
      <c r="D39" s="4">
        <f t="shared" si="0"/>
        <v>3.3059684500762243E-2</v>
      </c>
      <c r="E39" s="4">
        <f t="shared" si="1"/>
        <v>3.7378756788044005</v>
      </c>
      <c r="F39" s="4">
        <f t="shared" si="2"/>
        <v>3.564740930665677</v>
      </c>
      <c r="G39" s="4">
        <f t="shared" si="3"/>
        <v>2.212668078169826</v>
      </c>
      <c r="I39" s="4">
        <f t="shared" si="4"/>
        <v>1.0330596845007622</v>
      </c>
    </row>
    <row r="40" spans="1:9" x14ac:dyDescent="0.2">
      <c r="A40" s="4">
        <f>IF('True_Odds_Calculator_3-way'!A41="","",'True_Odds_Calculator_3-way'!A41)</f>
        <v>4.9800000000000004</v>
      </c>
      <c r="B40" s="4">
        <f>IF('True_Odds_Calculator_3-way'!B41="","",'True_Odds_Calculator_3-way'!B41)</f>
        <v>3.74</v>
      </c>
      <c r="C40" s="4">
        <f>IF('True_Odds_Calculator_3-way'!C41="","",'True_Odds_Calculator_3-way'!C41)</f>
        <v>1.76</v>
      </c>
      <c r="D40" s="4">
        <f t="shared" si="0"/>
        <v>3.6364710177608783E-2</v>
      </c>
      <c r="E40" s="4">
        <f t="shared" si="1"/>
        <v>5.2999326548227677</v>
      </c>
      <c r="F40" s="4">
        <f t="shared" si="2"/>
        <v>3.9176032588500074</v>
      </c>
      <c r="G40" s="4">
        <f t="shared" si="3"/>
        <v>1.7983662802299309</v>
      </c>
      <c r="I40" s="4">
        <f t="shared" si="4"/>
        <v>1.0363647101776088</v>
      </c>
    </row>
    <row r="41" spans="1:9" x14ac:dyDescent="0.2">
      <c r="A41" s="4">
        <f>IF('True_Odds_Calculator_3-way'!A42="","",'True_Odds_Calculator_3-way'!A42)</f>
        <v>1.77</v>
      </c>
      <c r="B41" s="4">
        <f>IF('True_Odds_Calculator_3-way'!B42="","",'True_Odds_Calculator_3-way'!B42)</f>
        <v>3.83</v>
      </c>
      <c r="C41" s="4">
        <f>IF('True_Odds_Calculator_3-way'!C42="","",'True_Odds_Calculator_3-way'!C42)</f>
        <v>4.78</v>
      </c>
      <c r="D41" s="4">
        <f t="shared" si="0"/>
        <v>3.5273378077056883E-2</v>
      </c>
      <c r="E41" s="4">
        <f t="shared" si="1"/>
        <v>1.8076188863954425</v>
      </c>
      <c r="F41" s="4">
        <f t="shared" si="2"/>
        <v>4.0106070441281787</v>
      </c>
      <c r="G41" s="4">
        <f t="shared" si="3"/>
        <v>5.0646444063752698</v>
      </c>
      <c r="I41" s="4">
        <f t="shared" si="4"/>
        <v>1.0352733780770569</v>
      </c>
    </row>
    <row r="42" spans="1:9" x14ac:dyDescent="0.2">
      <c r="A42" s="4">
        <f>IF('True_Odds_Calculator_3-way'!A43="","",'True_Odds_Calculator_3-way'!A43)</f>
        <v>1.34</v>
      </c>
      <c r="B42" s="4">
        <f>IF('True_Odds_Calculator_3-way'!B43="","",'True_Odds_Calculator_3-way'!B43)</f>
        <v>5.56</v>
      </c>
      <c r="C42" s="4">
        <f>IF('True_Odds_Calculator_3-way'!C43="","",'True_Odds_Calculator_3-way'!C43)</f>
        <v>9.01</v>
      </c>
      <c r="D42" s="4">
        <f t="shared" si="0"/>
        <v>3.711256316728373E-2</v>
      </c>
      <c r="E42" s="4">
        <f t="shared" si="1"/>
        <v>1.3625875385221462</v>
      </c>
      <c r="F42" s="4">
        <f t="shared" si="2"/>
        <v>5.9706746474774262</v>
      </c>
      <c r="G42" s="4">
        <f t="shared" si="3"/>
        <v>10.140245995146801</v>
      </c>
      <c r="I42" s="4">
        <f t="shared" si="4"/>
        <v>1.0371125631672837</v>
      </c>
    </row>
    <row r="43" spans="1:9" x14ac:dyDescent="0.2">
      <c r="A43" s="4">
        <f>IF('True_Odds_Calculator_3-way'!A44="","",'True_Odds_Calculator_3-way'!A44)</f>
        <v>2.19</v>
      </c>
      <c r="B43" s="4">
        <f>IF('True_Odds_Calculator_3-way'!B44="","",'True_Odds_Calculator_3-way'!B44)</f>
        <v>3.46</v>
      </c>
      <c r="C43" s="4">
        <f>IF('True_Odds_Calculator_3-way'!C44="","",'True_Odds_Calculator_3-way'!C44)</f>
        <v>3.46</v>
      </c>
      <c r="D43" s="4">
        <f t="shared" si="0"/>
        <v>3.4655686647135031E-2</v>
      </c>
      <c r="E43" s="4">
        <f t="shared" si="1"/>
        <v>2.2468420740506456</v>
      </c>
      <c r="F43" s="4">
        <f t="shared" si="2"/>
        <v>3.6040523829153059</v>
      </c>
      <c r="G43" s="4">
        <f t="shared" si="3"/>
        <v>3.6040523829153059</v>
      </c>
      <c r="I43" s="4">
        <f t="shared" si="4"/>
        <v>1.034655686647135</v>
      </c>
    </row>
    <row r="44" spans="1:9" x14ac:dyDescent="0.2">
      <c r="A44" s="4">
        <f>IF('True_Odds_Calculator_3-way'!A45="","",'True_Odds_Calculator_3-way'!A45)</f>
        <v>2.2599999999999998</v>
      </c>
      <c r="B44" s="4">
        <f>IF('True_Odds_Calculator_3-way'!B45="","",'True_Odds_Calculator_3-way'!B45)</f>
        <v>3.72</v>
      </c>
      <c r="C44" s="4">
        <f>IF('True_Odds_Calculator_3-way'!C45="","",'True_Odds_Calculator_3-way'!C45)</f>
        <v>3.1</v>
      </c>
      <c r="D44" s="4">
        <f t="shared" si="0"/>
        <v>3.3875725568560222E-2</v>
      </c>
      <c r="E44" s="4">
        <f t="shared" si="1"/>
        <v>2.3191849345299391</v>
      </c>
      <c r="F44" s="4">
        <f t="shared" si="2"/>
        <v>3.8831136839512252</v>
      </c>
      <c r="G44" s="4">
        <f t="shared" si="3"/>
        <v>3.2124515997554512</v>
      </c>
      <c r="I44" s="4">
        <f t="shared" si="4"/>
        <v>1.0338757255685602</v>
      </c>
    </row>
    <row r="45" spans="1:9" x14ac:dyDescent="0.2">
      <c r="A45" s="4">
        <f>IF('True_Odds_Calculator_3-way'!A46="","",'True_Odds_Calculator_3-way'!A46)</f>
        <v>1.83</v>
      </c>
      <c r="B45" s="4">
        <f>IF('True_Odds_Calculator_3-way'!B46="","",'True_Odds_Calculator_3-way'!B46)</f>
        <v>3.76</v>
      </c>
      <c r="C45" s="4">
        <f>IF('True_Odds_Calculator_3-way'!C46="","",'True_Odds_Calculator_3-way'!C46)</f>
        <v>4.47</v>
      </c>
      <c r="D45" s="4">
        <f t="shared" si="0"/>
        <v>3.6119180772643089E-2</v>
      </c>
      <c r="E45" s="4">
        <f t="shared" si="1"/>
        <v>1.8712282102966913</v>
      </c>
      <c r="F45" s="4">
        <f t="shared" si="2"/>
        <v>3.9382836316255285</v>
      </c>
      <c r="G45" s="4">
        <f t="shared" si="3"/>
        <v>4.724247568386537</v>
      </c>
      <c r="I45" s="4">
        <f t="shared" si="4"/>
        <v>1.0361191807726431</v>
      </c>
    </row>
    <row r="46" spans="1:9" x14ac:dyDescent="0.2">
      <c r="A46" s="4">
        <f>IF('True_Odds_Calculator_3-way'!A47="","",'True_Odds_Calculator_3-way'!A47)</f>
        <v>1.77</v>
      </c>
      <c r="B46" s="4">
        <f>IF('True_Odds_Calculator_3-way'!B47="","",'True_Odds_Calculator_3-way'!B47)</f>
        <v>3.81</v>
      </c>
      <c r="C46" s="4">
        <f>IF('True_Odds_Calculator_3-way'!C47="","",'True_Odds_Calculator_3-way'!C47)</f>
        <v>4.8</v>
      </c>
      <c r="D46" s="4">
        <f t="shared" si="0"/>
        <v>3.5772276346812459E-2</v>
      </c>
      <c r="E46" s="4">
        <f t="shared" si="1"/>
        <v>1.808162430831828</v>
      </c>
      <c r="F46" s="4">
        <f t="shared" si="2"/>
        <v>3.9913292445641311</v>
      </c>
      <c r="G46" s="4">
        <f t="shared" si="3"/>
        <v>5.0914101281591497</v>
      </c>
      <c r="I46" s="4">
        <f t="shared" si="4"/>
        <v>1.0357722763468125</v>
      </c>
    </row>
    <row r="47" spans="1:9" x14ac:dyDescent="0.2">
      <c r="A47" s="4">
        <f>IF('True_Odds_Calculator_3-way'!A48="","",'True_Odds_Calculator_3-way'!A48)</f>
        <v>2.42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2.97</v>
      </c>
      <c r="D47" s="4">
        <f t="shared" si="0"/>
        <v>3.3209596176374534E-2</v>
      </c>
      <c r="E47" s="4">
        <f t="shared" si="1"/>
        <v>2.4866140894713125</v>
      </c>
      <c r="F47" s="4">
        <f t="shared" si="2"/>
        <v>3.6735499325229002</v>
      </c>
      <c r="G47" s="4">
        <f t="shared" si="3"/>
        <v>3.0709656746265983</v>
      </c>
      <c r="I47" s="4">
        <f t="shared" si="4"/>
        <v>1.0332095961763745</v>
      </c>
    </row>
    <row r="48" spans="1:9" x14ac:dyDescent="0.2">
      <c r="A48" s="4">
        <f>IF('True_Odds_Calculator_3-way'!A49="","",'True_Odds_Calculator_3-way'!A49)</f>
        <v>1.5</v>
      </c>
      <c r="B48" s="4">
        <f>IF('True_Odds_Calculator_3-way'!B49="","",'True_Odds_Calculator_3-way'!B49)</f>
        <v>4.82</v>
      </c>
      <c r="C48" s="4">
        <f>IF('True_Odds_Calculator_3-way'!C49="","",'True_Odds_Calculator_3-way'!C49)</f>
        <v>6.09</v>
      </c>
      <c r="D48" s="4">
        <f t="shared" si="0"/>
        <v>3.8339158814191032E-2</v>
      </c>
      <c r="E48" s="4">
        <f t="shared" si="1"/>
        <v>1.529316351233541</v>
      </c>
      <c r="F48" s="4">
        <f t="shared" si="2"/>
        <v>5.1363928000653267</v>
      </c>
      <c r="G48" s="4">
        <f t="shared" si="3"/>
        <v>6.6039776221258979</v>
      </c>
      <c r="I48" s="4">
        <f t="shared" si="4"/>
        <v>1.038339158814191</v>
      </c>
    </row>
    <row r="49" spans="1:9" x14ac:dyDescent="0.2">
      <c r="A49" s="4">
        <f>IF('True_Odds_Calculator_3-way'!A50="","",'True_Odds_Calculator_3-way'!A50)</f>
        <v>3.98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1.91</v>
      </c>
      <c r="D49" s="4">
        <f t="shared" si="0"/>
        <v>3.5233157497785772E-2</v>
      </c>
      <c r="E49" s="4">
        <f t="shared" si="1"/>
        <v>4.1751579711797717</v>
      </c>
      <c r="F49" s="4">
        <f t="shared" si="2"/>
        <v>4.0213569306796124</v>
      </c>
      <c r="G49" s="4">
        <f t="shared" si="3"/>
        <v>1.953827830063654</v>
      </c>
      <c r="I49" s="4">
        <f t="shared" si="4"/>
        <v>1.0352331574977858</v>
      </c>
    </row>
    <row r="50" spans="1:9" x14ac:dyDescent="0.2">
      <c r="A50" s="4">
        <f>IF('True_Odds_Calculator_3-way'!A51="","",'True_Odds_Calculator_3-way'!A51)</f>
        <v>2.7</v>
      </c>
      <c r="B50" s="4">
        <f>IF('True_Odds_Calculator_3-way'!B51="","",'True_Odds_Calculator_3-way'!B51)</f>
        <v>3.86</v>
      </c>
      <c r="C50" s="4">
        <f>IF('True_Odds_Calculator_3-way'!C51="","",'True_Odds_Calculator_3-way'!C51)</f>
        <v>2.4700000000000002</v>
      </c>
      <c r="D50" s="4">
        <f t="shared" si="0"/>
        <v>3.4296027478465385E-2</v>
      </c>
      <c r="E50" s="4">
        <f t="shared" si="1"/>
        <v>2.785993663721233</v>
      </c>
      <c r="F50" s="4">
        <f t="shared" si="2"/>
        <v>4.0381957044865811</v>
      </c>
      <c r="G50" s="4">
        <f t="shared" si="3"/>
        <v>2.5417721802289033</v>
      </c>
      <c r="I50" s="4">
        <f t="shared" si="4"/>
        <v>1.0342960274784654</v>
      </c>
    </row>
    <row r="51" spans="1:9" x14ac:dyDescent="0.2">
      <c r="A51" s="4">
        <f>IF('True_Odds_Calculator_3-way'!A52="","",'True_Odds_Calculator_3-way'!A52)</f>
        <v>2.11</v>
      </c>
      <c r="B51" s="4">
        <f>IF('True_Odds_Calculator_3-way'!B52="","",'True_Odds_Calculator_3-way'!B52)</f>
        <v>3.63</v>
      </c>
      <c r="C51" s="4">
        <f>IF('True_Odds_Calculator_3-way'!C52="","",'True_Odds_Calculator_3-way'!C52)</f>
        <v>3.51</v>
      </c>
      <c r="D51" s="4">
        <f t="shared" si="0"/>
        <v>3.4316027853296349E-2</v>
      </c>
      <c r="E51" s="4">
        <f t="shared" si="1"/>
        <v>2.1621856617870301</v>
      </c>
      <c r="F51" s="4">
        <f t="shared" si="2"/>
        <v>3.78725593185455</v>
      </c>
      <c r="G51" s="4">
        <f t="shared" si="3"/>
        <v>3.6568204357556353</v>
      </c>
      <c r="I51" s="4">
        <f t="shared" si="4"/>
        <v>1.0343160278532963</v>
      </c>
    </row>
    <row r="52" spans="1:9" x14ac:dyDescent="0.2">
      <c r="A52" s="4">
        <f>IF('True_Odds_Calculator_3-way'!A53="","",'True_Odds_Calculator_3-way'!A53)</f>
        <v>1.84</v>
      </c>
      <c r="B52" s="4">
        <f>IF('True_Odds_Calculator_3-way'!B53="","",'True_Odds_Calculator_3-way'!B53)</f>
        <v>3.72</v>
      </c>
      <c r="C52" s="4">
        <f>IF('True_Odds_Calculator_3-way'!C53="","",'True_Odds_Calculator_3-way'!C53)</f>
        <v>4.25</v>
      </c>
      <c r="D52" s="4">
        <f t="shared" si="0"/>
        <v>4.7589582817699316E-2</v>
      </c>
      <c r="E52" s="4">
        <f t="shared" si="1"/>
        <v>1.8953211598936708</v>
      </c>
      <c r="F52" s="4">
        <f t="shared" si="2"/>
        <v>3.9532877928572723</v>
      </c>
      <c r="G52" s="4">
        <f t="shared" si="3"/>
        <v>4.5572428198433421</v>
      </c>
      <c r="I52" s="4">
        <f t="shared" si="4"/>
        <v>1.0475895828176993</v>
      </c>
    </row>
    <row r="53" spans="1:9" x14ac:dyDescent="0.2">
      <c r="A53" s="4">
        <f>IF('True_Odds_Calculator_3-way'!A54="","",'True_Odds_Calculator_3-way'!A54)</f>
        <v>4.0999999999999996</v>
      </c>
      <c r="B53" s="4">
        <f>IF('True_Odds_Calculator_3-way'!B54="","",'True_Odds_Calculator_3-way'!B54)</f>
        <v>4.5</v>
      </c>
      <c r="C53" s="4">
        <f>IF('True_Odds_Calculator_3-way'!C54="","",'True_Odds_Calculator_3-way'!C54)</f>
        <v>1.72</v>
      </c>
      <c r="D53" s="4">
        <f t="shared" si="0"/>
        <v>4.7520010083821784E-2</v>
      </c>
      <c r="E53" s="4">
        <f t="shared" si="1"/>
        <v>4.3847641857037578</v>
      </c>
      <c r="F53" s="4">
        <f t="shared" si="2"/>
        <v>4.8453786644951142</v>
      </c>
      <c r="G53" s="4">
        <f t="shared" si="3"/>
        <v>1.7681735448163145</v>
      </c>
      <c r="I53" s="4">
        <f t="shared" si="4"/>
        <v>1.0475200100838218</v>
      </c>
    </row>
    <row r="54" spans="1:9" x14ac:dyDescent="0.2">
      <c r="A54" s="4">
        <f>IF('True_Odds_Calculator_3-way'!A55="","",'True_Odds_Calculator_3-way'!A55)</f>
        <v>3.18</v>
      </c>
      <c r="B54" s="4">
        <f>IF('True_Odds_Calculator_3-way'!B55="","",'True_Odds_Calculator_3-way'!B55)</f>
        <v>3.48</v>
      </c>
      <c r="C54" s="4">
        <f>IF('True_Odds_Calculator_3-way'!C55="","",'True_Odds_Calculator_3-way'!C55)</f>
        <v>2.2599999999999998</v>
      </c>
      <c r="D54" s="4">
        <f t="shared" si="0"/>
        <v>4.4299606750306531E-2</v>
      </c>
      <c r="E54" s="4">
        <f t="shared" si="1"/>
        <v>3.3366825482210101</v>
      </c>
      <c r="F54" s="4">
        <f t="shared" si="2"/>
        <v>3.6685160281910285</v>
      </c>
      <c r="G54" s="4">
        <f t="shared" si="3"/>
        <v>2.3380254514125709</v>
      </c>
      <c r="I54" s="4">
        <f t="shared" si="4"/>
        <v>1.0442996067503065</v>
      </c>
    </row>
    <row r="55" spans="1:9" x14ac:dyDescent="0.2">
      <c r="A55" s="4">
        <f>IF('True_Odds_Calculator_3-way'!A56="","",'True_Odds_Calculator_3-way'!A56)</f>
        <v>2.36</v>
      </c>
      <c r="B55" s="4">
        <f>IF('True_Odds_Calculator_3-way'!B56="","",'True_Odds_Calculator_3-way'!B56)</f>
        <v>3.83</v>
      </c>
      <c r="C55" s="4">
        <f>IF('True_Odds_Calculator_3-way'!C56="","",'True_Odds_Calculator_3-way'!C56)</f>
        <v>2.78</v>
      </c>
      <c r="D55" s="4">
        <f t="shared" si="0"/>
        <v>4.4537649519274636E-2</v>
      </c>
      <c r="E55" s="4">
        <f t="shared" si="1"/>
        <v>2.4456878135152298</v>
      </c>
      <c r="F55" s="4">
        <f t="shared" si="2"/>
        <v>4.0609017896852615</v>
      </c>
      <c r="G55" s="4">
        <f t="shared" si="3"/>
        <v>2.8996740580085656</v>
      </c>
      <c r="I55" s="4">
        <f t="shared" si="4"/>
        <v>1.0445376495192746</v>
      </c>
    </row>
    <row r="56" spans="1:9" x14ac:dyDescent="0.2">
      <c r="A56" s="4">
        <f>IF('True_Odds_Calculator_3-way'!A57="","",'True_Odds_Calculator_3-way'!A57)</f>
        <v>2.17</v>
      </c>
      <c r="B56" s="4">
        <f>IF('True_Odds_Calculator_3-way'!B57="","",'True_Odds_Calculator_3-way'!B57)</f>
        <v>3.55</v>
      </c>
      <c r="C56" s="4">
        <f>IF('True_Odds_Calculator_3-way'!C57="","",'True_Odds_Calculator_3-way'!C57)</f>
        <v>3.31</v>
      </c>
      <c r="D56" s="4">
        <f t="shared" si="0"/>
        <v>4.4634437558005668E-2</v>
      </c>
      <c r="E56" s="4">
        <f t="shared" si="1"/>
        <v>2.2423970825527868</v>
      </c>
      <c r="F56" s="4">
        <f t="shared" si="2"/>
        <v>3.7479574335796912</v>
      </c>
      <c r="G56" s="4">
        <f t="shared" si="3"/>
        <v>3.4814497834440825</v>
      </c>
      <c r="I56" s="4">
        <f t="shared" si="4"/>
        <v>1.0446344375580057</v>
      </c>
    </row>
    <row r="57" spans="1:9" x14ac:dyDescent="0.2">
      <c r="A57" s="4">
        <f>IF('True_Odds_Calculator_3-way'!A58="","",'True_Odds_Calculator_3-way'!A58)</f>
        <v>2.33</v>
      </c>
      <c r="B57" s="4">
        <f>IF('True_Odds_Calculator_3-way'!B58="","",'True_Odds_Calculator_3-way'!B58)</f>
        <v>3.88</v>
      </c>
      <c r="C57" s="4">
        <f>IF('True_Odds_Calculator_3-way'!C58="","",'True_Odds_Calculator_3-way'!C58)</f>
        <v>2.8</v>
      </c>
      <c r="D57" s="4">
        <f t="shared" si="0"/>
        <v>4.4059365261966965E-2</v>
      </c>
      <c r="E57" s="4">
        <f t="shared" si="1"/>
        <v>2.4125563273428745</v>
      </c>
      <c r="F57" s="4">
        <f t="shared" si="2"/>
        <v>4.1144558729828491</v>
      </c>
      <c r="G57" s="4">
        <f t="shared" si="3"/>
        <v>2.9200797356909498</v>
      </c>
      <c r="I57" s="4">
        <f t="shared" si="4"/>
        <v>1.044059365261967</v>
      </c>
    </row>
    <row r="58" spans="1:9" x14ac:dyDescent="0.2">
      <c r="A58" s="4">
        <f>IF('True_Odds_Calculator_3-way'!A59="","",'True_Odds_Calculator_3-way'!A59)</f>
        <v>2.14</v>
      </c>
      <c r="B58" s="4">
        <f>IF('True_Odds_Calculator_3-way'!B59="","",'True_Odds_Calculator_3-way'!B59)</f>
        <v>3.51</v>
      </c>
      <c r="C58" s="4">
        <f>IF('True_Odds_Calculator_3-way'!C59="","",'True_Odds_Calculator_3-way'!C59)</f>
        <v>3.41</v>
      </c>
      <c r="D58" s="4">
        <f t="shared" si="0"/>
        <v>4.5445136491262472E-2</v>
      </c>
      <c r="E58" s="4">
        <f t="shared" si="1"/>
        <v>2.2116977806985032</v>
      </c>
      <c r="F58" s="4">
        <f t="shared" si="2"/>
        <v>3.7071100425922703</v>
      </c>
      <c r="G58" s="4">
        <f t="shared" si="3"/>
        <v>3.5957415227409939</v>
      </c>
      <c r="I58" s="4">
        <f t="shared" si="4"/>
        <v>1.0454451364912625</v>
      </c>
    </row>
    <row r="59" spans="1:9" x14ac:dyDescent="0.2">
      <c r="A59" s="4">
        <f>IF('True_Odds_Calculator_3-way'!A60="","",'True_Odds_Calculator_3-way'!A60)</f>
        <v>1.86</v>
      </c>
      <c r="B59" s="4">
        <f>IF('True_Odds_Calculator_3-way'!B60="","",'True_Odds_Calculator_3-way'!B60)</f>
        <v>3.78</v>
      </c>
      <c r="C59" s="4">
        <f>IF('True_Odds_Calculator_3-way'!C60="","",'True_Odds_Calculator_3-way'!C60)</f>
        <v>4.09</v>
      </c>
      <c r="D59" s="4">
        <f t="shared" si="0"/>
        <v>4.6683450658527637E-2</v>
      </c>
      <c r="E59" s="4">
        <f t="shared" si="1"/>
        <v>1.9154399960993089</v>
      </c>
      <c r="F59" s="4">
        <f t="shared" si="2"/>
        <v>4.0162398371826296</v>
      </c>
      <c r="G59" s="4">
        <f t="shared" si="3"/>
        <v>4.3680019394457874</v>
      </c>
      <c r="I59" s="4">
        <f t="shared" si="4"/>
        <v>1.0466834506585276</v>
      </c>
    </row>
    <row r="60" spans="1:9" x14ac:dyDescent="0.2">
      <c r="A60" s="4">
        <f>IF('True_Odds_Calculator_3-way'!A61="","",'True_Odds_Calculator_3-way'!A61)</f>
        <v>1.57</v>
      </c>
      <c r="B60" s="4">
        <f>IF('True_Odds_Calculator_3-way'!B61="","",'True_Odds_Calculator_3-way'!B61)</f>
        <v>4.33</v>
      </c>
      <c r="C60" s="4">
        <f>IF('True_Odds_Calculator_3-way'!C61="","",'True_Odds_Calculator_3-way'!C61)</f>
        <v>5.52</v>
      </c>
      <c r="D60" s="4">
        <f t="shared" si="0"/>
        <v>4.9048977666180882E-2</v>
      </c>
      <c r="E60" s="4">
        <f t="shared" si="1"/>
        <v>1.6113619946074824</v>
      </c>
      <c r="F60" s="4">
        <f t="shared" si="2"/>
        <v>4.659892546806911</v>
      </c>
      <c r="G60" s="4">
        <f t="shared" si="3"/>
        <v>6.0676017823279782</v>
      </c>
      <c r="I60" s="4">
        <f t="shared" si="4"/>
        <v>1.0490489776661809</v>
      </c>
    </row>
    <row r="61" spans="1:9" x14ac:dyDescent="0.2">
      <c r="A61" s="4">
        <f>IF('True_Odds_Calculator_3-way'!A62="","",'True_Odds_Calculator_3-way'!A62)</f>
        <v>2.67</v>
      </c>
      <c r="B61" s="4">
        <f>IF('True_Odds_Calculator_3-way'!B62="","",'True_Odds_Calculator_3-way'!B62)</f>
        <v>3.7</v>
      </c>
      <c r="C61" s="4">
        <f>IF('True_Odds_Calculator_3-way'!C62="","",'True_Odds_Calculator_3-way'!C62)</f>
        <v>2.5</v>
      </c>
      <c r="D61" s="4">
        <f t="shared" si="0"/>
        <v>4.4802105476262621E-2</v>
      </c>
      <c r="E61" s="4">
        <f t="shared" si="1"/>
        <v>2.7808846435340699</v>
      </c>
      <c r="F61" s="4">
        <f t="shared" si="2"/>
        <v>3.916404577529931</v>
      </c>
      <c r="G61" s="4">
        <f t="shared" si="3"/>
        <v>2.5969576418219096</v>
      </c>
      <c r="I61" s="4">
        <f t="shared" si="4"/>
        <v>1.0448021054762626</v>
      </c>
    </row>
    <row r="62" spans="1:9" x14ac:dyDescent="0.2">
      <c r="A62" s="4">
        <f>IF('True_Odds_Calculator_3-way'!A63="","",'True_Odds_Calculator_3-way'!A63)</f>
        <v>2.97</v>
      </c>
      <c r="B62" s="4">
        <f>IF('True_Odds_Calculator_3-way'!B63="","",'True_Odds_Calculator_3-way'!B63)</f>
        <v>3.81</v>
      </c>
      <c r="C62" s="4">
        <f>IF('True_Odds_Calculator_3-way'!C63="","",'True_Odds_Calculator_3-way'!C63)</f>
        <v>2.2400000000000002</v>
      </c>
      <c r="D62" s="4">
        <f t="shared" si="0"/>
        <v>4.5596099729957817E-2</v>
      </c>
      <c r="E62" s="4">
        <f t="shared" si="1"/>
        <v>3.110404071292781</v>
      </c>
      <c r="F62" s="4">
        <f t="shared" si="2"/>
        <v>4.044186920707209</v>
      </c>
      <c r="G62" s="4">
        <f t="shared" si="3"/>
        <v>2.318948816042075</v>
      </c>
      <c r="I62" s="4">
        <f t="shared" si="4"/>
        <v>1.0455960997299578</v>
      </c>
    </row>
    <row r="63" spans="1:9" x14ac:dyDescent="0.2">
      <c r="A63" s="4">
        <f>IF('True_Odds_Calculator_3-way'!A64="","",'True_Odds_Calculator_3-way'!A64)</f>
        <v>1.93</v>
      </c>
      <c r="B63" s="4">
        <f>IF('True_Odds_Calculator_3-way'!B64="","",'True_Odds_Calculator_3-way'!B64)</f>
        <v>2.86</v>
      </c>
      <c r="C63" s="4">
        <f>IF('True_Odds_Calculator_3-way'!C64="","",'True_Odds_Calculator_3-way'!C64)</f>
        <v>4.62</v>
      </c>
      <c r="D63" s="4">
        <f t="shared" si="0"/>
        <v>8.4235281126472827E-2</v>
      </c>
      <c r="E63" s="4">
        <f t="shared" si="1"/>
        <v>2.040581917873812</v>
      </c>
      <c r="F63" s="4">
        <f t="shared" si="2"/>
        <v>3.1097242317962404</v>
      </c>
      <c r="G63" s="4">
        <f t="shared" si="3"/>
        <v>5.3086505317086425</v>
      </c>
      <c r="I63" s="4">
        <f t="shared" si="4"/>
        <v>1.0842352811264728</v>
      </c>
    </row>
    <row r="64" spans="1:9" x14ac:dyDescent="0.2">
      <c r="A64" s="4">
        <f>IF('True_Odds_Calculator_3-way'!A65="","",'True_Odds_Calculator_3-way'!A65)</f>
        <v>2.2799999999999998</v>
      </c>
      <c r="B64" s="4">
        <f>IF('True_Odds_Calculator_3-way'!B65="","",'True_Odds_Calculator_3-way'!B65)</f>
        <v>2.98</v>
      </c>
      <c r="C64" s="4">
        <f>IF('True_Odds_Calculator_3-way'!C65="","",'True_Odds_Calculator_3-way'!C65)</f>
        <v>3.7</v>
      </c>
      <c r="D64" s="4">
        <f t="shared" si="0"/>
        <v>4.4437231296998059E-2</v>
      </c>
      <c r="E64" s="4">
        <f t="shared" si="1"/>
        <v>2.3596922237435263</v>
      </c>
      <c r="F64" s="4">
        <f t="shared" si="2"/>
        <v>3.1176145721032054</v>
      </c>
      <c r="G64" s="4">
        <f t="shared" si="3"/>
        <v>3.914539958310149</v>
      </c>
      <c r="I64" s="4">
        <f t="shared" si="4"/>
        <v>1.0444372312969981</v>
      </c>
    </row>
    <row r="65" spans="1:9" x14ac:dyDescent="0.2">
      <c r="A65" s="4">
        <f>IF('True_Odds_Calculator_3-way'!A66="","",'True_Odds_Calculator_3-way'!A66)</f>
        <v>1.95</v>
      </c>
      <c r="B65" s="4">
        <f>IF('True_Odds_Calculator_3-way'!B66="","",'True_Odds_Calculator_3-way'!B66)</f>
        <v>3.22</v>
      </c>
      <c r="C65" s="4">
        <f>IF('True_Odds_Calculator_3-way'!C66="","",'True_Odds_Calculator_3-way'!C66)</f>
        <v>4.47</v>
      </c>
      <c r="D65" s="4">
        <f t="shared" si="0"/>
        <v>4.7093165564131567E-2</v>
      </c>
      <c r="E65" s="4">
        <f t="shared" si="1"/>
        <v>2.0115754460929378</v>
      </c>
      <c r="F65" s="4">
        <f t="shared" si="2"/>
        <v>3.3914252329955259</v>
      </c>
      <c r="G65" s="4">
        <f t="shared" si="3"/>
        <v>4.8073242543774768</v>
      </c>
      <c r="I65" s="4">
        <f t="shared" si="4"/>
        <v>1.0470931655641316</v>
      </c>
    </row>
    <row r="66" spans="1:9" x14ac:dyDescent="0.2">
      <c r="A66" s="4">
        <f>IF('True_Odds_Calculator_3-way'!A67="","",'True_Odds_Calculator_3-way'!A67)</f>
        <v>1.46</v>
      </c>
      <c r="B66" s="4">
        <f>IF('True_Odds_Calculator_3-way'!B67="","",'True_Odds_Calculator_3-way'!B67)</f>
        <v>4.34</v>
      </c>
      <c r="C66" s="4">
        <f>IF('True_Odds_Calculator_3-way'!C67="","",'True_Odds_Calculator_3-way'!C67)</f>
        <v>8.0299999999999994</v>
      </c>
      <c r="D66" s="4">
        <f t="shared" si="0"/>
        <v>3.98792546384239E-2</v>
      </c>
      <c r="E66" s="4">
        <f t="shared" si="1"/>
        <v>1.4888963574583951</v>
      </c>
      <c r="F66" s="4">
        <f t="shared" si="2"/>
        <v>4.6057127249980176</v>
      </c>
      <c r="G66" s="4">
        <f t="shared" si="3"/>
        <v>8.9895788550497837</v>
      </c>
      <c r="I66" s="4">
        <f t="shared" si="4"/>
        <v>1.0398792546384239</v>
      </c>
    </row>
    <row r="67" spans="1:9" x14ac:dyDescent="0.2">
      <c r="A67" s="4">
        <f>IF('True_Odds_Calculator_3-way'!A68="","",'True_Odds_Calculator_3-way'!A68)</f>
        <v>4.1900000000000004</v>
      </c>
      <c r="B67" s="4">
        <f>IF('True_Odds_Calculator_3-way'!B68="","",'True_Odds_Calculator_3-way'!B68)</f>
        <v>3.71</v>
      </c>
      <c r="C67" s="4">
        <f>IF('True_Odds_Calculator_3-way'!C68="","",'True_Odds_Calculator_3-way'!C68)</f>
        <v>1.9</v>
      </c>
      <c r="D67" s="4">
        <f t="shared" ref="D67:D130" si="5">IF(A67="","",((1/A67)+(1/B67)+(1/C67))-1)</f>
        <v>3.4521052936298924E-2</v>
      </c>
      <c r="E67" s="4">
        <f t="shared" ref="E67:E130" si="6">IF(A67="","",(3*A67)/(3-($D67*A67)))</f>
        <v>4.4022519539275047</v>
      </c>
      <c r="F67" s="4">
        <f t="shared" ref="F67:F130" si="7">IF(B67="","",(3*B67)/(3-($D67*B67)))</f>
        <v>3.8754468384199905</v>
      </c>
      <c r="G67" s="4">
        <f t="shared" ref="G67:G130" si="8">IF(C67="","",(3*C67)/(3-($D67*C67)))</f>
        <v>1.9424688442053517</v>
      </c>
      <c r="I67" s="4">
        <f t="shared" ref="I67:I130" si="9">IF(A67="","",D67+1)</f>
        <v>1.0345210529362989</v>
      </c>
    </row>
    <row r="68" spans="1:9" x14ac:dyDescent="0.2">
      <c r="A68" s="4">
        <f>IF('True_Odds_Calculator_3-way'!A69="","",'True_Odds_Calculator_3-way'!A69)</f>
        <v>1.87</v>
      </c>
      <c r="B68" s="4">
        <f>IF('True_Odds_Calculator_3-way'!B69="","",'True_Odds_Calculator_3-way'!B69)</f>
        <v>2.9</v>
      </c>
      <c r="C68" s="4">
        <f>IF('True_Odds_Calculator_3-way'!C69="","",'True_Odds_Calculator_3-way'!C69)</f>
        <v>4.83</v>
      </c>
      <c r="D68" s="4">
        <f t="shared" si="5"/>
        <v>8.6626281969786501E-2</v>
      </c>
      <c r="E68" s="4">
        <f t="shared" si="6"/>
        <v>1.9767380199079341</v>
      </c>
      <c r="F68" s="4">
        <f t="shared" si="7"/>
        <v>3.165036135639451</v>
      </c>
      <c r="G68" s="4">
        <f t="shared" si="8"/>
        <v>5.6128090091492906</v>
      </c>
      <c r="I68" s="4">
        <f t="shared" si="9"/>
        <v>1.0866262819697865</v>
      </c>
    </row>
    <row r="69" spans="1:9" x14ac:dyDescent="0.2">
      <c r="A69" s="4">
        <f>IF('True_Odds_Calculator_3-way'!A70="","",'True_Odds_Calculator_3-way'!A70)</f>
        <v>3.09</v>
      </c>
      <c r="B69" s="4">
        <f>IF('True_Odds_Calculator_3-way'!B70="","",'True_Odds_Calculator_3-way'!B70)</f>
        <v>3.17</v>
      </c>
      <c r="C69" s="4">
        <f>IF('True_Odds_Calculator_3-way'!C70="","",'True_Odds_Calculator_3-way'!C70)</f>
        <v>2.57</v>
      </c>
      <c r="D69" s="4">
        <f t="shared" si="5"/>
        <v>2.8187067084225692E-2</v>
      </c>
      <c r="E69" s="4">
        <f t="shared" si="6"/>
        <v>3.1823934065314483</v>
      </c>
      <c r="F69" s="4">
        <f t="shared" si="7"/>
        <v>3.2673147958791433</v>
      </c>
      <c r="G69" s="4">
        <f t="shared" si="8"/>
        <v>2.6335931655947076</v>
      </c>
      <c r="I69" s="4">
        <f t="shared" si="9"/>
        <v>1.0281870670842257</v>
      </c>
    </row>
    <row r="70" spans="1:9" x14ac:dyDescent="0.2">
      <c r="A70" s="4">
        <f>IF('True_Odds_Calculator_3-way'!A71="","",'True_Odds_Calculator_3-way'!A71)</f>
        <v>3.27</v>
      </c>
      <c r="B70" s="4">
        <f>IF('True_Odds_Calculator_3-way'!B71="","",'True_Odds_Calculator_3-way'!B71)</f>
        <v>2.94</v>
      </c>
      <c r="C70" s="4">
        <f>IF('True_Odds_Calculator_3-way'!C71="","",'True_Odds_Calculator_3-way'!C71)</f>
        <v>2.29</v>
      </c>
      <c r="D70" s="4">
        <f t="shared" si="5"/>
        <v>8.2627674682709262E-2</v>
      </c>
      <c r="E70" s="4">
        <f t="shared" si="6"/>
        <v>3.5936599875225146</v>
      </c>
      <c r="F70" s="4">
        <f t="shared" si="7"/>
        <v>3.1990428853284563</v>
      </c>
      <c r="G70" s="4">
        <f t="shared" si="8"/>
        <v>2.4441591245631109</v>
      </c>
      <c r="I70" s="4">
        <f t="shared" si="9"/>
        <v>1.0826276746827093</v>
      </c>
    </row>
    <row r="71" spans="1:9" x14ac:dyDescent="0.2">
      <c r="A71" s="4">
        <f>IF('True_Odds_Calculator_3-way'!A72="","",'True_Odds_Calculator_3-way'!A72)</f>
        <v>3.4</v>
      </c>
      <c r="B71" s="4">
        <f>IF('True_Odds_Calculator_3-way'!B72="","",'True_Odds_Calculator_3-way'!B72)</f>
        <v>3.51</v>
      </c>
      <c r="C71" s="4">
        <f>IF('True_Odds_Calculator_3-way'!C72="","",'True_Odds_Calculator_3-way'!C72)</f>
        <v>2.23</v>
      </c>
      <c r="D71" s="4">
        <f t="shared" si="5"/>
        <v>2.7448425232651008E-2</v>
      </c>
      <c r="E71" s="4">
        <f t="shared" si="6"/>
        <v>3.5091638236206792</v>
      </c>
      <c r="F71" s="4">
        <f t="shared" si="7"/>
        <v>3.6264626045625992</v>
      </c>
      <c r="G71" s="4">
        <f t="shared" si="8"/>
        <v>2.2764471000971729</v>
      </c>
      <c r="I71" s="4">
        <f t="shared" si="9"/>
        <v>1.027448425232651</v>
      </c>
    </row>
    <row r="72" spans="1:9" x14ac:dyDescent="0.2">
      <c r="A72" s="4">
        <f>IF('True_Odds_Calculator_3-way'!A73="","",'True_Odds_Calculator_3-way'!A73)</f>
        <v>2.93</v>
      </c>
      <c r="B72" s="4">
        <f>IF('True_Odds_Calculator_3-way'!B73="","",'True_Odds_Calculator_3-way'!B73)</f>
        <v>3.13</v>
      </c>
      <c r="C72" s="4">
        <f>IF('True_Odds_Calculator_3-way'!C73="","",'True_Odds_Calculator_3-way'!C73)</f>
        <v>2.73</v>
      </c>
      <c r="D72" s="4">
        <f t="shared" si="5"/>
        <v>2.7086112519385086E-2</v>
      </c>
      <c r="E72" s="4">
        <f t="shared" si="6"/>
        <v>3.0096167111513017</v>
      </c>
      <c r="F72" s="4">
        <f t="shared" si="7"/>
        <v>3.221025683536078</v>
      </c>
      <c r="G72" s="4">
        <f t="shared" si="8"/>
        <v>2.7989905329907252</v>
      </c>
      <c r="I72" s="4">
        <f t="shared" si="9"/>
        <v>1.0270861125193851</v>
      </c>
    </row>
    <row r="73" spans="1:9" x14ac:dyDescent="0.2">
      <c r="A73" s="4">
        <f>IF('True_Odds_Calculator_3-way'!A74="","",'True_Odds_Calculator_3-way'!A74)</f>
        <v>3.39</v>
      </c>
      <c r="B73" s="4">
        <f>IF('True_Odds_Calculator_3-way'!B74="","",'True_Odds_Calculator_3-way'!B74)</f>
        <v>3.04</v>
      </c>
      <c r="C73" s="4">
        <f>IF('True_Odds_Calculator_3-way'!C74="","",'True_Odds_Calculator_3-way'!C74)</f>
        <v>2.4700000000000002</v>
      </c>
      <c r="D73" s="4">
        <f t="shared" si="5"/>
        <v>2.8790918753657468E-2</v>
      </c>
      <c r="E73" s="4">
        <f t="shared" si="6"/>
        <v>3.5039981587197522</v>
      </c>
      <c r="F73" s="4">
        <f t="shared" si="7"/>
        <v>3.13135669810086</v>
      </c>
      <c r="G73" s="4">
        <f t="shared" si="8"/>
        <v>2.5299717743864516</v>
      </c>
      <c r="I73" s="4">
        <f t="shared" si="9"/>
        <v>1.0287909187536575</v>
      </c>
    </row>
    <row r="74" spans="1:9" x14ac:dyDescent="0.2">
      <c r="A74" s="4">
        <f>IF('True_Odds_Calculator_3-way'!A75="","",'True_Odds_Calculator_3-way'!A75)</f>
        <v>2.96</v>
      </c>
      <c r="B74" s="4">
        <f>IF('True_Odds_Calculator_3-way'!B75="","",'True_Odds_Calculator_3-way'!B75)</f>
        <v>3.2</v>
      </c>
      <c r="C74" s="4">
        <f>IF('True_Odds_Calculator_3-way'!C75="","",'True_Odds_Calculator_3-way'!C75)</f>
        <v>2.65</v>
      </c>
      <c r="D74" s="4">
        <f t="shared" si="5"/>
        <v>2.7696328403875592E-2</v>
      </c>
      <c r="E74" s="4">
        <f t="shared" si="6"/>
        <v>3.0431605832336488</v>
      </c>
      <c r="F74" s="4">
        <f t="shared" si="7"/>
        <v>3.2974146990821835</v>
      </c>
      <c r="G74" s="4">
        <f t="shared" si="8"/>
        <v>2.7164583994689906</v>
      </c>
      <c r="I74" s="4">
        <f t="shared" si="9"/>
        <v>1.0276963284038756</v>
      </c>
    </row>
    <row r="75" spans="1:9" x14ac:dyDescent="0.2">
      <c r="A75" s="4">
        <f>IF('True_Odds_Calculator_3-way'!A76="","",'True_Odds_Calculator_3-way'!A76)</f>
        <v>2.2799999999999998</v>
      </c>
      <c r="B75" s="4">
        <f>IF('True_Odds_Calculator_3-way'!B76="","",'True_Odds_Calculator_3-way'!B76)</f>
        <v>3.24</v>
      </c>
      <c r="C75" s="4">
        <f>IF('True_Odds_Calculator_3-way'!C76="","",'True_Odds_Calculator_3-way'!C76)</f>
        <v>3.55</v>
      </c>
      <c r="D75" s="4">
        <f t="shared" si="5"/>
        <v>2.8928607381782712E-2</v>
      </c>
      <c r="E75" s="4">
        <f t="shared" si="6"/>
        <v>2.3312543558962835</v>
      </c>
      <c r="F75" s="4">
        <f t="shared" si="7"/>
        <v>3.3444916032403542</v>
      </c>
      <c r="G75" s="4">
        <f t="shared" si="8"/>
        <v>3.6758317541125156</v>
      </c>
      <c r="I75" s="4">
        <f t="shared" si="9"/>
        <v>1.0289286073817827</v>
      </c>
    </row>
    <row r="76" spans="1:9" x14ac:dyDescent="0.2">
      <c r="A76" s="4">
        <f>IF('True_Odds_Calculator_3-way'!A77="","",'True_Odds_Calculator_3-way'!A77)</f>
        <v>4.43</v>
      </c>
      <c r="B76" s="4">
        <f>IF('True_Odds_Calculator_3-way'!B77="","",'True_Odds_Calculator_3-way'!B77)</f>
        <v>3.95</v>
      </c>
      <c r="C76" s="4">
        <f>IF('True_Odds_Calculator_3-way'!C77="","",'True_Odds_Calculator_3-way'!C77)</f>
        <v>1.81</v>
      </c>
      <c r="D76" s="4">
        <f t="shared" si="5"/>
        <v>3.1384379118841732E-2</v>
      </c>
      <c r="E76" s="4">
        <f t="shared" si="6"/>
        <v>4.6452821960562689</v>
      </c>
      <c r="F76" s="4">
        <f t="shared" si="7"/>
        <v>4.1202605624198734</v>
      </c>
      <c r="G76" s="4">
        <f t="shared" si="8"/>
        <v>1.8449342771378339</v>
      </c>
      <c r="I76" s="4">
        <f t="shared" si="9"/>
        <v>1.0313843791188417</v>
      </c>
    </row>
    <row r="77" spans="1:9" x14ac:dyDescent="0.2">
      <c r="A77" s="4">
        <f>IF('True_Odds_Calculator_3-way'!A78="","",'True_Odds_Calculator_3-way'!A78)</f>
        <v>1.75</v>
      </c>
      <c r="B77" s="4">
        <f>IF('True_Odds_Calculator_3-way'!B78="","",'True_Odds_Calculator_3-way'!B78)</f>
        <v>4.1399999999999997</v>
      </c>
      <c r="C77" s="4">
        <f>IF('True_Odds_Calculator_3-way'!C78="","",'True_Odds_Calculator_3-way'!C78)</f>
        <v>4.5999999999999996</v>
      </c>
      <c r="D77" s="4">
        <f t="shared" si="5"/>
        <v>3.0365769496204287E-2</v>
      </c>
      <c r="E77" s="4">
        <f t="shared" si="6"/>
        <v>1.7815573770491804</v>
      </c>
      <c r="F77" s="4">
        <f t="shared" si="7"/>
        <v>4.321073558648111</v>
      </c>
      <c r="G77" s="4">
        <f t="shared" si="8"/>
        <v>4.8246392896781352</v>
      </c>
      <c r="I77" s="4">
        <f t="shared" si="9"/>
        <v>1.0303657694962043</v>
      </c>
    </row>
    <row r="78" spans="1:9" x14ac:dyDescent="0.2">
      <c r="A78" s="4">
        <f>IF('True_Odds_Calculator_3-way'!A79="","",'True_Odds_Calculator_3-way'!A79)</f>
        <v>1.36</v>
      </c>
      <c r="B78" s="4">
        <f>IF('True_Odds_Calculator_3-way'!B79="","",'True_Odds_Calculator_3-way'!B79)</f>
        <v>5.66</v>
      </c>
      <c r="C78" s="4">
        <f>IF('True_Odds_Calculator_3-way'!C79="","",'True_Odds_Calculator_3-way'!C79)</f>
        <v>8.15</v>
      </c>
      <c r="D78" s="4">
        <f t="shared" si="5"/>
        <v>3.467194937980822E-2</v>
      </c>
      <c r="E78" s="4">
        <f t="shared" si="6"/>
        <v>1.3817177713772899</v>
      </c>
      <c r="F78" s="4">
        <f t="shared" si="7"/>
        <v>6.0561601501310935</v>
      </c>
      <c r="G78" s="4">
        <f t="shared" si="8"/>
        <v>8.9974930250257685</v>
      </c>
      <c r="I78" s="4">
        <f t="shared" si="9"/>
        <v>1.0346719493798082</v>
      </c>
    </row>
    <row r="79" spans="1:9" x14ac:dyDescent="0.2">
      <c r="A79" s="4">
        <f>IF('True_Odds_Calculator_3-way'!A80="","",'True_Odds_Calculator_3-way'!A80)</f>
        <v>2.4700000000000002</v>
      </c>
      <c r="B79" s="4">
        <f>IF('True_Odds_Calculator_3-way'!B80="","",'True_Odds_Calculator_3-way'!B80)</f>
        <v>3.49</v>
      </c>
      <c r="C79" s="4">
        <f>IF('True_Odds_Calculator_3-way'!C80="","",'True_Odds_Calculator_3-way'!C80)</f>
        <v>2.98</v>
      </c>
      <c r="D79" s="4">
        <f t="shared" si="5"/>
        <v>2.6961720683197576E-2</v>
      </c>
      <c r="E79" s="4">
        <f t="shared" si="6"/>
        <v>2.5260750346286285</v>
      </c>
      <c r="F79" s="4">
        <f t="shared" si="7"/>
        <v>3.6030100993987895</v>
      </c>
      <c r="G79" s="4">
        <f t="shared" si="8"/>
        <v>3.0620065865409862</v>
      </c>
      <c r="I79" s="4">
        <f t="shared" si="9"/>
        <v>1.0269617206831976</v>
      </c>
    </row>
    <row r="80" spans="1:9" x14ac:dyDescent="0.2">
      <c r="A80" s="4">
        <f>IF('True_Odds_Calculator_3-way'!A81="","",'True_Odds_Calculator_3-way'!A81)</f>
        <v>2.4700000000000002</v>
      </c>
      <c r="B80" s="4">
        <f>IF('True_Odds_Calculator_3-way'!B81="","",'True_Odds_Calculator_3-way'!B81)</f>
        <v>3.47</v>
      </c>
      <c r="C80" s="4">
        <f>IF('True_Odds_Calculator_3-way'!C81="","",'True_Odds_Calculator_3-way'!C81)</f>
        <v>2.99</v>
      </c>
      <c r="D80" s="4">
        <f t="shared" si="5"/>
        <v>2.7490898170604572E-2</v>
      </c>
      <c r="E80" s="4">
        <f t="shared" si="6"/>
        <v>2.5272011066160651</v>
      </c>
      <c r="F80" s="4">
        <f t="shared" si="7"/>
        <v>3.5839621309405998</v>
      </c>
      <c r="G80" s="4">
        <f t="shared" si="8"/>
        <v>3.0742316787327799</v>
      </c>
      <c r="I80" s="4">
        <f t="shared" si="9"/>
        <v>1.0274908981706046</v>
      </c>
    </row>
    <row r="81" spans="1:9" x14ac:dyDescent="0.2">
      <c r="A81" s="4">
        <f>IF('True_Odds_Calculator_3-way'!A82="","",'True_Odds_Calculator_3-way'!A82)</f>
        <v>2.29</v>
      </c>
      <c r="B81" s="4">
        <f>IF('True_Odds_Calculator_3-way'!B82="","",'True_Odds_Calculator_3-way'!B82)</f>
        <v>3.38</v>
      </c>
      <c r="C81" s="4">
        <f>IF('True_Odds_Calculator_3-way'!C82="","",'True_Odds_Calculator_3-way'!C82)</f>
        <v>3.37</v>
      </c>
      <c r="D81" s="4">
        <f t="shared" si="5"/>
        <v>2.9275115917614558E-2</v>
      </c>
      <c r="E81" s="4">
        <f t="shared" si="6"/>
        <v>2.3423435833398143</v>
      </c>
      <c r="F81" s="4">
        <f t="shared" si="7"/>
        <v>3.4952860591218426</v>
      </c>
      <c r="G81" s="4">
        <f t="shared" si="8"/>
        <v>3.4845933383544909</v>
      </c>
      <c r="I81" s="4">
        <f t="shared" si="9"/>
        <v>1.0292751159176146</v>
      </c>
    </row>
    <row r="82" spans="1:9" x14ac:dyDescent="0.2">
      <c r="A82" s="4">
        <f>IF('True_Odds_Calculator_3-way'!A83="","",'True_Odds_Calculator_3-way'!A83)</f>
        <v>1.28</v>
      </c>
      <c r="B82" s="4">
        <f>IF('True_Odds_Calculator_3-way'!B83="","",'True_Odds_Calculator_3-way'!B83)</f>
        <v>6.07</v>
      </c>
      <c r="C82" s="4">
        <f>IF('True_Odds_Calculator_3-way'!C83="","",'True_Odds_Calculator_3-way'!C83)</f>
        <v>12.06</v>
      </c>
      <c r="D82" s="4">
        <f t="shared" si="5"/>
        <v>2.8913385434168992E-2</v>
      </c>
      <c r="E82" s="4">
        <f t="shared" si="6"/>
        <v>1.2959877950447392</v>
      </c>
      <c r="F82" s="4">
        <f t="shared" si="7"/>
        <v>6.4471684892168959</v>
      </c>
      <c r="G82" s="4">
        <f t="shared" si="8"/>
        <v>13.646112327748876</v>
      </c>
      <c r="I82" s="4">
        <f t="shared" si="9"/>
        <v>1.028913385434169</v>
      </c>
    </row>
    <row r="83" spans="1:9" x14ac:dyDescent="0.2">
      <c r="A83" s="4">
        <f>IF('True_Odds_Calculator_3-way'!A84="","",'True_Odds_Calculator_3-way'!A84)</f>
        <v>2.08</v>
      </c>
      <c r="B83" s="4">
        <f>IF('True_Odds_Calculator_3-way'!B84="","",'True_Odds_Calculator_3-way'!B84)</f>
        <v>3.71</v>
      </c>
      <c r="C83" s="4">
        <f>IF('True_Odds_Calculator_3-way'!C84="","",'True_Odds_Calculator_3-way'!C84)</f>
        <v>3.38</v>
      </c>
      <c r="D83" s="4">
        <f t="shared" si="5"/>
        <v>4.6168997910652321E-2</v>
      </c>
      <c r="E83" s="4">
        <f t="shared" si="6"/>
        <v>2.148783650248753</v>
      </c>
      <c r="F83" s="4">
        <f t="shared" si="7"/>
        <v>3.9346515288592769</v>
      </c>
      <c r="G83" s="4">
        <f t="shared" si="8"/>
        <v>3.565465048502281</v>
      </c>
      <c r="I83" s="4">
        <f t="shared" si="9"/>
        <v>1.0461689979106523</v>
      </c>
    </row>
    <row r="84" spans="1:9" x14ac:dyDescent="0.2">
      <c r="A84" s="4">
        <f>IF('True_Odds_Calculator_3-way'!A85="","",'True_Odds_Calculator_3-way'!A85)</f>
        <v>5.75</v>
      </c>
      <c r="B84" s="4">
        <f>IF('True_Odds_Calculator_3-way'!B85="","",'True_Odds_Calculator_3-way'!B85)</f>
        <v>4.3499999999999996</v>
      </c>
      <c r="C84" s="4">
        <f>IF('True_Odds_Calculator_3-way'!C85="","",'True_Odds_Calculator_3-way'!C85)</f>
        <v>1.52</v>
      </c>
      <c r="D84" s="4">
        <f t="shared" si="5"/>
        <v>6.1692837791630595E-2</v>
      </c>
      <c r="E84" s="4">
        <f t="shared" si="6"/>
        <v>6.5210828735599335</v>
      </c>
      <c r="F84" s="4">
        <f t="shared" si="7"/>
        <v>4.7773565938553695</v>
      </c>
      <c r="G84" s="4">
        <f t="shared" si="8"/>
        <v>1.5690447366972984</v>
      </c>
      <c r="I84" s="4">
        <f t="shared" si="9"/>
        <v>1.0616928377916306</v>
      </c>
    </row>
    <row r="85" spans="1:9" x14ac:dyDescent="0.2">
      <c r="A85" s="4">
        <f>IF('True_Odds_Calculator_3-way'!A86="","",'True_Odds_Calculator_3-way'!A86)</f>
        <v>2.2999999999999998</v>
      </c>
      <c r="B85" s="4">
        <f>IF('True_Odds_Calculator_3-way'!B86="","",'True_Odds_Calculator_3-way'!B86)</f>
        <v>3.23</v>
      </c>
      <c r="C85" s="4">
        <f>IF('True_Odds_Calculator_3-way'!C86="","",'True_Odds_Calculator_3-way'!C86)</f>
        <v>3.07</v>
      </c>
      <c r="D85" s="4">
        <f t="shared" si="5"/>
        <v>7.0113030938267817E-2</v>
      </c>
      <c r="E85" s="4">
        <f t="shared" si="6"/>
        <v>2.4306558296621259</v>
      </c>
      <c r="F85" s="4">
        <f t="shared" si="7"/>
        <v>3.4937364461576403</v>
      </c>
      <c r="G85" s="4">
        <f t="shared" si="8"/>
        <v>3.3072951232916967</v>
      </c>
      <c r="I85" s="4">
        <f t="shared" si="9"/>
        <v>1.0701130309382678</v>
      </c>
    </row>
    <row r="86" spans="1:9" x14ac:dyDescent="0.2">
      <c r="A86" s="4">
        <f>IF('True_Odds_Calculator_3-way'!A87="","",'True_Odds_Calculator_3-way'!A87)</f>
        <v>1.3</v>
      </c>
      <c r="B86" s="4">
        <f>IF('True_Odds_Calculator_3-way'!B87="","",'True_Odds_Calculator_3-way'!B87)</f>
        <v>5.28</v>
      </c>
      <c r="C86" s="4">
        <f>IF('True_Odds_Calculator_3-way'!C87="","",'True_Odds_Calculator_3-way'!C87)</f>
        <v>9.74</v>
      </c>
      <c r="D86" s="4">
        <f t="shared" si="5"/>
        <v>6.1294113142162487E-2</v>
      </c>
      <c r="E86" s="4">
        <f t="shared" si="6"/>
        <v>1.3354711587990606</v>
      </c>
      <c r="F86" s="4">
        <f t="shared" si="7"/>
        <v>5.9184706398931084</v>
      </c>
      <c r="G86" s="4">
        <f t="shared" si="8"/>
        <v>12.159823840680584</v>
      </c>
      <c r="I86" s="4">
        <f t="shared" si="9"/>
        <v>1.0612941131421625</v>
      </c>
    </row>
    <row r="87" spans="1:9" x14ac:dyDescent="0.2">
      <c r="A87" s="4">
        <f>IF('True_Odds_Calculator_3-way'!A88="","",'True_Odds_Calculator_3-way'!A88)</f>
        <v>1.93</v>
      </c>
      <c r="B87" s="4">
        <f>IF('True_Odds_Calculator_3-way'!B88="","",'True_Odds_Calculator_3-way'!B88)</f>
        <v>3.42</v>
      </c>
      <c r="C87" s="4">
        <f>IF('True_Odds_Calculator_3-way'!C88="","",'True_Odds_Calculator_3-way'!C88)</f>
        <v>4.5</v>
      </c>
      <c r="D87" s="4">
        <f t="shared" si="5"/>
        <v>3.2754598066842444E-2</v>
      </c>
      <c r="E87" s="4">
        <f t="shared" si="6"/>
        <v>1.971544634500886</v>
      </c>
      <c r="F87" s="4">
        <f t="shared" si="7"/>
        <v>3.5526570741684309</v>
      </c>
      <c r="G87" s="4">
        <f t="shared" si="8"/>
        <v>4.7325175660819276</v>
      </c>
      <c r="I87" s="4">
        <f t="shared" si="9"/>
        <v>1.0327545980668424</v>
      </c>
    </row>
    <row r="88" spans="1:9" x14ac:dyDescent="0.2">
      <c r="A88" s="4">
        <f>IF('True_Odds_Calculator_3-way'!A89="","",'True_Odds_Calculator_3-way'!A89)</f>
        <v>2.1</v>
      </c>
      <c r="B88" s="4">
        <f>IF('True_Odds_Calculator_3-way'!B89="","",'True_Odds_Calculator_3-way'!B89)</f>
        <v>3.5</v>
      </c>
      <c r="C88" s="4">
        <f>IF('True_Odds_Calculator_3-way'!C89="","",'True_Odds_Calculator_3-way'!C89)</f>
        <v>3.68</v>
      </c>
      <c r="D88" s="4">
        <f t="shared" si="5"/>
        <v>3.3643892339544568E-2</v>
      </c>
      <c r="E88" s="4">
        <f t="shared" si="6"/>
        <v>2.1506493506493509</v>
      </c>
      <c r="F88" s="4">
        <f t="shared" si="7"/>
        <v>3.6429918290383414</v>
      </c>
      <c r="G88" s="4">
        <f t="shared" si="8"/>
        <v>3.8384105960264905</v>
      </c>
      <c r="I88" s="4">
        <f t="shared" si="9"/>
        <v>1.0336438923395446</v>
      </c>
    </row>
    <row r="89" spans="1:9" x14ac:dyDescent="0.2">
      <c r="A89" s="4">
        <f>IF('True_Odds_Calculator_3-way'!A90="","",'True_Odds_Calculator_3-way'!A90)</f>
        <v>3.47</v>
      </c>
      <c r="B89" s="4">
        <f>IF('True_Odds_Calculator_3-way'!B90="","",'True_Odds_Calculator_3-way'!B90)</f>
        <v>3.46</v>
      </c>
      <c r="C89" s="4">
        <f>IF('True_Odds_Calculator_3-way'!C90="","",'True_Odds_Calculator_3-way'!C90)</f>
        <v>2.19</v>
      </c>
      <c r="D89" s="4">
        <f t="shared" si="5"/>
        <v>3.3822783647018406E-2</v>
      </c>
      <c r="E89" s="4">
        <f t="shared" si="6"/>
        <v>3.6112793378235239</v>
      </c>
      <c r="F89" s="4">
        <f t="shared" si="7"/>
        <v>3.6004497416491388</v>
      </c>
      <c r="G89" s="4">
        <f t="shared" si="8"/>
        <v>2.2454413666002475</v>
      </c>
      <c r="I89" s="4">
        <f t="shared" si="9"/>
        <v>1.0338227836470184</v>
      </c>
    </row>
    <row r="90" spans="1:9" x14ac:dyDescent="0.2">
      <c r="A90" s="4">
        <f>IF('True_Odds_Calculator_3-way'!A91="","",'True_Odds_Calculator_3-way'!A91)</f>
        <v>3.21</v>
      </c>
      <c r="B90" s="4">
        <f>IF('True_Odds_Calculator_3-way'!B91="","",'True_Odds_Calculator_3-way'!B91)</f>
        <v>3.08</v>
      </c>
      <c r="C90" s="4">
        <f>IF('True_Odds_Calculator_3-way'!C91="","",'True_Odds_Calculator_3-way'!C91)</f>
        <v>2.52</v>
      </c>
      <c r="D90" s="4">
        <f t="shared" si="5"/>
        <v>3.3027201251500271E-2</v>
      </c>
      <c r="E90" s="4">
        <f t="shared" si="6"/>
        <v>3.3275942020313827</v>
      </c>
      <c r="F90" s="4">
        <f t="shared" si="7"/>
        <v>3.1881019261637236</v>
      </c>
      <c r="G90" s="4">
        <f t="shared" si="8"/>
        <v>2.5919068813646216</v>
      </c>
      <c r="I90" s="4">
        <f t="shared" si="9"/>
        <v>1.0330272012515003</v>
      </c>
    </row>
    <row r="91" spans="1:9" x14ac:dyDescent="0.2">
      <c r="A91" s="4">
        <f>IF('True_Odds_Calculator_3-way'!A92="","",'True_Odds_Calculator_3-way'!A92)</f>
        <v>1.58</v>
      </c>
      <c r="B91" s="4">
        <f>IF('True_Odds_Calculator_3-way'!B92="","",'True_Odds_Calculator_3-way'!B92)</f>
        <v>4.1100000000000003</v>
      </c>
      <c r="C91" s="4">
        <f>IF('True_Odds_Calculator_3-way'!C92="","",'True_Odds_Calculator_3-way'!C92)</f>
        <v>6.49</v>
      </c>
      <c r="D91" s="4">
        <f t="shared" si="5"/>
        <v>3.0303599768815914E-2</v>
      </c>
      <c r="E91" s="4">
        <f t="shared" si="6"/>
        <v>1.6056256176775738</v>
      </c>
      <c r="F91" s="4">
        <f t="shared" si="7"/>
        <v>4.2880211949875511</v>
      </c>
      <c r="G91" s="4">
        <f t="shared" si="8"/>
        <v>6.9453123669611001</v>
      </c>
      <c r="I91" s="4">
        <f t="shared" si="9"/>
        <v>1.0303035997688159</v>
      </c>
    </row>
    <row r="92" spans="1:9" x14ac:dyDescent="0.2">
      <c r="A92" s="4">
        <f>IF('True_Odds_Calculator_3-way'!A93="","",'True_Odds_Calculator_3-way'!A93)</f>
        <v>2.87</v>
      </c>
      <c r="B92" s="4">
        <f>IF('True_Odds_Calculator_3-way'!B93="","",'True_Odds_Calculator_3-way'!B93)</f>
        <v>3</v>
      </c>
      <c r="C92" s="4">
        <f>IF('True_Odds_Calculator_3-way'!C93="","",'True_Odds_Calculator_3-way'!C93)</f>
        <v>2.9</v>
      </c>
      <c r="D92" s="4">
        <f t="shared" si="5"/>
        <v>2.6592975289358778E-2</v>
      </c>
      <c r="E92" s="4">
        <f t="shared" si="6"/>
        <v>2.9449205849976412</v>
      </c>
      <c r="F92" s="4">
        <f t="shared" si="7"/>
        <v>3.0819584447644517</v>
      </c>
      <c r="G92" s="4">
        <f t="shared" si="8"/>
        <v>2.9765159341969318</v>
      </c>
      <c r="I92" s="4">
        <f t="shared" si="9"/>
        <v>1.0265929752893588</v>
      </c>
    </row>
    <row r="93" spans="1:9" x14ac:dyDescent="0.2">
      <c r="A93" s="4">
        <f>IF('True_Odds_Calculator_3-way'!A94="","",'True_Odds_Calculator_3-way'!A94)</f>
        <v>1.53</v>
      </c>
      <c r="B93" s="4">
        <f>IF('True_Odds_Calculator_3-way'!B94="","",'True_Odds_Calculator_3-way'!B94)</f>
        <v>4.4400000000000004</v>
      </c>
      <c r="C93" s="4">
        <f>IF('True_Odds_Calculator_3-way'!C94="","",'True_Odds_Calculator_3-way'!C94)</f>
        <v>6.49</v>
      </c>
      <c r="D93" s="4">
        <f t="shared" si="5"/>
        <v>3.2903201397717963E-2</v>
      </c>
      <c r="E93" s="4">
        <f t="shared" si="6"/>
        <v>1.5561125532153404</v>
      </c>
      <c r="F93" s="4">
        <f t="shared" si="7"/>
        <v>4.6672813787957779</v>
      </c>
      <c r="G93" s="4">
        <f t="shared" si="8"/>
        <v>6.987364762833348</v>
      </c>
      <c r="I93" s="4">
        <f t="shared" si="9"/>
        <v>1.032903201397718</v>
      </c>
    </row>
    <row r="94" spans="1:9" x14ac:dyDescent="0.2">
      <c r="A94" s="4">
        <f>IF('True_Odds_Calculator_3-way'!A95="","",'True_Odds_Calculator_3-way'!A95)</f>
        <v>2.38</v>
      </c>
      <c r="B94" s="4">
        <f>IF('True_Odds_Calculator_3-way'!B95="","",'True_Odds_Calculator_3-way'!B95)</f>
        <v>2.89</v>
      </c>
      <c r="C94" s="4">
        <f>IF('True_Odds_Calculator_3-way'!C95="","",'True_Odds_Calculator_3-way'!C95)</f>
        <v>3.82</v>
      </c>
      <c r="D94" s="4">
        <f t="shared" si="5"/>
        <v>2.7968933184607359E-2</v>
      </c>
      <c r="E94" s="4">
        <f t="shared" si="6"/>
        <v>2.4340074289805833</v>
      </c>
      <c r="F94" s="4">
        <f t="shared" si="7"/>
        <v>2.9700225215415084</v>
      </c>
      <c r="G94" s="4">
        <f t="shared" si="8"/>
        <v>3.9610686057756377</v>
      </c>
      <c r="I94" s="4">
        <f t="shared" si="9"/>
        <v>1.0279689331846074</v>
      </c>
    </row>
    <row r="95" spans="1:9" x14ac:dyDescent="0.2">
      <c r="A95" s="4">
        <f>IF('True_Odds_Calculator_3-way'!A96="","",'True_Odds_Calculator_3-way'!A96)</f>
        <v>2.48</v>
      </c>
      <c r="B95" s="4">
        <f>IF('True_Odds_Calculator_3-way'!B96="","",'True_Odds_Calculator_3-way'!B96)</f>
        <v>2.94</v>
      </c>
      <c r="C95" s="4">
        <f>IF('True_Odds_Calculator_3-way'!C96="","",'True_Odds_Calculator_3-way'!C96)</f>
        <v>3.53</v>
      </c>
      <c r="D95" s="4">
        <f t="shared" si="5"/>
        <v>2.6647979853551718E-2</v>
      </c>
      <c r="E95" s="4">
        <f t="shared" si="6"/>
        <v>2.5358625067391962</v>
      </c>
      <c r="F95" s="4">
        <f t="shared" si="7"/>
        <v>3.0188369891219327</v>
      </c>
      <c r="G95" s="4">
        <f t="shared" si="8"/>
        <v>3.6442689299130406</v>
      </c>
      <c r="I95" s="4">
        <f t="shared" si="9"/>
        <v>1.0266479798535517</v>
      </c>
    </row>
    <row r="96" spans="1:9" x14ac:dyDescent="0.2">
      <c r="A96" s="4">
        <f>IF('True_Odds_Calculator_3-way'!A97="","",'True_Odds_Calculator_3-way'!A97)</f>
        <v>1.99</v>
      </c>
      <c r="B96" s="4">
        <f>IF('True_Odds_Calculator_3-way'!B97="","",'True_Odds_Calculator_3-way'!B97)</f>
        <v>3.77</v>
      </c>
      <c r="C96" s="4">
        <f>IF('True_Odds_Calculator_3-way'!C97="","",'True_Odds_Calculator_3-way'!C97)</f>
        <v>3.82</v>
      </c>
      <c r="D96" s="4">
        <f t="shared" si="5"/>
        <v>2.9544656916032697E-2</v>
      </c>
      <c r="E96" s="4">
        <f t="shared" si="6"/>
        <v>2.0297795294083318</v>
      </c>
      <c r="F96" s="4">
        <f t="shared" si="7"/>
        <v>3.9153689797285689</v>
      </c>
      <c r="G96" s="4">
        <f t="shared" si="8"/>
        <v>3.9693268561959716</v>
      </c>
      <c r="I96" s="4">
        <f t="shared" si="9"/>
        <v>1.0295446569160327</v>
      </c>
    </row>
    <row r="97" spans="1:9" x14ac:dyDescent="0.2">
      <c r="A97" s="4">
        <f>IF('True_Odds_Calculator_3-way'!A98="","",'True_Odds_Calculator_3-way'!A98)</f>
        <v>2.33</v>
      </c>
      <c r="B97" s="4">
        <f>IF('True_Odds_Calculator_3-way'!B98="","",'True_Odds_Calculator_3-way'!B98)</f>
        <v>3.55</v>
      </c>
      <c r="C97" s="4">
        <f>IF('True_Odds_Calculator_3-way'!C98="","",'True_Odds_Calculator_3-way'!C98)</f>
        <v>3.16</v>
      </c>
      <c r="D97" s="4">
        <f t="shared" si="5"/>
        <v>2.7330386403825235E-2</v>
      </c>
      <c r="E97" s="4">
        <f t="shared" si="6"/>
        <v>2.380530570461608</v>
      </c>
      <c r="F97" s="4">
        <f t="shared" si="7"/>
        <v>3.6686475743471982</v>
      </c>
      <c r="G97" s="4">
        <f t="shared" si="8"/>
        <v>3.2536665762107604</v>
      </c>
      <c r="I97" s="4">
        <f t="shared" si="9"/>
        <v>1.0273303864038252</v>
      </c>
    </row>
    <row r="98" spans="1:9" x14ac:dyDescent="0.2">
      <c r="A98" s="4">
        <f>IF('True_Odds_Calculator_3-way'!A99="","",'True_Odds_Calculator_3-way'!A99)</f>
        <v>2.34</v>
      </c>
      <c r="B98" s="4">
        <f>IF('True_Odds_Calculator_3-way'!B99="","",'True_Odds_Calculator_3-way'!B99)</f>
        <v>3.48</v>
      </c>
      <c r="C98" s="4">
        <f>IF('True_Odds_Calculator_3-way'!C99="","",'True_Odds_Calculator_3-way'!C99)</f>
        <v>3.19</v>
      </c>
      <c r="D98" s="4">
        <f t="shared" si="5"/>
        <v>2.818637301395932E-2</v>
      </c>
      <c r="E98" s="4">
        <f t="shared" si="6"/>
        <v>2.3926022479593145</v>
      </c>
      <c r="F98" s="4">
        <f t="shared" si="7"/>
        <v>3.5976287632940274</v>
      </c>
      <c r="G98" s="4">
        <f t="shared" si="8"/>
        <v>3.2885632048872186</v>
      </c>
      <c r="I98" s="4">
        <f t="shared" si="9"/>
        <v>1.0281863730139593</v>
      </c>
    </row>
    <row r="99" spans="1:9" x14ac:dyDescent="0.2">
      <c r="A99" s="4">
        <f>IF('True_Odds_Calculator_3-way'!A100="","",'True_Odds_Calculator_3-way'!A100)</f>
        <v>2.1800000000000002</v>
      </c>
      <c r="B99" s="4">
        <f>IF('True_Odds_Calculator_3-way'!B100="","",'True_Odds_Calculator_3-way'!B100)</f>
        <v>3.45</v>
      </c>
      <c r="C99" s="4">
        <f>IF('True_Odds_Calculator_3-way'!C100="","",'True_Odds_Calculator_3-way'!C100)</f>
        <v>3.58</v>
      </c>
      <c r="D99" s="4">
        <f t="shared" si="5"/>
        <v>2.7900277732590739E-2</v>
      </c>
      <c r="E99" s="4">
        <f t="shared" si="6"/>
        <v>2.2251123774095927</v>
      </c>
      <c r="F99" s="4">
        <f t="shared" si="7"/>
        <v>3.5643637493281699</v>
      </c>
      <c r="G99" s="4">
        <f t="shared" si="8"/>
        <v>3.703298859607056</v>
      </c>
      <c r="I99" s="4">
        <f t="shared" si="9"/>
        <v>1.0279002777325907</v>
      </c>
    </row>
    <row r="100" spans="1:9" x14ac:dyDescent="0.2">
      <c r="A100" s="4">
        <f>IF('True_Odds_Calculator_3-way'!A101="","",'True_Odds_Calculator_3-way'!A101)</f>
        <v>3.99</v>
      </c>
      <c r="B100" s="4">
        <f>IF('True_Odds_Calculator_3-way'!B101="","",'True_Odds_Calculator_3-way'!B101)</f>
        <v>3.94</v>
      </c>
      <c r="C100" s="4">
        <f>IF('True_Odds_Calculator_3-way'!C101="","",'True_Odds_Calculator_3-way'!C101)</f>
        <v>1.91</v>
      </c>
      <c r="D100" s="4">
        <f t="shared" si="5"/>
        <v>2.7993882439108608E-2</v>
      </c>
      <c r="E100" s="4">
        <f t="shared" si="6"/>
        <v>4.1443000129832814</v>
      </c>
      <c r="F100" s="4">
        <f t="shared" si="7"/>
        <v>4.09038419779798</v>
      </c>
      <c r="G100" s="4">
        <f t="shared" si="8"/>
        <v>1.9446592175003234</v>
      </c>
      <c r="I100" s="4">
        <f t="shared" si="9"/>
        <v>1.0279938824391086</v>
      </c>
    </row>
    <row r="101" spans="1:9" x14ac:dyDescent="0.2">
      <c r="A101" s="4">
        <f>IF('True_Odds_Calculator_3-way'!A102="","",'True_Odds_Calculator_3-way'!A102)</f>
        <v>1.71</v>
      </c>
      <c r="B101" s="4">
        <f>IF('True_Odds_Calculator_3-way'!B102="","",'True_Odds_Calculator_3-way'!B102)</f>
        <v>4.03</v>
      </c>
      <c r="C101" s="4">
        <f>IF('True_Odds_Calculator_3-way'!C102="","",'True_Odds_Calculator_3-way'!C102)</f>
        <v>4.87</v>
      </c>
      <c r="D101" s="4">
        <f t="shared" si="5"/>
        <v>3.8273088488711693E-2</v>
      </c>
      <c r="E101" s="4">
        <f t="shared" si="6"/>
        <v>1.7481367579107561</v>
      </c>
      <c r="F101" s="4">
        <f t="shared" si="7"/>
        <v>4.2484265441324434</v>
      </c>
      <c r="G101" s="4">
        <f t="shared" si="8"/>
        <v>5.1926172047029127</v>
      </c>
      <c r="I101" s="4">
        <f t="shared" si="9"/>
        <v>1.0382730884887117</v>
      </c>
    </row>
    <row r="102" spans="1:9" x14ac:dyDescent="0.2">
      <c r="A102" s="4">
        <f>IF('True_Odds_Calculator_3-way'!A103="","",'True_Odds_Calculator_3-way'!A103)</f>
        <v>1.34</v>
      </c>
      <c r="B102" s="4">
        <f>IF('True_Odds_Calculator_3-way'!B103="","",'True_Odds_Calculator_3-way'!B103)</f>
        <v>5.23</v>
      </c>
      <c r="C102" s="4">
        <f>IF('True_Odds_Calculator_3-way'!C103="","",'True_Odds_Calculator_3-way'!C103)</f>
        <v>9.0399999999999991</v>
      </c>
      <c r="D102" s="4">
        <f t="shared" si="5"/>
        <v>4.8092714653100277E-2</v>
      </c>
      <c r="E102" s="4">
        <f t="shared" si="6"/>
        <v>1.3694170117761757</v>
      </c>
      <c r="F102" s="4">
        <f t="shared" si="7"/>
        <v>5.7086200222454968</v>
      </c>
      <c r="G102" s="4">
        <f t="shared" si="8"/>
        <v>10.572102548219657</v>
      </c>
      <c r="I102" s="4">
        <f t="shared" si="9"/>
        <v>1.0480927146531003</v>
      </c>
    </row>
    <row r="103" spans="1:9" x14ac:dyDescent="0.2">
      <c r="A103" s="4">
        <f>IF('True_Odds_Calculator_3-way'!A104="","",'True_Odds_Calculator_3-way'!A104)</f>
        <v>4.6900000000000004</v>
      </c>
      <c r="B103" s="4">
        <f>IF('True_Odds_Calculator_3-way'!B104="","",'True_Odds_Calculator_3-way'!B104)</f>
        <v>4.1500000000000004</v>
      </c>
      <c r="C103" s="4">
        <f>IF('True_Odds_Calculator_3-way'!C104="","",'True_Odds_Calculator_3-way'!C104)</f>
        <v>1.68</v>
      </c>
      <c r="D103" s="4">
        <f t="shared" si="5"/>
        <v>4.9421566864472855E-2</v>
      </c>
      <c r="E103" s="4">
        <f t="shared" si="6"/>
        <v>5.0827016401053271</v>
      </c>
      <c r="F103" s="4">
        <f t="shared" si="7"/>
        <v>4.4545414089270619</v>
      </c>
      <c r="G103" s="4">
        <f t="shared" si="8"/>
        <v>1.7278192596391901</v>
      </c>
      <c r="I103" s="4">
        <f t="shared" si="9"/>
        <v>1.0494215668644729</v>
      </c>
    </row>
    <row r="104" spans="1:9" x14ac:dyDescent="0.2">
      <c r="A104" s="4">
        <f>IF('True_Odds_Calculator_3-way'!A105="","",'True_Odds_Calculator_3-way'!A105)</f>
        <v>1.87</v>
      </c>
      <c r="B104" s="4">
        <f>IF('True_Odds_Calculator_3-way'!B105="","",'True_Odds_Calculator_3-way'!B105)</f>
        <v>3.74</v>
      </c>
      <c r="C104" s="4">
        <f>IF('True_Odds_Calculator_3-way'!C105="","",'True_Odds_Calculator_3-way'!C105)</f>
        <v>4.07</v>
      </c>
      <c r="D104" s="4">
        <f t="shared" si="5"/>
        <v>4.783928313340069E-2</v>
      </c>
      <c r="E104" s="4">
        <f t="shared" si="6"/>
        <v>1.9274770173646576</v>
      </c>
      <c r="F104" s="4">
        <f t="shared" si="7"/>
        <v>3.9771986970684039</v>
      </c>
      <c r="G104" s="4">
        <f t="shared" si="8"/>
        <v>4.3524847976514991</v>
      </c>
      <c r="I104" s="4">
        <f t="shared" si="9"/>
        <v>1.0478392831334007</v>
      </c>
    </row>
    <row r="105" spans="1:9" x14ac:dyDescent="0.2">
      <c r="A105" s="4">
        <f>IF('True_Odds_Calculator_3-way'!A106="","",'True_Odds_Calculator_3-way'!A106)</f>
        <v>1.08</v>
      </c>
      <c r="B105" s="4">
        <f>IF('True_Odds_Calculator_3-way'!B106="","",'True_Odds_Calculator_3-way'!B106)</f>
        <v>11.78</v>
      </c>
      <c r="C105" s="4">
        <f>IF('True_Odds_Calculator_3-way'!C106="","",'True_Odds_Calculator_3-way'!C106)</f>
        <v>20.98</v>
      </c>
      <c r="D105" s="4">
        <f t="shared" si="5"/>
        <v>5.8480011715448033E-2</v>
      </c>
      <c r="E105" s="4">
        <f t="shared" si="6"/>
        <v>1.1032260010069219</v>
      </c>
      <c r="F105" s="4">
        <f t="shared" si="7"/>
        <v>15.291383531039395</v>
      </c>
      <c r="G105" s="4">
        <f t="shared" si="8"/>
        <v>35.49736500902204</v>
      </c>
      <c r="I105" s="4">
        <f t="shared" si="9"/>
        <v>1.058480011715448</v>
      </c>
    </row>
    <row r="106" spans="1:9" x14ac:dyDescent="0.2">
      <c r="A106" s="4">
        <f>IF('True_Odds_Calculator_3-way'!A107="","",'True_Odds_Calculator_3-way'!A107)</f>
        <v>1.91</v>
      </c>
      <c r="B106" s="4">
        <f>IF('True_Odds_Calculator_3-way'!B107="","",'True_Odds_Calculator_3-way'!B107)</f>
        <v>3.98</v>
      </c>
      <c r="C106" s="4">
        <f>IF('True_Odds_Calculator_3-way'!C107="","",'True_Odds_Calculator_3-way'!C107)</f>
        <v>3.61</v>
      </c>
      <c r="D106" s="4">
        <f t="shared" si="5"/>
        <v>5.1824801080426308E-2</v>
      </c>
      <c r="E106" s="4">
        <f t="shared" si="6"/>
        <v>1.9751710111595158</v>
      </c>
      <c r="F106" s="4">
        <f t="shared" si="7"/>
        <v>4.273844944359416</v>
      </c>
      <c r="G106" s="4">
        <f t="shared" si="8"/>
        <v>3.8501020287049665</v>
      </c>
      <c r="I106" s="4">
        <f t="shared" si="9"/>
        <v>1.0518248010804263</v>
      </c>
    </row>
    <row r="107" spans="1:9" x14ac:dyDescent="0.2">
      <c r="A107" s="4">
        <f>IF('True_Odds_Calculator_3-way'!A108="","",'True_Odds_Calculator_3-way'!A108)</f>
        <v>2.52</v>
      </c>
      <c r="B107" s="4">
        <f>IF('True_Odds_Calculator_3-way'!B108="","",'True_Odds_Calculator_3-way'!B108)</f>
        <v>3.8</v>
      </c>
      <c r="C107" s="4">
        <f>IF('True_Odds_Calculator_3-way'!C108="","",'True_Odds_Calculator_3-way'!C108)</f>
        <v>2.71</v>
      </c>
      <c r="D107" s="4">
        <f t="shared" si="5"/>
        <v>2.8986981599139261E-2</v>
      </c>
      <c r="E107" s="4">
        <f t="shared" si="6"/>
        <v>2.5828909791598105</v>
      </c>
      <c r="F107" s="4">
        <f t="shared" si="7"/>
        <v>3.9448421513466179</v>
      </c>
      <c r="G107" s="4">
        <f t="shared" si="8"/>
        <v>2.7828691695953922</v>
      </c>
      <c r="I107" s="4">
        <f t="shared" si="9"/>
        <v>1.0289869815991393</v>
      </c>
    </row>
    <row r="108" spans="1:9" x14ac:dyDescent="0.2">
      <c r="A108" s="4">
        <f>IF('True_Odds_Calculator_3-way'!A109="","",'True_Odds_Calculator_3-way'!A109)</f>
        <v>1.7</v>
      </c>
      <c r="B108" s="4">
        <f>IF('True_Odds_Calculator_3-way'!B109="","",'True_Odds_Calculator_3-way'!B109)</f>
        <v>4.28</v>
      </c>
      <c r="C108" s="4">
        <f>IF('True_Odds_Calculator_3-way'!C109="","",'True_Odds_Calculator_3-way'!C109)</f>
        <v>4.8099999999999996</v>
      </c>
      <c r="D108" s="4">
        <f t="shared" si="5"/>
        <v>2.9780361830939128E-2</v>
      </c>
      <c r="E108" s="4">
        <f t="shared" si="6"/>
        <v>1.7291808579179606</v>
      </c>
      <c r="F108" s="4">
        <f t="shared" si="7"/>
        <v>4.4699115662129465</v>
      </c>
      <c r="G108" s="4">
        <f t="shared" si="8"/>
        <v>5.0511831176728688</v>
      </c>
      <c r="I108" s="4">
        <f t="shared" si="9"/>
        <v>1.0297803618309391</v>
      </c>
    </row>
    <row r="109" spans="1:9" x14ac:dyDescent="0.2">
      <c r="A109" s="4">
        <f>IF('True_Odds_Calculator_3-way'!A110="","",'True_Odds_Calculator_3-way'!A110)</f>
        <v>2.27</v>
      </c>
      <c r="B109" s="4">
        <f>IF('True_Odds_Calculator_3-way'!B110="","",'True_Odds_Calculator_3-way'!B110)</f>
        <v>3.77</v>
      </c>
      <c r="C109" s="4">
        <f>IF('True_Odds_Calculator_3-way'!C110="","",'True_Odds_Calculator_3-way'!C110)</f>
        <v>3.1</v>
      </c>
      <c r="D109" s="4">
        <f t="shared" si="5"/>
        <v>2.8361268912444171E-2</v>
      </c>
      <c r="E109" s="4">
        <f t="shared" si="6"/>
        <v>2.3197825967199468</v>
      </c>
      <c r="F109" s="4">
        <f t="shared" si="7"/>
        <v>3.9093311471963434</v>
      </c>
      <c r="G109" s="4">
        <f t="shared" si="8"/>
        <v>3.193593509806274</v>
      </c>
      <c r="I109" s="4">
        <f t="shared" si="9"/>
        <v>1.0283612689124442</v>
      </c>
    </row>
    <row r="110" spans="1:9" x14ac:dyDescent="0.2">
      <c r="A110" s="4">
        <f>IF('True_Odds_Calculator_3-way'!A111="","",'True_Odds_Calculator_3-way'!A111)</f>
        <v>3.45</v>
      </c>
      <c r="B110" s="4">
        <f>IF('True_Odds_Calculator_3-way'!B111="","",'True_Odds_Calculator_3-way'!B111)</f>
        <v>3.47</v>
      </c>
      <c r="C110" s="4">
        <f>IF('True_Odds_Calculator_3-way'!C111="","",'True_Odds_Calculator_3-way'!C111)</f>
        <v>2.2000000000000002</v>
      </c>
      <c r="D110" s="4">
        <f t="shared" si="5"/>
        <v>3.2584965049568426E-2</v>
      </c>
      <c r="E110" s="4">
        <f t="shared" si="6"/>
        <v>3.5843139567588169</v>
      </c>
      <c r="F110" s="4">
        <f t="shared" si="7"/>
        <v>3.6059064065937072</v>
      </c>
      <c r="G110" s="4">
        <f t="shared" si="8"/>
        <v>2.2538573665789032</v>
      </c>
      <c r="I110" s="4">
        <f t="shared" si="9"/>
        <v>1.0325849650495684</v>
      </c>
    </row>
    <row r="111" spans="1:9" x14ac:dyDescent="0.2">
      <c r="A111" s="4">
        <f>IF('True_Odds_Calculator_3-way'!A112="","",'True_Odds_Calculator_3-way'!A112)</f>
        <v>4.41</v>
      </c>
      <c r="B111" s="4">
        <f>IF('True_Odds_Calculator_3-way'!B112="","",'True_Odds_Calculator_3-way'!B112)</f>
        <v>4.3600000000000003</v>
      </c>
      <c r="C111" s="4">
        <f>IF('True_Odds_Calculator_3-way'!C112="","",'True_Odds_Calculator_3-way'!C112)</f>
        <v>1.72</v>
      </c>
      <c r="D111" s="4">
        <f t="shared" si="5"/>
        <v>3.7510516616859446E-2</v>
      </c>
      <c r="E111" s="4">
        <f t="shared" si="6"/>
        <v>4.6673603965776662</v>
      </c>
      <c r="F111" s="4">
        <f t="shared" si="7"/>
        <v>4.6113913074518189</v>
      </c>
      <c r="G111" s="4">
        <f t="shared" si="8"/>
        <v>1.7578033712037673</v>
      </c>
      <c r="I111" s="4">
        <f t="shared" si="9"/>
        <v>1.0375105166168594</v>
      </c>
    </row>
    <row r="112" spans="1:9" x14ac:dyDescent="0.2">
      <c r="A112" s="4">
        <f>IF('True_Odds_Calculator_3-way'!A113="","",'True_Odds_Calculator_3-way'!A113)</f>
        <v>1.31</v>
      </c>
      <c r="B112" s="4">
        <f>IF('True_Odds_Calculator_3-way'!B113="","",'True_Odds_Calculator_3-way'!B113)</f>
        <v>5.68</v>
      </c>
      <c r="C112" s="4">
        <f>IF('True_Odds_Calculator_3-way'!C113="","",'True_Odds_Calculator_3-way'!C113)</f>
        <v>10.79</v>
      </c>
      <c r="D112" s="4">
        <f t="shared" si="5"/>
        <v>3.2093522585541212E-2</v>
      </c>
      <c r="E112" s="4">
        <f t="shared" si="6"/>
        <v>1.3286195015921125</v>
      </c>
      <c r="F112" s="4">
        <f t="shared" si="7"/>
        <v>6.0474666687020839</v>
      </c>
      <c r="G112" s="4">
        <f t="shared" si="8"/>
        <v>12.198013018712095</v>
      </c>
      <c r="I112" s="4">
        <f t="shared" si="9"/>
        <v>1.0320935225855412</v>
      </c>
    </row>
    <row r="113" spans="1:9" x14ac:dyDescent="0.2">
      <c r="A113" s="4">
        <f>IF('True_Odds_Calculator_3-way'!A114="","",'True_Odds_Calculator_3-way'!A114)</f>
        <v>6.79</v>
      </c>
      <c r="B113" s="4">
        <f>IF('True_Odds_Calculator_3-way'!B114="","",'True_Odds_Calculator_3-way'!B114)</f>
        <v>4.51</v>
      </c>
      <c r="C113" s="4">
        <f>IF('True_Odds_Calculator_3-way'!C114="","",'True_Odds_Calculator_3-way'!C114)</f>
        <v>1.47</v>
      </c>
      <c r="D113" s="4">
        <f t="shared" si="5"/>
        <v>4.9277003873074099E-2</v>
      </c>
      <c r="E113" s="4">
        <f t="shared" si="6"/>
        <v>7.6423539133317933</v>
      </c>
      <c r="F113" s="4">
        <f t="shared" si="7"/>
        <v>4.8708299238867605</v>
      </c>
      <c r="G113" s="4">
        <f t="shared" si="8"/>
        <v>1.5063724656949067</v>
      </c>
      <c r="I113" s="4">
        <f t="shared" si="9"/>
        <v>1.0492770038730741</v>
      </c>
    </row>
    <row r="114" spans="1:9" x14ac:dyDescent="0.2">
      <c r="A114" s="4">
        <f>IF('True_Odds_Calculator_3-way'!A115="","",'True_Odds_Calculator_3-way'!A115)</f>
        <v>7.42</v>
      </c>
      <c r="B114" s="4">
        <f>IF('True_Odds_Calculator_3-way'!B115="","",'True_Odds_Calculator_3-way'!B115)</f>
        <v>4.75</v>
      </c>
      <c r="C114" s="4">
        <f>IF('True_Odds_Calculator_3-way'!C115="","",'True_Odds_Calculator_3-way'!C115)</f>
        <v>1.39</v>
      </c>
      <c r="D114" s="4">
        <f t="shared" si="5"/>
        <v>6.4721665708999065E-2</v>
      </c>
      <c r="E114" s="4">
        <f t="shared" si="6"/>
        <v>8.8341563105774892</v>
      </c>
      <c r="F114" s="4">
        <f t="shared" si="7"/>
        <v>5.2923374137803769</v>
      </c>
      <c r="G114" s="4">
        <f t="shared" si="8"/>
        <v>1.4329715276034292</v>
      </c>
      <c r="I114" s="4">
        <f t="shared" si="9"/>
        <v>1.0647216657089991</v>
      </c>
    </row>
    <row r="115" spans="1:9" x14ac:dyDescent="0.2">
      <c r="A115" s="4">
        <f>IF('True_Odds_Calculator_3-way'!A116="","",'True_Odds_Calculator_3-way'!A116)</f>
        <v>1.33</v>
      </c>
      <c r="B115" s="4">
        <f>IF('True_Odds_Calculator_3-way'!B116="","",'True_Odds_Calculator_3-way'!B116)</f>
        <v>5.22</v>
      </c>
      <c r="C115" s="4">
        <f>IF('True_Odds_Calculator_3-way'!C116="","",'True_Odds_Calculator_3-way'!C116)</f>
        <v>8.43</v>
      </c>
      <c r="D115" s="4">
        <f t="shared" si="5"/>
        <v>6.207454251450617E-2</v>
      </c>
      <c r="E115" s="4">
        <f t="shared" si="6"/>
        <v>1.3676369782906352</v>
      </c>
      <c r="F115" s="4">
        <f t="shared" si="7"/>
        <v>5.8520816014069137</v>
      </c>
      <c r="G115" s="4">
        <f t="shared" si="8"/>
        <v>10.211120234014693</v>
      </c>
      <c r="I115" s="4">
        <f t="shared" si="9"/>
        <v>1.0620745425145062</v>
      </c>
    </row>
    <row r="116" spans="1:9" x14ac:dyDescent="0.2">
      <c r="A116" s="4">
        <f>IF('True_Odds_Calculator_3-way'!A117="","",'True_Odds_Calculator_3-way'!A117)</f>
        <v>4.3099999999999996</v>
      </c>
      <c r="B116" s="4">
        <f>IF('True_Odds_Calculator_3-way'!B117="","",'True_Odds_Calculator_3-way'!B117)</f>
        <v>3.5</v>
      </c>
      <c r="C116" s="4">
        <f>IF('True_Odds_Calculator_3-way'!C117="","",'True_Odds_Calculator_3-way'!C117)</f>
        <v>1.85</v>
      </c>
      <c r="D116" s="4">
        <f t="shared" si="5"/>
        <v>5.8273387739744997E-2</v>
      </c>
      <c r="E116" s="4">
        <f t="shared" si="6"/>
        <v>4.7037994241168617</v>
      </c>
      <c r="F116" s="4">
        <f t="shared" si="7"/>
        <v>3.7553068616347263</v>
      </c>
      <c r="G116" s="4">
        <f t="shared" si="8"/>
        <v>1.9189582557373293</v>
      </c>
      <c r="I116" s="4">
        <f t="shared" si="9"/>
        <v>1.058273387739745</v>
      </c>
    </row>
    <row r="117" spans="1:9" x14ac:dyDescent="0.2">
      <c r="A117" s="4">
        <f>IF('True_Odds_Calculator_3-way'!A118="","",'True_Odds_Calculator_3-way'!A118)</f>
        <v>2.38</v>
      </c>
      <c r="B117" s="4">
        <f>IF('True_Odds_Calculator_3-way'!B118="","",'True_Odds_Calculator_3-way'!B118)</f>
        <v>3.5</v>
      </c>
      <c r="C117" s="4">
        <f>IF('True_Odds_Calculator_3-way'!C118="","",'True_Odds_Calculator_3-way'!C118)</f>
        <v>3.05</v>
      </c>
      <c r="D117" s="4">
        <f t="shared" si="5"/>
        <v>3.3751205400192941E-2</v>
      </c>
      <c r="E117" s="4">
        <f t="shared" si="6"/>
        <v>2.4454800673778778</v>
      </c>
      <c r="F117" s="4">
        <f t="shared" si="7"/>
        <v>3.6434666220511964</v>
      </c>
      <c r="G117" s="4">
        <f t="shared" si="8"/>
        <v>3.1583756345177663</v>
      </c>
      <c r="I117" s="4">
        <f t="shared" si="9"/>
        <v>1.0337512054001929</v>
      </c>
    </row>
    <row r="118" spans="1:9" x14ac:dyDescent="0.2">
      <c r="A118" s="4">
        <f>IF('True_Odds_Calculator_3-way'!A119="","",'True_Odds_Calculator_3-way'!A119)</f>
        <v>2.87</v>
      </c>
      <c r="B118" s="4">
        <f>IF('True_Odds_Calculator_3-way'!B119="","",'True_Odds_Calculator_3-way'!B119)</f>
        <v>3.39</v>
      </c>
      <c r="C118" s="4">
        <f>IF('True_Odds_Calculator_3-way'!C119="","",'True_Odds_Calculator_3-way'!C119)</f>
        <v>2.57</v>
      </c>
      <c r="D118" s="4">
        <f t="shared" si="5"/>
        <v>3.2522364852350716E-2</v>
      </c>
      <c r="E118" s="4">
        <f t="shared" si="6"/>
        <v>2.9621619288586603</v>
      </c>
      <c r="F118" s="4">
        <f t="shared" si="7"/>
        <v>3.5193365774784029</v>
      </c>
      <c r="G118" s="4">
        <f t="shared" si="8"/>
        <v>2.6436543948075428</v>
      </c>
      <c r="I118" s="4">
        <f t="shared" si="9"/>
        <v>1.0325223648523507</v>
      </c>
    </row>
    <row r="119" spans="1:9" x14ac:dyDescent="0.2">
      <c r="A119" s="4">
        <f>IF('True_Odds_Calculator_3-way'!A120="","",'True_Odds_Calculator_3-way'!A120)</f>
        <v>3.73</v>
      </c>
      <c r="B119" s="4">
        <f>IF('True_Odds_Calculator_3-way'!B120="","",'True_Odds_Calculator_3-way'!B120)</f>
        <v>3.24</v>
      </c>
      <c r="C119" s="4">
        <f>IF('True_Odds_Calculator_3-way'!C120="","",'True_Odds_Calculator_3-way'!C120)</f>
        <v>2.19</v>
      </c>
      <c r="D119" s="4">
        <f t="shared" si="5"/>
        <v>3.3359494620160302E-2</v>
      </c>
      <c r="E119" s="4">
        <f t="shared" si="6"/>
        <v>3.8914036383653934</v>
      </c>
      <c r="F119" s="4">
        <f t="shared" si="7"/>
        <v>3.3610943620310691</v>
      </c>
      <c r="G119" s="4">
        <f t="shared" si="8"/>
        <v>2.2446630010136635</v>
      </c>
      <c r="I119" s="4">
        <f t="shared" si="9"/>
        <v>1.0333594946201603</v>
      </c>
    </row>
    <row r="120" spans="1:9" x14ac:dyDescent="0.2">
      <c r="A120" s="4">
        <f>IF('True_Odds_Calculator_3-way'!A121="","",'True_Odds_Calculator_3-way'!A121)</f>
        <v>6.23</v>
      </c>
      <c r="B120" s="4">
        <f>IF('True_Odds_Calculator_3-way'!B121="","",'True_Odds_Calculator_3-way'!B121)</f>
        <v>3.69</v>
      </c>
      <c r="C120" s="4">
        <f>IF('True_Odds_Calculator_3-way'!C121="","",'True_Odds_Calculator_3-way'!C121)</f>
        <v>1.65</v>
      </c>
      <c r="D120" s="4">
        <f t="shared" si="5"/>
        <v>3.7576959747417593E-2</v>
      </c>
      <c r="E120" s="4">
        <f t="shared" si="6"/>
        <v>6.7573050841871733</v>
      </c>
      <c r="F120" s="4">
        <f t="shared" si="7"/>
        <v>3.8688153310992996</v>
      </c>
      <c r="G120" s="4">
        <f t="shared" si="8"/>
        <v>1.6848207426760329</v>
      </c>
      <c r="I120" s="4">
        <f t="shared" si="9"/>
        <v>1.0375769597474176</v>
      </c>
    </row>
    <row r="121" spans="1:9" x14ac:dyDescent="0.2">
      <c r="A121" s="4">
        <f>IF('True_Odds_Calculator_3-way'!A122="","",'True_Odds_Calculator_3-way'!A122)</f>
        <v>2.62</v>
      </c>
      <c r="B121" s="4">
        <f>IF('True_Odds_Calculator_3-way'!B122="","",'True_Odds_Calculator_3-way'!B122)</f>
        <v>2.93</v>
      </c>
      <c r="C121" s="4">
        <f>IF('True_Odds_Calculator_3-way'!C122="","",'True_Odds_Calculator_3-way'!C122)</f>
        <v>3.29</v>
      </c>
      <c r="D121" s="4">
        <f t="shared" si="5"/>
        <v>2.6927685421777037E-2</v>
      </c>
      <c r="E121" s="4">
        <f t="shared" si="6"/>
        <v>2.6830980005180063</v>
      </c>
      <c r="F121" s="4">
        <f t="shared" si="7"/>
        <v>3.0091384538911581</v>
      </c>
      <c r="G121" s="4">
        <f t="shared" si="8"/>
        <v>3.3901123745923547</v>
      </c>
      <c r="I121" s="4">
        <f t="shared" si="9"/>
        <v>1.026927685421777</v>
      </c>
    </row>
    <row r="122" spans="1:9" x14ac:dyDescent="0.2">
      <c r="A122" s="4">
        <f>IF('True_Odds_Calculator_3-way'!A123="","",'True_Odds_Calculator_3-way'!A123)</f>
        <v>8.14</v>
      </c>
      <c r="B122" s="4">
        <f>IF('True_Odds_Calculator_3-way'!B123="","",'True_Odds_Calculator_3-way'!B123)</f>
        <v>5.97</v>
      </c>
      <c r="C122" s="4">
        <f>IF('True_Odds_Calculator_3-way'!C123="","",'True_Odds_Calculator_3-way'!C123)</f>
        <v>1.35</v>
      </c>
      <c r="D122" s="4">
        <f t="shared" si="5"/>
        <v>3.1095051195553669E-2</v>
      </c>
      <c r="E122" s="4">
        <f t="shared" si="6"/>
        <v>8.8900658715822587</v>
      </c>
      <c r="F122" s="4">
        <f t="shared" si="7"/>
        <v>6.3637856593407127</v>
      </c>
      <c r="G122" s="4">
        <f t="shared" si="8"/>
        <v>1.3691583216479071</v>
      </c>
      <c r="I122" s="4">
        <f t="shared" si="9"/>
        <v>1.0310950511955537</v>
      </c>
    </row>
    <row r="123" spans="1:9" x14ac:dyDescent="0.2">
      <c r="A123" s="4">
        <f>IF('True_Odds_Calculator_3-way'!A124="","",'True_Odds_Calculator_3-way'!A124)</f>
        <v>2.2200000000000002</v>
      </c>
      <c r="B123" s="4">
        <f>IF('True_Odds_Calculator_3-way'!B124="","",'True_Odds_Calculator_3-way'!B124)</f>
        <v>3.71</v>
      </c>
      <c r="C123" s="4">
        <f>IF('True_Odds_Calculator_3-way'!C124="","",'True_Odds_Calculator_3-way'!C124)</f>
        <v>3.25</v>
      </c>
      <c r="D123" s="4">
        <f t="shared" si="5"/>
        <v>2.7684537118499275E-2</v>
      </c>
      <c r="E123" s="4">
        <f t="shared" si="6"/>
        <v>2.2664313766441961</v>
      </c>
      <c r="F123" s="4">
        <f t="shared" si="7"/>
        <v>3.8415203825114381</v>
      </c>
      <c r="G123" s="4">
        <f t="shared" si="8"/>
        <v>3.3504863868021553</v>
      </c>
      <c r="I123" s="4">
        <f t="shared" si="9"/>
        <v>1.0276845371184993</v>
      </c>
    </row>
    <row r="124" spans="1:9" x14ac:dyDescent="0.2">
      <c r="A124" s="4">
        <f>IF('True_Odds_Calculator_3-way'!A125="","",'True_Odds_Calculator_3-way'!A125)</f>
        <v>11.71</v>
      </c>
      <c r="B124" s="4">
        <f>IF('True_Odds_Calculator_3-way'!B125="","",'True_Odds_Calculator_3-way'!B125)</f>
        <v>6.9</v>
      </c>
      <c r="C124" s="4">
        <f>IF('True_Odds_Calculator_3-way'!C125="","",'True_Odds_Calculator_3-way'!C125)</f>
        <v>1.24</v>
      </c>
      <c r="D124" s="4">
        <f t="shared" si="5"/>
        <v>3.6776245633828974E-2</v>
      </c>
      <c r="E124" s="4">
        <f t="shared" si="6"/>
        <v>13.672717910273958</v>
      </c>
      <c r="F124" s="4">
        <f t="shared" si="7"/>
        <v>7.5375679346463205</v>
      </c>
      <c r="G124" s="4">
        <f t="shared" si="8"/>
        <v>1.2591399959348566</v>
      </c>
      <c r="I124" s="4">
        <f t="shared" si="9"/>
        <v>1.036776245633829</v>
      </c>
    </row>
    <row r="125" spans="1:9" x14ac:dyDescent="0.2">
      <c r="A125" s="4">
        <f>IF('True_Odds_Calculator_3-way'!A126="","",'True_Odds_Calculator_3-way'!A126)</f>
        <v>1.27</v>
      </c>
      <c r="B125" s="4">
        <f>IF('True_Odds_Calculator_3-way'!B126="","",'True_Odds_Calculator_3-way'!B126)</f>
        <v>6.92</v>
      </c>
      <c r="C125" s="4">
        <f>IF('True_Odds_Calculator_3-way'!C126="","",'True_Odds_Calculator_3-way'!C126)</f>
        <v>9.69</v>
      </c>
      <c r="D125" s="4">
        <f t="shared" si="5"/>
        <v>3.5109419729985492E-2</v>
      </c>
      <c r="E125" s="4">
        <f t="shared" si="6"/>
        <v>1.2891607808100594</v>
      </c>
      <c r="F125" s="4">
        <f t="shared" si="7"/>
        <v>7.5298068943743548</v>
      </c>
      <c r="G125" s="4">
        <f t="shared" si="8"/>
        <v>10.929435417630645</v>
      </c>
      <c r="I125" s="4">
        <f t="shared" si="9"/>
        <v>1.0351094197299855</v>
      </c>
    </row>
    <row r="126" spans="1:9" x14ac:dyDescent="0.2">
      <c r="A126" s="4">
        <f>IF('True_Odds_Calculator_3-way'!A127="","",'True_Odds_Calculator_3-way'!A127)</f>
        <v>2.54</v>
      </c>
      <c r="B126" s="4">
        <f>IF('True_Odds_Calculator_3-way'!B127="","",'True_Odds_Calculator_3-way'!B127)</f>
        <v>3.36</v>
      </c>
      <c r="C126" s="4">
        <f>IF('True_Odds_Calculator_3-way'!C127="","",'True_Odds_Calculator_3-way'!C127)</f>
        <v>2.97</v>
      </c>
      <c r="D126" s="4">
        <f t="shared" si="5"/>
        <v>2.8020171720959164E-2</v>
      </c>
      <c r="E126" s="4">
        <f t="shared" si="6"/>
        <v>2.601722604649177</v>
      </c>
      <c r="F126" s="4">
        <f t="shared" si="7"/>
        <v>3.4688618781626968</v>
      </c>
      <c r="G126" s="4">
        <f t="shared" si="8"/>
        <v>3.0547383502039613</v>
      </c>
      <c r="I126" s="4">
        <f t="shared" si="9"/>
        <v>1.0280201717209592</v>
      </c>
    </row>
    <row r="127" spans="1:9" x14ac:dyDescent="0.2">
      <c r="A127" s="4">
        <f>IF('True_Odds_Calculator_3-way'!A128="","",'True_Odds_Calculator_3-way'!A128)</f>
        <v>3.15</v>
      </c>
      <c r="B127" s="4">
        <f>IF('True_Odds_Calculator_3-way'!B128="","",'True_Odds_Calculator_3-way'!B128)</f>
        <v>3.3</v>
      </c>
      <c r="C127" s="4">
        <f>IF('True_Odds_Calculator_3-way'!C128="","",'True_Odds_Calculator_3-way'!C128)</f>
        <v>2.46</v>
      </c>
      <c r="D127" s="4">
        <f t="shared" si="5"/>
        <v>2.6994685531270823E-2</v>
      </c>
      <c r="E127" s="4">
        <f t="shared" si="6"/>
        <v>3.2418894762864636</v>
      </c>
      <c r="F127" s="4">
        <f t="shared" si="7"/>
        <v>3.4009895064437612</v>
      </c>
      <c r="G127" s="4">
        <f t="shared" si="8"/>
        <v>2.5156863323790688</v>
      </c>
      <c r="I127" s="4">
        <f t="shared" si="9"/>
        <v>1.0269946855312708</v>
      </c>
    </row>
    <row r="128" spans="1: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4.12</v>
      </c>
      <c r="C128" s="4">
        <f>IF('True_Odds_Calculator_3-way'!C129="","",'True_Odds_Calculator_3-way'!C129)</f>
        <v>6.06</v>
      </c>
      <c r="D128" s="4">
        <f t="shared" si="5"/>
        <v>3.2734948252106655E-2</v>
      </c>
      <c r="E128" s="4">
        <f t="shared" si="6"/>
        <v>1.628430174666603</v>
      </c>
      <c r="F128" s="4">
        <f t="shared" si="7"/>
        <v>4.3139373484538686</v>
      </c>
      <c r="G128" s="4">
        <f t="shared" si="8"/>
        <v>6.489088341549202</v>
      </c>
      <c r="I128" s="4">
        <f t="shared" si="9"/>
        <v>1.0327349482521067</v>
      </c>
    </row>
    <row r="129" spans="1:9" x14ac:dyDescent="0.2">
      <c r="A129" s="4">
        <f>IF('True_Odds_Calculator_3-way'!A130="","",'True_Odds_Calculator_3-way'!A130)</f>
        <v>2.21</v>
      </c>
      <c r="B129" s="4">
        <f>IF('True_Odds_Calculator_3-way'!B130="","",'True_Odds_Calculator_3-way'!B130)</f>
        <v>3.11</v>
      </c>
      <c r="C129" s="4">
        <f>IF('True_Odds_Calculator_3-way'!C130="","",'True_Odds_Calculator_3-way'!C130)</f>
        <v>3.87</v>
      </c>
      <c r="D129" s="4">
        <f t="shared" si="5"/>
        <v>3.2430028959471446E-2</v>
      </c>
      <c r="E129" s="4">
        <f t="shared" si="6"/>
        <v>2.2640893697532407</v>
      </c>
      <c r="F129" s="4">
        <f t="shared" si="7"/>
        <v>3.2181928436441503</v>
      </c>
      <c r="G129" s="4">
        <f t="shared" si="8"/>
        <v>4.0389692163624309</v>
      </c>
      <c r="I129" s="4">
        <f t="shared" si="9"/>
        <v>1.0324300289594714</v>
      </c>
    </row>
    <row r="130" spans="1:9" x14ac:dyDescent="0.2">
      <c r="A130" s="4">
        <f>IF('True_Odds_Calculator_3-way'!A131="","",'True_Odds_Calculator_3-way'!A131)</f>
        <v>1.1499999999999999</v>
      </c>
      <c r="B130" s="4">
        <f>IF('True_Odds_Calculator_3-way'!B131="","",'True_Odds_Calculator_3-way'!B131)</f>
        <v>9.58</v>
      </c>
      <c r="C130" s="4">
        <f>IF('True_Odds_Calculator_3-way'!C131="","",'True_Odds_Calculator_3-way'!C131)</f>
        <v>15.8</v>
      </c>
      <c r="D130" s="4">
        <f t="shared" si="5"/>
        <v>3.7240490243501734E-2</v>
      </c>
      <c r="E130" s="4">
        <f t="shared" si="6"/>
        <v>1.1666546025822502</v>
      </c>
      <c r="F130" s="4">
        <f t="shared" si="7"/>
        <v>10.873035504584866</v>
      </c>
      <c r="G130" s="4">
        <f t="shared" si="8"/>
        <v>19.654998757932301</v>
      </c>
      <c r="I130" s="4">
        <f t="shared" si="9"/>
        <v>1.0372404902435017</v>
      </c>
    </row>
    <row r="131" spans="1:9" x14ac:dyDescent="0.2">
      <c r="A131" s="4">
        <f>IF('True_Odds_Calculator_3-way'!A132="","",'True_Odds_Calculator_3-way'!A132)</f>
        <v>4.29</v>
      </c>
      <c r="B131" s="4">
        <f>IF('True_Odds_Calculator_3-way'!B132="","",'True_Odds_Calculator_3-way'!B132)</f>
        <v>4.01</v>
      </c>
      <c r="C131" s="4">
        <f>IF('True_Odds_Calculator_3-way'!C132="","",'True_Odds_Calculator_3-way'!C132)</f>
        <v>1.81</v>
      </c>
      <c r="D131" s="4">
        <f t="shared" ref="D131:D194" si="10">IF(A131="","",((1/A131)+(1/B131)+(1/C131))-1)</f>
        <v>3.4962979549028272E-2</v>
      </c>
      <c r="E131" s="4">
        <f t="shared" ref="E131:E194" si="11">IF(A131="","",(3*A131)/(3-($D131*A131)))</f>
        <v>4.5157755021367718</v>
      </c>
      <c r="F131" s="4">
        <f t="shared" ref="F131:F194" si="12">IF(B131="","",(3*B131)/(3-($D131*B131)))</f>
        <v>4.206590150278422</v>
      </c>
      <c r="G131" s="4">
        <f t="shared" ref="G131:G194" si="13">IF(C131="","",(3*C131)/(3-($D131*C131)))</f>
        <v>1.84900349166328</v>
      </c>
      <c r="I131" s="4">
        <f t="shared" ref="I131:I194" si="14">IF(A131="","",D131+1)</f>
        <v>1.0349629795490283</v>
      </c>
    </row>
    <row r="132" spans="1:9" x14ac:dyDescent="0.2">
      <c r="A132" s="4">
        <f>IF('True_Odds_Calculator_3-way'!A133="","",'True_Odds_Calculator_3-way'!A133)</f>
        <v>1.74</v>
      </c>
      <c r="B132" s="4">
        <f>IF('True_Odds_Calculator_3-way'!B133="","",'True_Odds_Calculator_3-way'!B133)</f>
        <v>3.93</v>
      </c>
      <c r="C132" s="4">
        <f>IF('True_Odds_Calculator_3-way'!C133="","",'True_Odds_Calculator_3-way'!C133)</f>
        <v>4.8099999999999996</v>
      </c>
      <c r="D132" s="4">
        <f t="shared" si="10"/>
        <v>3.7065777787020249E-2</v>
      </c>
      <c r="E132" s="4">
        <f t="shared" si="11"/>
        <v>1.7782286277592034</v>
      </c>
      <c r="F132" s="4">
        <f t="shared" si="12"/>
        <v>4.130564381778056</v>
      </c>
      <c r="G132" s="4">
        <f t="shared" si="13"/>
        <v>5.1139137419085818</v>
      </c>
      <c r="I132" s="4">
        <f t="shared" si="14"/>
        <v>1.0370657777870202</v>
      </c>
    </row>
    <row r="133" spans="1:9" x14ac:dyDescent="0.2">
      <c r="A133" s="4">
        <f>IF('True_Odds_Calculator_3-way'!A134="","",'True_Odds_Calculator_3-way'!A134)</f>
        <v>1.86</v>
      </c>
      <c r="B133" s="4">
        <f>IF('True_Odds_Calculator_3-way'!B134="","",'True_Odds_Calculator_3-way'!B134)</f>
        <v>3.65</v>
      </c>
      <c r="C133" s="4">
        <f>IF('True_Odds_Calculator_3-way'!C134="","",'True_Odds_Calculator_3-way'!C134)</f>
        <v>4.5599999999999996</v>
      </c>
      <c r="D133" s="4">
        <f t="shared" si="10"/>
        <v>3.090525695591162E-2</v>
      </c>
      <c r="E133" s="4">
        <f t="shared" si="11"/>
        <v>1.8963361894704345</v>
      </c>
      <c r="F133" s="4">
        <f t="shared" si="12"/>
        <v>3.7926073299455565</v>
      </c>
      <c r="G133" s="4">
        <f t="shared" si="13"/>
        <v>4.784769276423166</v>
      </c>
      <c r="I133" s="4">
        <f t="shared" si="14"/>
        <v>1.0309052569559116</v>
      </c>
    </row>
    <row r="134" spans="1:9" x14ac:dyDescent="0.2">
      <c r="A134" s="4">
        <f>IF('True_Odds_Calculator_3-way'!A135="","",'True_Odds_Calculator_3-way'!A135)</f>
        <v>2.6</v>
      </c>
      <c r="B134" s="4">
        <f>IF('True_Odds_Calculator_3-way'!B135="","",'True_Odds_Calculator_3-way'!B135)</f>
        <v>3.15</v>
      </c>
      <c r="C134" s="4">
        <f>IF('True_Odds_Calculator_3-way'!C135="","",'True_Odds_Calculator_3-way'!C135)</f>
        <v>3.07</v>
      </c>
      <c r="D134" s="4">
        <f t="shared" si="10"/>
        <v>2.7808601098503249E-2</v>
      </c>
      <c r="E134" s="4">
        <f t="shared" si="11"/>
        <v>2.6642095485001218</v>
      </c>
      <c r="F134" s="4">
        <f t="shared" si="12"/>
        <v>3.244743362527315</v>
      </c>
      <c r="G134" s="4">
        <f t="shared" si="13"/>
        <v>3.1599234210834988</v>
      </c>
      <c r="I134" s="4">
        <f t="shared" si="14"/>
        <v>1.0278086010985032</v>
      </c>
    </row>
    <row r="135" spans="1:9" x14ac:dyDescent="0.2">
      <c r="A135" s="4">
        <f>IF('True_Odds_Calculator_3-way'!A136="","",'True_Odds_Calculator_3-way'!A136)</f>
        <v>3.24</v>
      </c>
      <c r="B135" s="4">
        <f>IF('True_Odds_Calculator_3-way'!B136="","",'True_Odds_Calculator_3-way'!B136)</f>
        <v>2.92</v>
      </c>
      <c r="C135" s="4">
        <f>IF('True_Odds_Calculator_3-way'!C136="","",'True_Odds_Calculator_3-way'!C136)</f>
        <v>2.66</v>
      </c>
      <c r="D135" s="4">
        <f t="shared" si="10"/>
        <v>2.7047578357359603E-2</v>
      </c>
      <c r="E135" s="4">
        <f t="shared" si="11"/>
        <v>3.3374927854418703</v>
      </c>
      <c r="F135" s="4">
        <f t="shared" si="12"/>
        <v>2.9989513209542595</v>
      </c>
      <c r="G135" s="4">
        <f t="shared" si="13"/>
        <v>2.7253600930598987</v>
      </c>
      <c r="I135" s="4">
        <f t="shared" si="14"/>
        <v>1.0270475783573596</v>
      </c>
    </row>
    <row r="136" spans="1:9" x14ac:dyDescent="0.2">
      <c r="A136" s="4">
        <f>IF('True_Odds_Calculator_3-way'!A137="","",'True_Odds_Calculator_3-way'!A137)</f>
        <v>2.37</v>
      </c>
      <c r="B136" s="4">
        <f>IF('True_Odds_Calculator_3-way'!B137="","",'True_Odds_Calculator_3-way'!B137)</f>
        <v>3.22</v>
      </c>
      <c r="C136" s="4">
        <f>IF('True_Odds_Calculator_3-way'!C137="","",'True_Odds_Calculator_3-way'!C137)</f>
        <v>3.38</v>
      </c>
      <c r="D136" s="4">
        <f t="shared" si="10"/>
        <v>2.8357922646902622E-2</v>
      </c>
      <c r="E136" s="4">
        <f t="shared" si="11"/>
        <v>2.4243112606491888</v>
      </c>
      <c r="F136" s="4">
        <f t="shared" si="12"/>
        <v>3.3210855536307373</v>
      </c>
      <c r="G136" s="4">
        <f t="shared" si="13"/>
        <v>3.491554922019541</v>
      </c>
      <c r="I136" s="4">
        <f t="shared" si="14"/>
        <v>1.0283579226469026</v>
      </c>
    </row>
    <row r="137" spans="1:9" x14ac:dyDescent="0.2">
      <c r="A137" s="4">
        <f>IF('True_Odds_Calculator_3-way'!A138="","",'True_Odds_Calculator_3-way'!A138)</f>
        <v>2.02</v>
      </c>
      <c r="B137" s="4">
        <f>IF('True_Odds_Calculator_3-way'!B138="","",'True_Odds_Calculator_3-way'!B138)</f>
        <v>3.38</v>
      </c>
      <c r="C137" s="4">
        <f>IF('True_Odds_Calculator_3-way'!C138="","",'True_Odds_Calculator_3-way'!C138)</f>
        <v>4.21</v>
      </c>
      <c r="D137" s="4">
        <f t="shared" si="10"/>
        <v>2.8437184327577025E-2</v>
      </c>
      <c r="E137" s="4">
        <f t="shared" si="11"/>
        <v>2.0594334218029635</v>
      </c>
      <c r="F137" s="4">
        <f t="shared" si="12"/>
        <v>3.4918770436160949</v>
      </c>
      <c r="G137" s="4">
        <f t="shared" si="13"/>
        <v>4.3849911794301013</v>
      </c>
      <c r="I137" s="4">
        <f t="shared" si="14"/>
        <v>1.028437184327577</v>
      </c>
    </row>
    <row r="138" spans="1:9" x14ac:dyDescent="0.2">
      <c r="A138" s="4">
        <f>IF('True_Odds_Calculator_3-way'!A139="","",'True_Odds_Calculator_3-way'!A139)</f>
        <v>1.22</v>
      </c>
      <c r="B138" s="4">
        <f>IF('True_Odds_Calculator_3-way'!B139="","",'True_Odds_Calculator_3-way'!B139)</f>
        <v>7.08</v>
      </c>
      <c r="C138" s="4">
        <f>IF('True_Odds_Calculator_3-way'!C139="","",'True_Odds_Calculator_3-way'!C139)</f>
        <v>13.56</v>
      </c>
      <c r="D138" s="4">
        <f t="shared" si="10"/>
        <v>3.4661381685014092E-2</v>
      </c>
      <c r="E138" s="4">
        <f t="shared" si="11"/>
        <v>1.2374425302608878</v>
      </c>
      <c r="F138" s="4">
        <f t="shared" si="12"/>
        <v>7.7107456297426094</v>
      </c>
      <c r="G138" s="4">
        <f t="shared" si="13"/>
        <v>16.079104359591625</v>
      </c>
      <c r="I138" s="4">
        <f t="shared" si="14"/>
        <v>1.0346613816850141</v>
      </c>
    </row>
    <row r="139" spans="1:9" x14ac:dyDescent="0.2">
      <c r="A139" s="4">
        <f>IF('True_Odds_Calculator_3-way'!A140="","",'True_Odds_Calculator_3-way'!A140)</f>
        <v>2.75</v>
      </c>
      <c r="B139" s="4">
        <f>IF('True_Odds_Calculator_3-way'!B140="","",'True_Odds_Calculator_3-way'!B140)</f>
        <v>3.35</v>
      </c>
      <c r="C139" s="4">
        <f>IF('True_Odds_Calculator_3-way'!C140="","",'True_Odds_Calculator_3-way'!C140)</f>
        <v>2.73</v>
      </c>
      <c r="D139" s="4">
        <f t="shared" si="10"/>
        <v>2.8444192623297004E-2</v>
      </c>
      <c r="E139" s="4">
        <f t="shared" si="11"/>
        <v>2.8236226955264794</v>
      </c>
      <c r="F139" s="4">
        <f t="shared" si="12"/>
        <v>3.4598955616570271</v>
      </c>
      <c r="G139" s="4">
        <f t="shared" si="13"/>
        <v>2.8025415898633552</v>
      </c>
      <c r="I139" s="4">
        <f t="shared" si="14"/>
        <v>1.028444192623297</v>
      </c>
    </row>
    <row r="140" spans="1:9" x14ac:dyDescent="0.2">
      <c r="A140" s="4">
        <f>IF('True_Odds_Calculator_3-way'!A141="","",'True_Odds_Calculator_3-way'!A141)</f>
        <v>3.58</v>
      </c>
      <c r="B140" s="4">
        <f>IF('True_Odds_Calculator_3-way'!B141="","",'True_Odds_Calculator_3-way'!B141)</f>
        <v>4.1399999999999997</v>
      </c>
      <c r="C140" s="4">
        <f>IF('True_Odds_Calculator_3-way'!C141="","",'True_Odds_Calculator_3-way'!C141)</f>
        <v>1.97</v>
      </c>
      <c r="D140" s="4">
        <f t="shared" si="10"/>
        <v>2.8489715856323761E-2</v>
      </c>
      <c r="E140" s="4">
        <f t="shared" si="11"/>
        <v>3.7059954228297665</v>
      </c>
      <c r="F140" s="4">
        <f t="shared" si="12"/>
        <v>4.3094286696562083</v>
      </c>
      <c r="G140" s="4">
        <f t="shared" si="13"/>
        <v>2.0075578883310792</v>
      </c>
      <c r="I140" s="4">
        <f t="shared" si="14"/>
        <v>1.0284897158563238</v>
      </c>
    </row>
    <row r="141" spans="1:9" x14ac:dyDescent="0.2">
      <c r="A141" s="4">
        <f>IF('True_Odds_Calculator_3-way'!A142="","",'True_Odds_Calculator_3-way'!A142)</f>
        <v>1.66</v>
      </c>
      <c r="B141" s="4">
        <f>IF('True_Odds_Calculator_3-way'!B142="","",'True_Odds_Calculator_3-way'!B142)</f>
        <v>4.28</v>
      </c>
      <c r="C141" s="4">
        <f>IF('True_Odds_Calculator_3-way'!C142="","",'True_Odds_Calculator_3-way'!C142)</f>
        <v>5.01</v>
      </c>
      <c r="D141" s="4">
        <f t="shared" si="10"/>
        <v>3.5655296770494616E-2</v>
      </c>
      <c r="E141" s="4">
        <f t="shared" si="11"/>
        <v>1.693409727943473</v>
      </c>
      <c r="F141" s="4">
        <f t="shared" si="12"/>
        <v>4.5093843715763189</v>
      </c>
      <c r="G141" s="4">
        <f t="shared" si="13"/>
        <v>5.3272049315628323</v>
      </c>
      <c r="I141" s="4">
        <f t="shared" si="14"/>
        <v>1.0356552967704946</v>
      </c>
    </row>
    <row r="142" spans="1:9" x14ac:dyDescent="0.2">
      <c r="A142" s="4">
        <f>IF('True_Odds_Calculator_3-way'!A143="","",'True_Odds_Calculator_3-way'!A143)</f>
        <v>1.92</v>
      </c>
      <c r="B142" s="4">
        <f>IF('True_Odds_Calculator_3-way'!B143="","",'True_Odds_Calculator_3-way'!B143)</f>
        <v>3.73</v>
      </c>
      <c r="C142" s="4">
        <f>IF('True_Odds_Calculator_3-way'!C143="","",'True_Odds_Calculator_3-way'!C143)</f>
        <v>4.08</v>
      </c>
      <c r="D142" s="4">
        <f t="shared" si="10"/>
        <v>3.4027887294328041E-2</v>
      </c>
      <c r="E142" s="4">
        <f t="shared" si="11"/>
        <v>1.9627443478111337</v>
      </c>
      <c r="F142" s="4">
        <f t="shared" si="12"/>
        <v>3.8947803943815771</v>
      </c>
      <c r="G142" s="4">
        <f t="shared" si="13"/>
        <v>4.2779758530380487</v>
      </c>
      <c r="I142" s="4">
        <f t="shared" si="14"/>
        <v>1.034027887294328</v>
      </c>
    </row>
    <row r="143" spans="1:9" x14ac:dyDescent="0.2">
      <c r="A143" s="4">
        <f>IF('True_Odds_Calculator_3-way'!A144="","",'True_Odds_Calculator_3-way'!A144)</f>
        <v>5.03</v>
      </c>
      <c r="B143" s="4">
        <f>IF('True_Odds_Calculator_3-way'!B144="","",'True_Odds_Calculator_3-way'!B144)</f>
        <v>4</v>
      </c>
      <c r="C143" s="4">
        <f>IF('True_Odds_Calculator_3-way'!C144="","",'True_Odds_Calculator_3-way'!C144)</f>
        <v>1.7</v>
      </c>
      <c r="D143" s="4">
        <f t="shared" si="10"/>
        <v>3.7042451175301139E-2</v>
      </c>
      <c r="E143" s="4">
        <f t="shared" si="11"/>
        <v>5.3630899493022532</v>
      </c>
      <c r="F143" s="4">
        <f t="shared" si="12"/>
        <v>4.2078241614040843</v>
      </c>
      <c r="G143" s="4">
        <f t="shared" si="13"/>
        <v>1.7364493256392466</v>
      </c>
      <c r="I143" s="4">
        <f t="shared" si="14"/>
        <v>1.0370424511753011</v>
      </c>
    </row>
    <row r="144" spans="1:9" x14ac:dyDescent="0.2">
      <c r="A144" s="4">
        <f>IF('True_Odds_Calculator_3-way'!A145="","",'True_Odds_Calculator_3-way'!A145)</f>
        <v>2.04</v>
      </c>
      <c r="B144" s="4">
        <f>IF('True_Odds_Calculator_3-way'!B145="","",'True_Odds_Calculator_3-way'!B145)</f>
        <v>3.01</v>
      </c>
      <c r="C144" s="4">
        <f>IF('True_Odds_Calculator_3-way'!C145="","",'True_Odds_Calculator_3-way'!C145)</f>
        <v>4.71</v>
      </c>
      <c r="D144" s="4">
        <f t="shared" si="10"/>
        <v>3.4736217105713507E-2</v>
      </c>
      <c r="E144" s="4">
        <f t="shared" si="11"/>
        <v>2.0893518008806096</v>
      </c>
      <c r="F144" s="4">
        <f t="shared" si="12"/>
        <v>3.1186926917134445</v>
      </c>
      <c r="G144" s="4">
        <f t="shared" si="13"/>
        <v>4.9816802192668774</v>
      </c>
      <c r="I144" s="4">
        <f t="shared" si="14"/>
        <v>1.0347362171057135</v>
      </c>
    </row>
    <row r="145" spans="1:9" x14ac:dyDescent="0.2">
      <c r="A145" s="4">
        <f>IF('True_Odds_Calculator_3-way'!A146="","",'True_Odds_Calculator_3-way'!A146)</f>
        <v>1.6</v>
      </c>
      <c r="B145" s="4">
        <f>IF('True_Odds_Calculator_3-way'!B146="","",'True_Odds_Calculator_3-way'!B146)</f>
        <v>4.49</v>
      </c>
      <c r="C145" s="4">
        <f>IF('True_Odds_Calculator_3-way'!C146="","",'True_Odds_Calculator_3-way'!C146)</f>
        <v>5.24</v>
      </c>
      <c r="D145" s="4">
        <f t="shared" si="10"/>
        <v>3.8556843876978553E-2</v>
      </c>
      <c r="E145" s="4">
        <f t="shared" si="11"/>
        <v>1.6335926271376697</v>
      </c>
      <c r="F145" s="4">
        <f t="shared" si="12"/>
        <v>4.7649709542728109</v>
      </c>
      <c r="G145" s="4">
        <f t="shared" si="13"/>
        <v>5.6183748114480396</v>
      </c>
      <c r="I145" s="4">
        <f t="shared" si="14"/>
        <v>1.0385568438769786</v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2.16</v>
      </c>
      <c r="C2" s="4">
        <f>1/A2</f>
        <v>0.57471264367816088</v>
      </c>
      <c r="D2">
        <f>1/B2</f>
        <v>0.46296296296296291</v>
      </c>
      <c r="E2">
        <f>C2+D2-1</f>
        <v>3.7675606641123682E-2</v>
      </c>
      <c r="F2">
        <f>C2+D2-(C2*D2)-1</f>
        <v>-0.22839506172839519</v>
      </c>
      <c r="G2">
        <v>0</v>
      </c>
      <c r="H2">
        <f>C2*D2</f>
        <v>0.26607066836951887</v>
      </c>
      <c r="I2">
        <f>((-4*F2*H2)^0.5)/(2*F2)</f>
        <v>-1.0793322294408634</v>
      </c>
      <c r="J2">
        <f>(-((-4*F2*H2)^0.5))/(2*F2)</f>
        <v>1.0793322294408634</v>
      </c>
      <c r="K2">
        <f>IF(A2="","",(C2/($J2+C2-($J2*C2))))</f>
        <v>0.55595527201895822</v>
      </c>
      <c r="L2">
        <f>IF(B2="","",(D2/($J2+D2-($J2*D2))))</f>
        <v>0.44404472798104189</v>
      </c>
      <c r="M2">
        <f>IF(A2="","",1/K2)</f>
        <v>1.7987058497862392</v>
      </c>
      <c r="N2">
        <f>IF(B2="","",1/L2)</f>
        <v>2.2520253861514017</v>
      </c>
    </row>
    <row r="3" spans="1:14" x14ac:dyDescent="0.25">
      <c r="A3" s="4">
        <f>IF('True_Odds_Calculator_2-way'!A4="","",'True_Odds_Calculator_2-way'!A4)</f>
        <v>1.73</v>
      </c>
      <c r="B3" s="4">
        <f>IF('True_Odds_Calculator_2-way'!B4="","",'True_Odds_Calculator_2-way'!B4)</f>
        <v>2.2000000000000002</v>
      </c>
      <c r="C3" s="4">
        <f t="shared" ref="C3:C66" si="0">1/A3</f>
        <v>0.5780346820809249</v>
      </c>
      <c r="D3">
        <f t="shared" ref="D3:D66" si="1">1/B3</f>
        <v>0.45454545454545453</v>
      </c>
      <c r="E3">
        <f t="shared" ref="E3:E66" si="2">C3+D3-1</f>
        <v>3.2580136626379375E-2</v>
      </c>
      <c r="F3">
        <f t="shared" ref="F3:F66" si="3">C3+D3-(C3*D3)-1</f>
        <v>-0.23016290068313194</v>
      </c>
      <c r="G3">
        <v>0</v>
      </c>
      <c r="H3">
        <f t="shared" ref="H3:H66" si="4">C3*D3</f>
        <v>0.26274303730951132</v>
      </c>
      <c r="I3">
        <f t="shared" ref="I3:I66" si="5">((-4*F3*H3)^0.5)/(2*F3)</f>
        <v>-1.0684346079267204</v>
      </c>
      <c r="J3">
        <f t="shared" ref="J3:J66" si="6">(-((-4*F3*H3)^0.5))/(2*F3)</f>
        <v>1.0684346079267204</v>
      </c>
      <c r="K3">
        <f t="shared" ref="K3:K66" si="7">IF(A3="","",(C3/($J3+C3-($J3*C3))))</f>
        <v>0.5618112413961549</v>
      </c>
      <c r="L3">
        <f t="shared" ref="L3:L66" si="8">IF(B3="","",(D3/($J3+D3-($J3*D3))))</f>
        <v>0.43818875860384515</v>
      </c>
      <c r="M3">
        <f t="shared" ref="M3:M66" si="9">IF(A3="","",1/K3)</f>
        <v>1.7799572637865058</v>
      </c>
      <c r="N3">
        <f t="shared" ref="N3:N66" si="10">IF(B3="","",1/L3)</f>
        <v>2.2821215295120645</v>
      </c>
    </row>
    <row r="4" spans="1:14" x14ac:dyDescent="0.25">
      <c r="A4" s="4">
        <f>IF('True_Odds_Calculator_2-way'!A5="","",'True_Odds_Calculator_2-way'!A5)</f>
        <v>1.63</v>
      </c>
      <c r="B4" s="4">
        <f>IF('True_Odds_Calculator_2-way'!B5="","",'True_Odds_Calculator_2-way'!B5)</f>
        <v>2.38</v>
      </c>
      <c r="C4" s="4">
        <f t="shared" si="0"/>
        <v>0.61349693251533743</v>
      </c>
      <c r="D4">
        <f t="shared" si="1"/>
        <v>0.42016806722689076</v>
      </c>
      <c r="E4">
        <f t="shared" si="2"/>
        <v>3.3664999742228252E-2</v>
      </c>
      <c r="F4">
        <f t="shared" si="3"/>
        <v>-0.22410682064236731</v>
      </c>
      <c r="G4">
        <v>0</v>
      </c>
      <c r="H4">
        <f t="shared" si="4"/>
        <v>0.25777182038459556</v>
      </c>
      <c r="I4">
        <f t="shared" si="5"/>
        <v>-1.0724824201463117</v>
      </c>
      <c r="J4">
        <f t="shared" si="6"/>
        <v>1.0724824201463117</v>
      </c>
      <c r="K4">
        <f t="shared" si="7"/>
        <v>0.59677837856639582</v>
      </c>
      <c r="L4">
        <f t="shared" si="8"/>
        <v>0.40322162143360418</v>
      </c>
      <c r="M4">
        <f t="shared" si="9"/>
        <v>1.6756639246921761</v>
      </c>
      <c r="N4">
        <f t="shared" si="10"/>
        <v>2.4800257398019103</v>
      </c>
    </row>
    <row r="5" spans="1:14" x14ac:dyDescent="0.25">
      <c r="A5" s="4">
        <f>IF('True_Odds_Calculator_2-way'!A6="","",'True_Odds_Calculator_2-way'!A6)</f>
        <v>1.96</v>
      </c>
      <c r="B5" s="4">
        <f>IF('True_Odds_Calculator_2-way'!B6="","",'True_Odds_Calculator_2-way'!B6)</f>
        <v>1.93</v>
      </c>
      <c r="C5" s="4">
        <f t="shared" si="0"/>
        <v>0.51020408163265307</v>
      </c>
      <c r="D5">
        <f t="shared" si="1"/>
        <v>0.5181347150259068</v>
      </c>
      <c r="E5">
        <f t="shared" si="2"/>
        <v>2.8338796658559762E-2</v>
      </c>
      <c r="F5">
        <f t="shared" si="3"/>
        <v>-0.23601564978322942</v>
      </c>
      <c r="G5">
        <v>0</v>
      </c>
      <c r="H5">
        <f t="shared" si="4"/>
        <v>0.26435444644178918</v>
      </c>
      <c r="I5">
        <f t="shared" si="5"/>
        <v>-1.0583343916682539</v>
      </c>
      <c r="J5">
        <f t="shared" si="6"/>
        <v>1.0583343916682539</v>
      </c>
      <c r="K5">
        <f t="shared" si="7"/>
        <v>0.49603149604724417</v>
      </c>
      <c r="L5">
        <f t="shared" si="8"/>
        <v>0.50396850395275605</v>
      </c>
      <c r="M5">
        <f t="shared" si="9"/>
        <v>2.0160010160015238</v>
      </c>
      <c r="N5">
        <f t="shared" si="10"/>
        <v>1.9842509842514759</v>
      </c>
    </row>
    <row r="6" spans="1:14" x14ac:dyDescent="0.25">
      <c r="A6" s="4">
        <f>IF('True_Odds_Calculator_2-way'!A7="","",'True_Odds_Calculator_2-way'!A7)</f>
        <v>2.09</v>
      </c>
      <c r="B6" s="4">
        <f>IF('True_Odds_Calculator_2-way'!B7="","",'True_Odds_Calculator_2-way'!B7)</f>
        <v>1.8</v>
      </c>
      <c r="C6" s="4">
        <f t="shared" si="0"/>
        <v>0.47846889952153115</v>
      </c>
      <c r="D6">
        <f t="shared" si="1"/>
        <v>0.55555555555555558</v>
      </c>
      <c r="E6">
        <f t="shared" si="2"/>
        <v>3.4024455077086735E-2</v>
      </c>
      <c r="F6">
        <f t="shared" si="3"/>
        <v>-0.23179160021265277</v>
      </c>
      <c r="G6">
        <v>0</v>
      </c>
      <c r="H6">
        <f t="shared" si="4"/>
        <v>0.26581605528973956</v>
      </c>
      <c r="I6">
        <f t="shared" si="5"/>
        <v>-1.0708823421952987</v>
      </c>
      <c r="J6">
        <f t="shared" si="6"/>
        <v>1.0708823421952987</v>
      </c>
      <c r="K6">
        <f t="shared" si="7"/>
        <v>0.46141173239413841</v>
      </c>
      <c r="L6">
        <f t="shared" si="8"/>
        <v>0.53858826760586154</v>
      </c>
      <c r="M6">
        <f t="shared" si="9"/>
        <v>2.1672617529928755</v>
      </c>
      <c r="N6">
        <f t="shared" si="10"/>
        <v>1.8567058737562385</v>
      </c>
    </row>
    <row r="7" spans="1:14" x14ac:dyDescent="0.25">
      <c r="A7" s="4">
        <f>IF('True_Odds_Calculator_2-way'!A8="","",'True_Odds_Calculator_2-way'!A8)</f>
        <v>1.72</v>
      </c>
      <c r="B7" s="4">
        <f>IF('True_Odds_Calculator_2-way'!B8="","",'True_Odds_Calculator_2-way'!B8)</f>
        <v>2.21</v>
      </c>
      <c r="C7" s="4">
        <f t="shared" si="0"/>
        <v>0.58139534883720934</v>
      </c>
      <c r="D7">
        <f t="shared" si="1"/>
        <v>0.45248868778280543</v>
      </c>
      <c r="E7">
        <f t="shared" si="2"/>
        <v>3.3884036620014824E-2</v>
      </c>
      <c r="F7">
        <f t="shared" si="3"/>
        <v>-0.2291907818583605</v>
      </c>
      <c r="G7">
        <v>0</v>
      </c>
      <c r="H7">
        <f t="shared" si="4"/>
        <v>0.26307481847837527</v>
      </c>
      <c r="I7">
        <f t="shared" si="5"/>
        <v>-1.0713739108887084</v>
      </c>
      <c r="J7">
        <f t="shared" si="6"/>
        <v>1.0713739108887084</v>
      </c>
      <c r="K7">
        <f t="shared" si="7"/>
        <v>0.56452867108930049</v>
      </c>
      <c r="L7">
        <f t="shared" si="8"/>
        <v>0.43547132891069945</v>
      </c>
      <c r="M7">
        <f t="shared" si="9"/>
        <v>1.7713892158398703</v>
      </c>
      <c r="N7">
        <f t="shared" si="10"/>
        <v>2.2963624321753371</v>
      </c>
    </row>
    <row r="8" spans="1:14" x14ac:dyDescent="0.25">
      <c r="A8" s="4">
        <f>IF('True_Odds_Calculator_2-way'!A9="","",'True_Odds_Calculator_2-way'!A9)</f>
        <v>1.33</v>
      </c>
      <c r="B8" s="4">
        <f>IF('True_Odds_Calculator_2-way'!B9="","",'True_Odds_Calculator_2-way'!B9)</f>
        <v>3.45</v>
      </c>
      <c r="C8" s="4">
        <f t="shared" si="0"/>
        <v>0.75187969924812026</v>
      </c>
      <c r="D8">
        <f t="shared" si="1"/>
        <v>0.28985507246376813</v>
      </c>
      <c r="E8">
        <f t="shared" si="2"/>
        <v>4.173477171188833E-2</v>
      </c>
      <c r="F8">
        <f t="shared" si="3"/>
        <v>-0.17620137299771177</v>
      </c>
      <c r="G8">
        <v>0</v>
      </c>
      <c r="H8">
        <f t="shared" si="4"/>
        <v>0.21793614470960007</v>
      </c>
      <c r="I8">
        <f t="shared" si="5"/>
        <v>-1.1121413488021754</v>
      </c>
      <c r="J8">
        <f t="shared" si="6"/>
        <v>1.1121413488021754</v>
      </c>
      <c r="K8">
        <f t="shared" si="7"/>
        <v>0.73152533938369868</v>
      </c>
      <c r="L8">
        <f t="shared" si="8"/>
        <v>0.26847466061630149</v>
      </c>
      <c r="M8">
        <f t="shared" si="9"/>
        <v>1.3670066451047178</v>
      </c>
      <c r="N8">
        <f t="shared" si="10"/>
        <v>3.7247463045653295</v>
      </c>
    </row>
    <row r="9" spans="1:14" x14ac:dyDescent="0.25">
      <c r="A9" s="4">
        <f>IF('True_Odds_Calculator_2-way'!A10="","",'True_Odds_Calculator_2-way'!A10)</f>
        <v>2.66</v>
      </c>
      <c r="B9" s="4">
        <f>IF('True_Odds_Calculator_2-way'!B10="","",'True_Odds_Calculator_2-way'!B10)</f>
        <v>1.53</v>
      </c>
      <c r="C9" s="4">
        <f t="shared" si="0"/>
        <v>0.37593984962406013</v>
      </c>
      <c r="D9">
        <f t="shared" si="1"/>
        <v>0.65359477124183007</v>
      </c>
      <c r="E9">
        <f t="shared" si="2"/>
        <v>2.9534620865890204E-2</v>
      </c>
      <c r="F9">
        <f t="shared" si="3"/>
        <v>-0.21617769914983542</v>
      </c>
      <c r="G9">
        <v>0</v>
      </c>
      <c r="H9">
        <f t="shared" si="4"/>
        <v>0.24571232001572557</v>
      </c>
      <c r="I9">
        <f t="shared" si="5"/>
        <v>-1.0661247392009332</v>
      </c>
      <c r="J9">
        <f t="shared" si="6"/>
        <v>1.0661247392009332</v>
      </c>
      <c r="K9">
        <f t="shared" si="7"/>
        <v>0.36104119075131075</v>
      </c>
      <c r="L9">
        <f t="shared" si="8"/>
        <v>0.63895880924868931</v>
      </c>
      <c r="M9">
        <f t="shared" si="9"/>
        <v>2.7697670670735497</v>
      </c>
      <c r="N9">
        <f t="shared" si="10"/>
        <v>1.5650461117764944</v>
      </c>
    </row>
    <row r="10" spans="1:14" x14ac:dyDescent="0.25">
      <c r="A10" s="4">
        <f>IF('True_Odds_Calculator_2-way'!A11="","",'True_Odds_Calculator_2-way'!A11)</f>
        <v>2.73</v>
      </c>
      <c r="B10" s="4">
        <f>IF('True_Odds_Calculator_2-way'!B11="","",'True_Odds_Calculator_2-way'!B11)</f>
        <v>1.5</v>
      </c>
      <c r="C10" s="4">
        <f t="shared" si="0"/>
        <v>0.36630036630036628</v>
      </c>
      <c r="D10">
        <f t="shared" si="1"/>
        <v>0.66666666666666663</v>
      </c>
      <c r="E10">
        <f t="shared" si="2"/>
        <v>3.296703296703285E-2</v>
      </c>
      <c r="F10">
        <f t="shared" si="3"/>
        <v>-0.21123321123321137</v>
      </c>
      <c r="G10">
        <v>0</v>
      </c>
      <c r="H10">
        <f t="shared" si="4"/>
        <v>0.24420024420024417</v>
      </c>
      <c r="I10">
        <f t="shared" si="5"/>
        <v>-1.0752066611409403</v>
      </c>
      <c r="J10">
        <f t="shared" si="6"/>
        <v>1.0752066611409403</v>
      </c>
      <c r="K10">
        <f t="shared" si="7"/>
        <v>0.34963720478610877</v>
      </c>
      <c r="L10">
        <f t="shared" si="8"/>
        <v>0.6503627952138914</v>
      </c>
      <c r="M10">
        <f t="shared" si="9"/>
        <v>2.8601075237738272</v>
      </c>
      <c r="N10">
        <f t="shared" si="10"/>
        <v>1.5376033305704702</v>
      </c>
    </row>
    <row r="11" spans="1:14" x14ac:dyDescent="0.25">
      <c r="A11" s="4">
        <f>IF('True_Odds_Calculator_2-way'!A12="","",'True_Odds_Calculator_2-way'!A12)</f>
        <v>1.61</v>
      </c>
      <c r="B11" s="4">
        <f>IF('True_Odds_Calculator_2-way'!B12="","",'True_Odds_Calculator_2-way'!B12)</f>
        <v>2.41</v>
      </c>
      <c r="C11" s="4">
        <f t="shared" si="0"/>
        <v>0.6211180124223602</v>
      </c>
      <c r="D11">
        <f t="shared" si="1"/>
        <v>0.41493775933609955</v>
      </c>
      <c r="E11">
        <f t="shared" si="2"/>
        <v>3.6055771758459754E-2</v>
      </c>
      <c r="F11">
        <f t="shared" si="3"/>
        <v>-0.22166954459936605</v>
      </c>
      <c r="G11">
        <v>0</v>
      </c>
      <c r="H11">
        <f t="shared" si="4"/>
        <v>0.25772531635782581</v>
      </c>
      <c r="I11">
        <f t="shared" si="5"/>
        <v>-1.0782650440285155</v>
      </c>
      <c r="J11">
        <f t="shared" si="6"/>
        <v>1.0782650440285155</v>
      </c>
      <c r="K11">
        <f t="shared" si="7"/>
        <v>0.60323029453884203</v>
      </c>
      <c r="L11">
        <f t="shared" si="8"/>
        <v>0.39676970546115803</v>
      </c>
      <c r="M11">
        <f t="shared" si="9"/>
        <v>1.6577416768573945</v>
      </c>
      <c r="N11">
        <f t="shared" si="10"/>
        <v>2.5203537120802069</v>
      </c>
    </row>
    <row r="12" spans="1:14" x14ac:dyDescent="0.25">
      <c r="A12" s="4">
        <f>IF('True_Odds_Calculator_2-way'!A13="","",'True_Odds_Calculator_2-way'!A13)</f>
        <v>1.86</v>
      </c>
      <c r="B12" s="4">
        <f>IF('True_Odds_Calculator_2-way'!B13="","",'True_Odds_Calculator_2-way'!B13)</f>
        <v>2.0099999999999998</v>
      </c>
      <c r="C12" s="4">
        <f t="shared" si="0"/>
        <v>0.5376344086021505</v>
      </c>
      <c r="D12">
        <f t="shared" si="1"/>
        <v>0.49751243781094534</v>
      </c>
      <c r="E12">
        <f t="shared" si="2"/>
        <v>3.5146846413095734E-2</v>
      </c>
      <c r="F12">
        <f t="shared" si="3"/>
        <v>-0.2323329588616061</v>
      </c>
      <c r="G12">
        <v>0</v>
      </c>
      <c r="H12">
        <f t="shared" si="4"/>
        <v>0.26747980527470178</v>
      </c>
      <c r="I12">
        <f t="shared" si="5"/>
        <v>-1.0729761966090035</v>
      </c>
      <c r="J12">
        <f t="shared" si="6"/>
        <v>1.0729761966090035</v>
      </c>
      <c r="K12">
        <f t="shared" si="7"/>
        <v>0.52008583750279591</v>
      </c>
      <c r="L12">
        <f t="shared" si="8"/>
        <v>0.47991416249720437</v>
      </c>
      <c r="M12">
        <f t="shared" si="9"/>
        <v>1.9227595290837431</v>
      </c>
      <c r="N12">
        <f t="shared" si="10"/>
        <v>2.0837059585750928</v>
      </c>
    </row>
    <row r="13" spans="1:14" x14ac:dyDescent="0.25">
      <c r="A13" s="4">
        <f>IF('True_Odds_Calculator_2-way'!A14="","",'True_Odds_Calculator_2-way'!A14)</f>
        <v>1.47</v>
      </c>
      <c r="B13" s="4">
        <f>IF('True_Odds_Calculator_2-way'!B14="","",'True_Odds_Calculator_2-way'!B14)</f>
        <v>2.76</v>
      </c>
      <c r="C13" s="4">
        <f t="shared" si="0"/>
        <v>0.68027210884353739</v>
      </c>
      <c r="D13">
        <f t="shared" si="1"/>
        <v>0.3623188405797102</v>
      </c>
      <c r="E13">
        <f t="shared" si="2"/>
        <v>4.2590949423247704E-2</v>
      </c>
      <c r="F13">
        <f t="shared" si="3"/>
        <v>-0.2038844523316572</v>
      </c>
      <c r="G13">
        <v>0</v>
      </c>
      <c r="H13">
        <f t="shared" si="4"/>
        <v>0.2464754017549049</v>
      </c>
      <c r="I13">
        <f t="shared" si="5"/>
        <v>-1.0994987428338565</v>
      </c>
      <c r="J13">
        <f t="shared" si="6"/>
        <v>1.0994987428338565</v>
      </c>
      <c r="K13">
        <f t="shared" si="7"/>
        <v>0.65929817048669315</v>
      </c>
      <c r="L13">
        <f t="shared" si="8"/>
        <v>0.3407018295133068</v>
      </c>
      <c r="M13">
        <f t="shared" si="9"/>
        <v>1.5167644091319124</v>
      </c>
      <c r="N13">
        <f t="shared" si="10"/>
        <v>2.9351177873875871</v>
      </c>
    </row>
    <row r="14" spans="1:14" x14ac:dyDescent="0.25">
      <c r="A14" s="4">
        <f>IF('True_Odds_Calculator_2-way'!A15="","",'True_Odds_Calculator_2-way'!A15)</f>
        <v>1.69</v>
      </c>
      <c r="B14" s="4">
        <f>IF('True_Odds_Calculator_2-way'!B15="","",'True_Odds_Calculator_2-way'!B15)</f>
        <v>2.25</v>
      </c>
      <c r="C14" s="4">
        <f t="shared" si="0"/>
        <v>0.59171597633136097</v>
      </c>
      <c r="D14">
        <f t="shared" si="1"/>
        <v>0.44444444444444442</v>
      </c>
      <c r="E14">
        <f t="shared" si="2"/>
        <v>3.6160420775805502E-2</v>
      </c>
      <c r="F14">
        <f t="shared" si="3"/>
        <v>-0.22682445759368819</v>
      </c>
      <c r="G14">
        <v>0</v>
      </c>
      <c r="H14">
        <f t="shared" si="4"/>
        <v>0.26298487836949375</v>
      </c>
      <c r="I14">
        <f t="shared" si="5"/>
        <v>-1.0767638041163314</v>
      </c>
      <c r="J14">
        <f t="shared" si="6"/>
        <v>1.0767638041163314</v>
      </c>
      <c r="K14">
        <f t="shared" si="7"/>
        <v>0.57373431955297227</v>
      </c>
      <c r="L14">
        <f t="shared" si="8"/>
        <v>0.42626568044702751</v>
      </c>
      <c r="M14">
        <f t="shared" si="9"/>
        <v>1.7429670248402687</v>
      </c>
      <c r="N14">
        <f t="shared" si="10"/>
        <v>2.3459547551454145</v>
      </c>
    </row>
    <row r="15" spans="1:14" x14ac:dyDescent="0.25">
      <c r="A15" s="4">
        <f>IF('True_Odds_Calculator_2-way'!A16="","",'True_Odds_Calculator_2-way'!A16)</f>
        <v>1.88</v>
      </c>
      <c r="B15" s="4">
        <f>IF('True_Odds_Calculator_2-way'!B16="","",'True_Odds_Calculator_2-way'!B16)</f>
        <v>2.02</v>
      </c>
      <c r="C15" s="4">
        <f t="shared" si="0"/>
        <v>0.53191489361702127</v>
      </c>
      <c r="D15">
        <f t="shared" si="1"/>
        <v>0.49504950495049505</v>
      </c>
      <c r="E15">
        <f t="shared" si="2"/>
        <v>2.6964398567516312E-2</v>
      </c>
      <c r="F15">
        <f t="shared" si="3"/>
        <v>-0.23635980619338537</v>
      </c>
      <c r="G15">
        <v>0</v>
      </c>
      <c r="H15">
        <f t="shared" si="4"/>
        <v>0.26332420476090163</v>
      </c>
      <c r="I15">
        <f t="shared" si="5"/>
        <v>-1.0555008273018724</v>
      </c>
      <c r="J15">
        <f t="shared" si="6"/>
        <v>1.0555008273018724</v>
      </c>
      <c r="K15">
        <f t="shared" si="7"/>
        <v>0.51844612438456505</v>
      </c>
      <c r="L15">
        <f t="shared" si="8"/>
        <v>0.48155387561543506</v>
      </c>
      <c r="M15">
        <f t="shared" si="9"/>
        <v>1.9288407280256479</v>
      </c>
      <c r="N15">
        <f t="shared" si="10"/>
        <v>2.0766108438479098</v>
      </c>
    </row>
    <row r="16" spans="1:14" x14ac:dyDescent="0.25">
      <c r="A16" s="4">
        <f>IF('True_Odds_Calculator_2-way'!A17="","",'True_Odds_Calculator_2-way'!A17)</f>
        <v>1.56</v>
      </c>
      <c r="B16" s="4">
        <f>IF('True_Odds_Calculator_2-way'!B17="","",'True_Odds_Calculator_2-way'!B17)</f>
        <v>2.52</v>
      </c>
      <c r="C16" s="4">
        <f t="shared" si="0"/>
        <v>0.64102564102564097</v>
      </c>
      <c r="D16">
        <f t="shared" si="1"/>
        <v>0.3968253968253968</v>
      </c>
      <c r="E16">
        <f t="shared" si="2"/>
        <v>3.7851037851037717E-2</v>
      </c>
      <c r="F16">
        <f t="shared" si="3"/>
        <v>-0.21652421652421661</v>
      </c>
      <c r="G16">
        <v>0</v>
      </c>
      <c r="H16">
        <f t="shared" si="4"/>
        <v>0.25437525437525432</v>
      </c>
      <c r="I16">
        <f t="shared" si="5"/>
        <v>-1.0838874619051497</v>
      </c>
      <c r="J16">
        <f t="shared" si="6"/>
        <v>1.0838874619051497</v>
      </c>
      <c r="K16">
        <f t="shared" si="7"/>
        <v>0.62228645044410036</v>
      </c>
      <c r="L16">
        <f t="shared" si="8"/>
        <v>0.3777135495558997</v>
      </c>
      <c r="M16">
        <f t="shared" si="9"/>
        <v>1.6069769786668839</v>
      </c>
      <c r="N16">
        <f t="shared" si="10"/>
        <v>2.6475089420958278</v>
      </c>
    </row>
    <row r="17" spans="1:14" x14ac:dyDescent="0.25">
      <c r="A17" s="4">
        <f>IF('True_Odds_Calculator_2-way'!A18="","",'True_Odds_Calculator_2-way'!A18)</f>
        <v>1.67</v>
      </c>
      <c r="B17" s="4">
        <f>IF('True_Odds_Calculator_2-way'!B18="","",'True_Odds_Calculator_2-way'!B18)</f>
        <v>2.2999999999999998</v>
      </c>
      <c r="C17" s="4">
        <f t="shared" si="0"/>
        <v>0.5988023952095809</v>
      </c>
      <c r="D17">
        <f t="shared" si="1"/>
        <v>0.43478260869565222</v>
      </c>
      <c r="E17">
        <f t="shared" si="2"/>
        <v>3.3585003905233002E-2</v>
      </c>
      <c r="F17">
        <f t="shared" si="3"/>
        <v>-0.22676386357719358</v>
      </c>
      <c r="G17">
        <v>0</v>
      </c>
      <c r="H17">
        <f t="shared" si="4"/>
        <v>0.26034886748242653</v>
      </c>
      <c r="I17">
        <f t="shared" si="5"/>
        <v>-1.0714969088698136</v>
      </c>
      <c r="J17">
        <f t="shared" si="6"/>
        <v>1.0714969088698136</v>
      </c>
      <c r="K17">
        <f t="shared" si="7"/>
        <v>0.58210506726094002</v>
      </c>
      <c r="L17">
        <f t="shared" si="8"/>
        <v>0.41789493273906014</v>
      </c>
      <c r="M17">
        <f t="shared" si="9"/>
        <v>1.7179029289427752</v>
      </c>
      <c r="N17">
        <f t="shared" si="10"/>
        <v>2.3929459815307572</v>
      </c>
    </row>
    <row r="18" spans="1:14" x14ac:dyDescent="0.25">
      <c r="A18" s="4">
        <f>IF('True_Odds_Calculator_2-way'!A19="","",'True_Odds_Calculator_2-way'!A19)</f>
        <v>1.79</v>
      </c>
      <c r="B18" s="4">
        <f>IF('True_Odds_Calculator_2-way'!B19="","",'True_Odds_Calculator_2-way'!B19)</f>
        <v>2.1</v>
      </c>
      <c r="C18" s="4">
        <f t="shared" si="0"/>
        <v>0.55865921787709494</v>
      </c>
      <c r="D18">
        <f t="shared" si="1"/>
        <v>0.47619047619047616</v>
      </c>
      <c r="E18">
        <f t="shared" si="2"/>
        <v>3.4849694067571102E-2</v>
      </c>
      <c r="F18">
        <f t="shared" si="3"/>
        <v>-0.2311785049215217</v>
      </c>
      <c r="G18">
        <v>0</v>
      </c>
      <c r="H18">
        <f t="shared" si="4"/>
        <v>0.2660281989890928</v>
      </c>
      <c r="I18">
        <f t="shared" si="5"/>
        <v>-1.072729223145815</v>
      </c>
      <c r="J18">
        <f t="shared" si="6"/>
        <v>1.072729223145815</v>
      </c>
      <c r="K18">
        <f t="shared" si="7"/>
        <v>0.5412848551170536</v>
      </c>
      <c r="L18">
        <f t="shared" si="8"/>
        <v>0.4587151448829464</v>
      </c>
      <c r="M18">
        <f t="shared" si="9"/>
        <v>1.8474560862851939</v>
      </c>
      <c r="N18">
        <f t="shared" si="10"/>
        <v>2.1800021454603971</v>
      </c>
    </row>
    <row r="19" spans="1:14" x14ac:dyDescent="0.25">
      <c r="A19" s="4">
        <f>IF('True_Odds_Calculator_2-way'!A20="","",'True_Odds_Calculator_2-way'!A20)</f>
        <v>1.62</v>
      </c>
      <c r="B19" s="4">
        <f>IF('True_Odds_Calculator_2-way'!B20="","",'True_Odds_Calculator_2-way'!B20)</f>
        <v>2.41</v>
      </c>
      <c r="C19" s="4">
        <f t="shared" si="0"/>
        <v>0.61728395061728392</v>
      </c>
      <c r="D19">
        <f t="shared" si="1"/>
        <v>0.41493775933609955</v>
      </c>
      <c r="E19">
        <f t="shared" si="2"/>
        <v>3.2221709953383471E-2</v>
      </c>
      <c r="F19">
        <f t="shared" si="3"/>
        <v>-0.22391270938988783</v>
      </c>
      <c r="G19">
        <v>0</v>
      </c>
      <c r="H19">
        <f t="shared" si="4"/>
        <v>0.2561344193432713</v>
      </c>
      <c r="I19">
        <f t="shared" si="5"/>
        <v>-1.0695340092890231</v>
      </c>
      <c r="J19">
        <f t="shared" si="6"/>
        <v>1.0695340092890231</v>
      </c>
      <c r="K19">
        <f t="shared" si="7"/>
        <v>0.60128274567029871</v>
      </c>
      <c r="L19">
        <f t="shared" si="8"/>
        <v>0.39871725432970118</v>
      </c>
      <c r="M19">
        <f t="shared" si="9"/>
        <v>1.6631110857591944</v>
      </c>
      <c r="N19">
        <f t="shared" si="10"/>
        <v>2.5080429530975232</v>
      </c>
    </row>
    <row r="20" spans="1:14" x14ac:dyDescent="0.25">
      <c r="A20" s="4">
        <f>IF('True_Odds_Calculator_2-way'!A21="","",'True_Odds_Calculator_2-way'!A21)</f>
        <v>1.74</v>
      </c>
      <c r="B20" s="4">
        <f>IF('True_Odds_Calculator_2-way'!B21="","",'True_Odds_Calculator_2-way'!B21)</f>
        <v>2.1800000000000002</v>
      </c>
      <c r="C20" s="4">
        <f t="shared" si="0"/>
        <v>0.57471264367816088</v>
      </c>
      <c r="D20">
        <f t="shared" si="1"/>
        <v>0.4587155963302752</v>
      </c>
      <c r="E20">
        <f t="shared" si="2"/>
        <v>3.3428240008436028E-2</v>
      </c>
      <c r="F20">
        <f t="shared" si="3"/>
        <v>-0.23020141305494057</v>
      </c>
      <c r="G20">
        <v>0</v>
      </c>
      <c r="H20">
        <f t="shared" si="4"/>
        <v>0.26362965306337655</v>
      </c>
      <c r="I20">
        <f t="shared" si="5"/>
        <v>-1.0701462561817372</v>
      </c>
      <c r="J20">
        <f t="shared" si="6"/>
        <v>1.0701462561817372</v>
      </c>
      <c r="K20">
        <f t="shared" si="7"/>
        <v>0.55806429341387886</v>
      </c>
      <c r="L20">
        <f t="shared" si="8"/>
        <v>0.44193570658612125</v>
      </c>
      <c r="M20">
        <f t="shared" si="9"/>
        <v>1.7919082295744857</v>
      </c>
      <c r="N20">
        <f t="shared" si="10"/>
        <v>2.26277258229445</v>
      </c>
    </row>
    <row r="21" spans="1:14" x14ac:dyDescent="0.25">
      <c r="A21" s="4">
        <f>IF('True_Odds_Calculator_2-way'!A22="","",'True_Odds_Calculator_2-way'!A22)</f>
        <v>1.76</v>
      </c>
      <c r="B21" s="4">
        <f>IF('True_Odds_Calculator_2-way'!B22="","",'True_Odds_Calculator_2-way'!B22)</f>
        <v>2.15</v>
      </c>
      <c r="C21" s="4">
        <f t="shared" si="0"/>
        <v>0.56818181818181823</v>
      </c>
      <c r="D21">
        <f t="shared" si="1"/>
        <v>0.46511627906976744</v>
      </c>
      <c r="E21">
        <f t="shared" si="2"/>
        <v>3.3298097251585723E-2</v>
      </c>
      <c r="F21">
        <f t="shared" si="3"/>
        <v>-0.23097251585623668</v>
      </c>
      <c r="G21">
        <v>0</v>
      </c>
      <c r="H21">
        <f t="shared" si="4"/>
        <v>0.26427061310782241</v>
      </c>
      <c r="I21">
        <f t="shared" si="5"/>
        <v>-1.0696563746013956</v>
      </c>
      <c r="J21">
        <f t="shared" si="6"/>
        <v>1.0696563746013956</v>
      </c>
      <c r="K21">
        <f t="shared" si="7"/>
        <v>0.5515905861496937</v>
      </c>
      <c r="L21">
        <f t="shared" si="8"/>
        <v>0.44840941385030625</v>
      </c>
      <c r="M21">
        <f t="shared" si="9"/>
        <v>1.8129388446970602</v>
      </c>
      <c r="N21">
        <f t="shared" si="10"/>
        <v>2.2301048307916052</v>
      </c>
    </row>
    <row r="22" spans="1:14" x14ac:dyDescent="0.25">
      <c r="A22" s="4">
        <f>IF('True_Odds_Calculator_2-way'!A23="","",'True_Odds_Calculator_2-way'!A23)</f>
        <v>1.7</v>
      </c>
      <c r="B22" s="4">
        <f>IF('True_Odds_Calculator_2-way'!B23="","",'True_Odds_Calculator_2-way'!B23)</f>
        <v>2.2200000000000002</v>
      </c>
      <c r="C22" s="4">
        <f t="shared" si="0"/>
        <v>0.58823529411764708</v>
      </c>
      <c r="D22">
        <f t="shared" si="1"/>
        <v>0.4504504504504504</v>
      </c>
      <c r="E22">
        <f t="shared" si="2"/>
        <v>3.868574456809748E-2</v>
      </c>
      <c r="F22">
        <f t="shared" si="3"/>
        <v>-0.22628510863804985</v>
      </c>
      <c r="G22">
        <v>0</v>
      </c>
      <c r="H22">
        <f t="shared" si="4"/>
        <v>0.26497085320614733</v>
      </c>
      <c r="I22">
        <f t="shared" si="5"/>
        <v>-1.0821091383745125</v>
      </c>
      <c r="J22">
        <f t="shared" si="6"/>
        <v>1.0821091383745125</v>
      </c>
      <c r="K22">
        <f t="shared" si="7"/>
        <v>0.56899768428493536</v>
      </c>
      <c r="L22">
        <f t="shared" si="8"/>
        <v>0.43100231571506481</v>
      </c>
      <c r="M22">
        <f t="shared" si="9"/>
        <v>1.7574763968621581</v>
      </c>
      <c r="N22">
        <f t="shared" si="10"/>
        <v>2.3201731488169055</v>
      </c>
    </row>
    <row r="23" spans="1:14" x14ac:dyDescent="0.25">
      <c r="A23" s="4">
        <f>IF('True_Odds_Calculator_2-way'!A24="","",'True_Odds_Calculator_2-way'!A24)</f>
        <v>1.48</v>
      </c>
      <c r="B23" s="4">
        <f>IF('True_Odds_Calculator_2-way'!B24="","",'True_Odds_Calculator_2-way'!B24)</f>
        <v>2.75</v>
      </c>
      <c r="C23" s="4">
        <f t="shared" si="0"/>
        <v>0.67567567567567566</v>
      </c>
      <c r="D23">
        <f t="shared" si="1"/>
        <v>0.36363636363636365</v>
      </c>
      <c r="E23">
        <f t="shared" si="2"/>
        <v>3.9312039312039193E-2</v>
      </c>
      <c r="F23">
        <f t="shared" si="3"/>
        <v>-0.20638820638820654</v>
      </c>
      <c r="G23">
        <v>0</v>
      </c>
      <c r="H23">
        <f t="shared" si="4"/>
        <v>0.24570024570024571</v>
      </c>
      <c r="I23">
        <f t="shared" si="5"/>
        <v>-1.0910894511799616</v>
      </c>
      <c r="J23">
        <f t="shared" si="6"/>
        <v>1.0910894511799616</v>
      </c>
      <c r="K23">
        <f t="shared" si="7"/>
        <v>0.65628729213293868</v>
      </c>
      <c r="L23">
        <f t="shared" si="8"/>
        <v>0.34371270786706143</v>
      </c>
      <c r="M23">
        <f t="shared" si="9"/>
        <v>1.5237229365663816</v>
      </c>
      <c r="N23">
        <f t="shared" si="10"/>
        <v>2.9094065395649333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2.09</v>
      </c>
      <c r="C24" s="4">
        <f t="shared" si="0"/>
        <v>0.55865921787709494</v>
      </c>
      <c r="D24">
        <f t="shared" si="1"/>
        <v>0.47846889952153115</v>
      </c>
      <c r="E24">
        <f t="shared" si="2"/>
        <v>3.7128117398625982E-2</v>
      </c>
      <c r="F24">
        <f t="shared" si="3"/>
        <v>-0.23017294378658693</v>
      </c>
      <c r="G24">
        <v>0</v>
      </c>
      <c r="H24">
        <f t="shared" si="4"/>
        <v>0.26730106118521291</v>
      </c>
      <c r="I24">
        <f t="shared" si="5"/>
        <v>-1.077638764691236</v>
      </c>
      <c r="J24">
        <f t="shared" si="6"/>
        <v>1.077638764691236</v>
      </c>
      <c r="K24">
        <f t="shared" si="7"/>
        <v>0.54015086574792148</v>
      </c>
      <c r="L24">
        <f t="shared" si="8"/>
        <v>0.45984913425207868</v>
      </c>
      <c r="M24">
        <f t="shared" si="9"/>
        <v>1.8513346241060764</v>
      </c>
      <c r="N24">
        <f t="shared" si="10"/>
        <v>2.1746262535134471</v>
      </c>
    </row>
    <row r="25" spans="1:14" x14ac:dyDescent="0.25">
      <c r="A25" s="4">
        <f>IF('True_Odds_Calculator_2-way'!A26="","",'True_Odds_Calculator_2-way'!A26)</f>
        <v>1.81</v>
      </c>
      <c r="B25" s="4">
        <f>IF('True_Odds_Calculator_2-way'!B26="","",'True_Odds_Calculator_2-way'!B26)</f>
        <v>2.08</v>
      </c>
      <c r="C25" s="4">
        <f t="shared" si="0"/>
        <v>0.5524861878453039</v>
      </c>
      <c r="D25">
        <f t="shared" si="1"/>
        <v>0.48076923076923073</v>
      </c>
      <c r="E25">
        <f t="shared" si="2"/>
        <v>3.3255418614534626E-2</v>
      </c>
      <c r="F25">
        <f t="shared" si="3"/>
        <v>-0.23236294092647691</v>
      </c>
      <c r="G25">
        <v>0</v>
      </c>
      <c r="H25">
        <f t="shared" si="4"/>
        <v>0.26561835954101148</v>
      </c>
      <c r="I25">
        <f t="shared" si="5"/>
        <v>-1.0691671651659735</v>
      </c>
      <c r="J25">
        <f t="shared" si="6"/>
        <v>1.0691671651659735</v>
      </c>
      <c r="K25">
        <f t="shared" si="7"/>
        <v>0.5358983848622455</v>
      </c>
      <c r="L25">
        <f t="shared" si="8"/>
        <v>0.4641016151377545</v>
      </c>
      <c r="M25">
        <f t="shared" si="9"/>
        <v>1.8660254037844384</v>
      </c>
      <c r="N25">
        <f t="shared" si="10"/>
        <v>2.1547005383792519</v>
      </c>
    </row>
    <row r="26" spans="1:14" x14ac:dyDescent="0.25">
      <c r="A26" s="4">
        <f>IF('True_Odds_Calculator_2-way'!A27="","",'True_Odds_Calculator_2-way'!A27)</f>
        <v>1.66</v>
      </c>
      <c r="B26" s="4">
        <f>IF('True_Odds_Calculator_2-way'!B27="","",'True_Odds_Calculator_2-way'!B27)</f>
        <v>2.31</v>
      </c>
      <c r="C26" s="4">
        <f t="shared" si="0"/>
        <v>0.60240963855421692</v>
      </c>
      <c r="D26">
        <f t="shared" si="1"/>
        <v>0.4329004329004329</v>
      </c>
      <c r="E26">
        <f t="shared" si="2"/>
        <v>3.5310071454649705E-2</v>
      </c>
      <c r="F26">
        <f t="shared" si="3"/>
        <v>-0.22547332185886404</v>
      </c>
      <c r="G26">
        <v>0</v>
      </c>
      <c r="H26">
        <f t="shared" si="4"/>
        <v>0.2607833933135138</v>
      </c>
      <c r="I26">
        <f t="shared" si="5"/>
        <v>-1.0754553500909856</v>
      </c>
      <c r="J26">
        <f t="shared" si="6"/>
        <v>1.0754553500909856</v>
      </c>
      <c r="K26">
        <f t="shared" si="7"/>
        <v>0.58486354509435967</v>
      </c>
      <c r="L26">
        <f t="shared" si="8"/>
        <v>0.41513645490564033</v>
      </c>
      <c r="M26">
        <f t="shared" si="9"/>
        <v>1.7098005310600506</v>
      </c>
      <c r="N26">
        <f t="shared" si="10"/>
        <v>2.4088465086191913</v>
      </c>
    </row>
    <row r="27" spans="1:14" x14ac:dyDescent="0.25">
      <c r="A27" s="4">
        <f>IF('True_Odds_Calculator_2-way'!A28="","",'True_Odds_Calculator_2-way'!A28)</f>
        <v>1.62</v>
      </c>
      <c r="B27" s="4">
        <f>IF('True_Odds_Calculator_2-way'!B28="","",'True_Odds_Calculator_2-way'!B28)</f>
        <v>2.4</v>
      </c>
      <c r="C27" s="4">
        <f t="shared" si="0"/>
        <v>0.61728395061728392</v>
      </c>
      <c r="D27">
        <f t="shared" si="1"/>
        <v>0.41666666666666669</v>
      </c>
      <c r="E27">
        <f t="shared" si="2"/>
        <v>3.3950617283950546E-2</v>
      </c>
      <c r="F27">
        <f t="shared" si="3"/>
        <v>-0.22325102880658443</v>
      </c>
      <c r="G27">
        <v>0</v>
      </c>
      <c r="H27">
        <f t="shared" si="4"/>
        <v>0.25720164609053497</v>
      </c>
      <c r="I27">
        <f t="shared" si="5"/>
        <v>-1.0733469768527295</v>
      </c>
      <c r="J27">
        <f t="shared" si="6"/>
        <v>1.0733469768527295</v>
      </c>
      <c r="K27">
        <f t="shared" si="7"/>
        <v>0.60042926165619326</v>
      </c>
      <c r="L27">
        <f t="shared" si="8"/>
        <v>0.3995707383438068</v>
      </c>
      <c r="M27">
        <f t="shared" si="9"/>
        <v>1.6654751256486924</v>
      </c>
      <c r="N27">
        <f t="shared" si="10"/>
        <v>2.502685767593821</v>
      </c>
    </row>
    <row r="28" spans="1:14" x14ac:dyDescent="0.25">
      <c r="A28" s="4">
        <f>IF('True_Odds_Calculator_2-way'!A29="","",'True_Odds_Calculator_2-way'!A29)</f>
        <v>2.1</v>
      </c>
      <c r="B28" s="4">
        <f>IF('True_Odds_Calculator_2-way'!B29="","",'True_Odds_Calculator_2-way'!B29)</f>
        <v>1.79</v>
      </c>
      <c r="C28" s="4">
        <f t="shared" si="0"/>
        <v>0.47619047619047616</v>
      </c>
      <c r="D28">
        <f t="shared" si="1"/>
        <v>0.55865921787709494</v>
      </c>
      <c r="E28">
        <f t="shared" si="2"/>
        <v>3.4849694067571102E-2</v>
      </c>
      <c r="F28">
        <f t="shared" si="3"/>
        <v>-0.2311785049215217</v>
      </c>
      <c r="G28">
        <v>0</v>
      </c>
      <c r="H28">
        <f t="shared" si="4"/>
        <v>0.2660281989890928</v>
      </c>
      <c r="I28">
        <f t="shared" si="5"/>
        <v>-1.072729223145815</v>
      </c>
      <c r="J28">
        <f t="shared" si="6"/>
        <v>1.072729223145815</v>
      </c>
      <c r="K28">
        <f t="shared" si="7"/>
        <v>0.4587151448829464</v>
      </c>
      <c r="L28">
        <f t="shared" si="8"/>
        <v>0.5412848551170536</v>
      </c>
      <c r="M28">
        <f t="shared" si="9"/>
        <v>2.1800021454603971</v>
      </c>
      <c r="N28">
        <f t="shared" si="10"/>
        <v>1.8474560862851939</v>
      </c>
    </row>
    <row r="29" spans="1:14" x14ac:dyDescent="0.25">
      <c r="A29" s="4">
        <f>IF('True_Odds_Calculator_2-way'!A30="","",'True_Odds_Calculator_2-way'!A30)</f>
        <v>1.66</v>
      </c>
      <c r="B29" s="4">
        <f>IF('True_Odds_Calculator_2-way'!B30="","",'True_Odds_Calculator_2-way'!B30)</f>
        <v>2.31</v>
      </c>
      <c r="C29" s="4">
        <f t="shared" si="0"/>
        <v>0.60240963855421692</v>
      </c>
      <c r="D29">
        <f t="shared" si="1"/>
        <v>0.4329004329004329</v>
      </c>
      <c r="E29">
        <f t="shared" si="2"/>
        <v>3.5310071454649705E-2</v>
      </c>
      <c r="F29">
        <f t="shared" si="3"/>
        <v>-0.22547332185886404</v>
      </c>
      <c r="G29">
        <v>0</v>
      </c>
      <c r="H29">
        <f t="shared" si="4"/>
        <v>0.2607833933135138</v>
      </c>
      <c r="I29">
        <f t="shared" si="5"/>
        <v>-1.0754553500909856</v>
      </c>
      <c r="J29">
        <f t="shared" si="6"/>
        <v>1.0754553500909856</v>
      </c>
      <c r="K29">
        <f t="shared" si="7"/>
        <v>0.58486354509435967</v>
      </c>
      <c r="L29">
        <f t="shared" si="8"/>
        <v>0.41513645490564033</v>
      </c>
      <c r="M29">
        <f t="shared" si="9"/>
        <v>1.7098005310600506</v>
      </c>
      <c r="N29">
        <f t="shared" si="10"/>
        <v>2.4088465086191913</v>
      </c>
    </row>
    <row r="30" spans="1:14" x14ac:dyDescent="0.25">
      <c r="A30" s="4">
        <f>IF('True_Odds_Calculator_2-way'!A31="","",'True_Odds_Calculator_2-way'!A31)</f>
        <v>1.98</v>
      </c>
      <c r="B30" s="4">
        <f>IF('True_Odds_Calculator_2-way'!B31="","",'True_Odds_Calculator_2-way'!B31)</f>
        <v>1.91</v>
      </c>
      <c r="C30" s="4">
        <f t="shared" si="0"/>
        <v>0.50505050505050508</v>
      </c>
      <c r="D30">
        <f t="shared" si="1"/>
        <v>0.52356020942408377</v>
      </c>
      <c r="E30">
        <f t="shared" si="2"/>
        <v>2.861071447458885E-2</v>
      </c>
      <c r="F30">
        <f t="shared" si="3"/>
        <v>-0.23581363371939279</v>
      </c>
      <c r="G30">
        <v>0</v>
      </c>
      <c r="H30">
        <f t="shared" si="4"/>
        <v>0.2644243481939817</v>
      </c>
      <c r="I30">
        <f t="shared" si="5"/>
        <v>-1.0589275952301447</v>
      </c>
      <c r="J30">
        <f t="shared" si="6"/>
        <v>1.0589275952301447</v>
      </c>
      <c r="K30">
        <f t="shared" si="7"/>
        <v>0.4907375632320416</v>
      </c>
      <c r="L30">
        <f t="shared" si="8"/>
        <v>0.50926243676795835</v>
      </c>
      <c r="M30">
        <f t="shared" si="9"/>
        <v>2.0377490433255412</v>
      </c>
      <c r="N30">
        <f t="shared" si="10"/>
        <v>1.9636241116594322</v>
      </c>
    </row>
    <row r="31" spans="1:14" x14ac:dyDescent="0.25">
      <c r="A31" s="4">
        <f>IF('True_Odds_Calculator_2-way'!A32="","",'True_Odds_Calculator_2-way'!A32)</f>
        <v>1.8</v>
      </c>
      <c r="B31" s="4">
        <f>IF('True_Odds_Calculator_2-way'!B32="","",'True_Odds_Calculator_2-way'!B32)</f>
        <v>2.09</v>
      </c>
      <c r="C31" s="4">
        <f t="shared" si="0"/>
        <v>0.55555555555555558</v>
      </c>
      <c r="D31">
        <f t="shared" si="1"/>
        <v>0.47846889952153115</v>
      </c>
      <c r="E31">
        <f t="shared" si="2"/>
        <v>3.4024455077086735E-2</v>
      </c>
      <c r="F31">
        <f t="shared" si="3"/>
        <v>-0.23179160021265277</v>
      </c>
      <c r="G31">
        <v>0</v>
      </c>
      <c r="H31">
        <f t="shared" si="4"/>
        <v>0.26581605528973956</v>
      </c>
      <c r="I31">
        <f t="shared" si="5"/>
        <v>-1.0708823421952987</v>
      </c>
      <c r="J31">
        <f t="shared" si="6"/>
        <v>1.0708823421952987</v>
      </c>
      <c r="K31">
        <f t="shared" si="7"/>
        <v>0.53858826760586154</v>
      </c>
      <c r="L31">
        <f t="shared" si="8"/>
        <v>0.46141173239413841</v>
      </c>
      <c r="M31">
        <f t="shared" si="9"/>
        <v>1.8567058737562385</v>
      </c>
      <c r="N31">
        <f t="shared" si="10"/>
        <v>2.1672617529928755</v>
      </c>
    </row>
    <row r="32" spans="1:14" x14ac:dyDescent="0.25">
      <c r="A32" s="4">
        <f>IF('True_Odds_Calculator_2-way'!A33="","",'True_Odds_Calculator_2-way'!A33)</f>
        <v>2.5299999999999998</v>
      </c>
      <c r="B32" s="4">
        <f>IF('True_Odds_Calculator_2-way'!B33="","",'True_Odds_Calculator_2-way'!B33)</f>
        <v>1.56</v>
      </c>
      <c r="C32" s="4">
        <f t="shared" si="0"/>
        <v>0.39525691699604748</v>
      </c>
      <c r="D32">
        <f t="shared" si="1"/>
        <v>0.64102564102564097</v>
      </c>
      <c r="E32">
        <f t="shared" si="2"/>
        <v>3.6282558021688338E-2</v>
      </c>
      <c r="F32">
        <f t="shared" si="3"/>
        <v>-0.21708726056552163</v>
      </c>
      <c r="G32">
        <v>0</v>
      </c>
      <c r="H32">
        <f t="shared" si="4"/>
        <v>0.25336981858720992</v>
      </c>
      <c r="I32">
        <f t="shared" si="5"/>
        <v>-1.0803395392536068</v>
      </c>
      <c r="J32">
        <f t="shared" si="6"/>
        <v>1.0803395392536068</v>
      </c>
      <c r="K32">
        <f t="shared" si="7"/>
        <v>0.3769432136417431</v>
      </c>
      <c r="L32">
        <f t="shared" si="8"/>
        <v>0.6230567863582569</v>
      </c>
      <c r="M32">
        <f t="shared" si="9"/>
        <v>2.6529194950580188</v>
      </c>
      <c r="N32">
        <f t="shared" si="10"/>
        <v>1.6049901419820203</v>
      </c>
    </row>
    <row r="33" spans="1:14" x14ac:dyDescent="0.25">
      <c r="A33" s="4">
        <f>IF('True_Odds_Calculator_2-way'!A34="","",'True_Odds_Calculator_2-way'!A34)</f>
        <v>1.98</v>
      </c>
      <c r="B33" s="4">
        <f>IF('True_Odds_Calculator_2-way'!B34="","",'True_Odds_Calculator_2-way'!B34)</f>
        <v>1.91</v>
      </c>
      <c r="C33" s="4">
        <f t="shared" si="0"/>
        <v>0.50505050505050508</v>
      </c>
      <c r="D33">
        <f t="shared" si="1"/>
        <v>0.52356020942408377</v>
      </c>
      <c r="E33">
        <f t="shared" si="2"/>
        <v>2.861071447458885E-2</v>
      </c>
      <c r="F33">
        <f t="shared" si="3"/>
        <v>-0.23581363371939279</v>
      </c>
      <c r="G33">
        <v>0</v>
      </c>
      <c r="H33">
        <f t="shared" si="4"/>
        <v>0.2644243481939817</v>
      </c>
      <c r="I33">
        <f t="shared" si="5"/>
        <v>-1.0589275952301447</v>
      </c>
      <c r="J33">
        <f t="shared" si="6"/>
        <v>1.0589275952301447</v>
      </c>
      <c r="K33">
        <f t="shared" si="7"/>
        <v>0.4907375632320416</v>
      </c>
      <c r="L33">
        <f t="shared" si="8"/>
        <v>0.50926243676795835</v>
      </c>
      <c r="M33">
        <f t="shared" si="9"/>
        <v>2.0377490433255412</v>
      </c>
      <c r="N33">
        <f t="shared" si="10"/>
        <v>1.9636241116594322</v>
      </c>
    </row>
    <row r="34" spans="1:14" x14ac:dyDescent="0.25">
      <c r="A34" s="4">
        <f>IF('True_Odds_Calculator_2-way'!A35="","",'True_Odds_Calculator_2-way'!A35)</f>
        <v>2.08</v>
      </c>
      <c r="B34" s="4">
        <f>IF('True_Odds_Calculator_2-way'!B35="","",'True_Odds_Calculator_2-way'!B35)</f>
        <v>1.83</v>
      </c>
      <c r="C34" s="4">
        <f t="shared" si="0"/>
        <v>0.48076923076923073</v>
      </c>
      <c r="D34">
        <f t="shared" si="1"/>
        <v>0.54644808743169393</v>
      </c>
      <c r="E34">
        <f t="shared" si="2"/>
        <v>2.7217318200924545E-2</v>
      </c>
      <c r="F34">
        <f t="shared" si="3"/>
        <v>-0.23549810844892827</v>
      </c>
      <c r="G34">
        <v>0</v>
      </c>
      <c r="H34">
        <f t="shared" si="4"/>
        <v>0.26271542664985281</v>
      </c>
      <c r="I34">
        <f t="shared" si="5"/>
        <v>-1.0562070842074627</v>
      </c>
      <c r="J34">
        <f t="shared" si="6"/>
        <v>1.0562070842074627</v>
      </c>
      <c r="K34">
        <f t="shared" si="7"/>
        <v>0.46713612113428016</v>
      </c>
      <c r="L34">
        <f t="shared" si="8"/>
        <v>0.53286387886572006</v>
      </c>
      <c r="M34">
        <f t="shared" si="9"/>
        <v>2.1407036509440598</v>
      </c>
      <c r="N34">
        <f t="shared" si="10"/>
        <v>1.8766518798921943</v>
      </c>
    </row>
    <row r="35" spans="1:14" x14ac:dyDescent="0.25">
      <c r="A35" s="4">
        <f>IF('True_Odds_Calculator_2-way'!A36="","",'True_Odds_Calculator_2-way'!A36)</f>
        <v>1.93</v>
      </c>
      <c r="B35" s="4">
        <f>IF('True_Odds_Calculator_2-way'!B36="","",'True_Odds_Calculator_2-way'!B36)</f>
        <v>1.94</v>
      </c>
      <c r="C35" s="4">
        <f t="shared" si="0"/>
        <v>0.5181347150259068</v>
      </c>
      <c r="D35">
        <f t="shared" si="1"/>
        <v>0.51546391752577325</v>
      </c>
      <c r="E35">
        <f t="shared" si="2"/>
        <v>3.3598632551679941E-2</v>
      </c>
      <c r="F35">
        <f t="shared" si="3"/>
        <v>-0.2334811174616741</v>
      </c>
      <c r="G35">
        <v>0</v>
      </c>
      <c r="H35">
        <f t="shared" si="4"/>
        <v>0.26707975001335404</v>
      </c>
      <c r="I35">
        <f t="shared" si="5"/>
        <v>-1.0695340092890231</v>
      </c>
      <c r="J35">
        <f t="shared" si="6"/>
        <v>1.0695340092890231</v>
      </c>
      <c r="K35">
        <f t="shared" si="7"/>
        <v>0.50133690795359842</v>
      </c>
      <c r="L35">
        <f t="shared" si="8"/>
        <v>0.49866309204640175</v>
      </c>
      <c r="M35">
        <f t="shared" si="9"/>
        <v>1.9946666286387909</v>
      </c>
      <c r="N35">
        <f t="shared" si="10"/>
        <v>2.0053619687316817</v>
      </c>
    </row>
    <row r="36" spans="1:14" x14ac:dyDescent="0.25">
      <c r="A36" s="4">
        <f>IF('True_Odds_Calculator_2-way'!A37="","",'True_Odds_Calculator_2-way'!A37)</f>
        <v>1.93</v>
      </c>
      <c r="B36" s="4">
        <f>IF('True_Odds_Calculator_2-way'!B37="","",'True_Odds_Calculator_2-way'!B37)</f>
        <v>1.93</v>
      </c>
      <c r="C36" s="4">
        <f t="shared" si="0"/>
        <v>0.5181347150259068</v>
      </c>
      <c r="D36">
        <f t="shared" si="1"/>
        <v>0.5181347150259068</v>
      </c>
      <c r="E36">
        <f t="shared" si="2"/>
        <v>3.62694300518136E-2</v>
      </c>
      <c r="F36">
        <f t="shared" si="3"/>
        <v>-0.23219415286316403</v>
      </c>
      <c r="G36">
        <v>0</v>
      </c>
      <c r="H36">
        <f t="shared" si="4"/>
        <v>0.26846358291497763</v>
      </c>
      <c r="I36">
        <f t="shared" si="5"/>
        <v>-1.0752688172043015</v>
      </c>
      <c r="J36">
        <f t="shared" si="6"/>
        <v>1.0752688172043015</v>
      </c>
      <c r="K36">
        <f t="shared" si="7"/>
        <v>0.5</v>
      </c>
      <c r="L36">
        <f t="shared" si="8"/>
        <v>0.5</v>
      </c>
      <c r="M36">
        <f t="shared" si="9"/>
        <v>2</v>
      </c>
      <c r="N36">
        <f t="shared" si="10"/>
        <v>2</v>
      </c>
    </row>
    <row r="37" spans="1:14" x14ac:dyDescent="0.25">
      <c r="A37" s="4">
        <f>IF('True_Odds_Calculator_2-way'!A38="","",'True_Odds_Calculator_2-way'!A38)</f>
        <v>2.25</v>
      </c>
      <c r="B37" s="4">
        <f>IF('True_Odds_Calculator_2-way'!B38="","",'True_Odds_Calculator_2-way'!B38)</f>
        <v>1.68</v>
      </c>
      <c r="C37" s="4">
        <f t="shared" si="0"/>
        <v>0.44444444444444442</v>
      </c>
      <c r="D37">
        <f t="shared" si="1"/>
        <v>0.59523809523809523</v>
      </c>
      <c r="E37">
        <f t="shared" si="2"/>
        <v>3.9682539682539542E-2</v>
      </c>
      <c r="F37">
        <f t="shared" si="3"/>
        <v>-0.22486772486772499</v>
      </c>
      <c r="G37">
        <v>0</v>
      </c>
      <c r="H37">
        <f t="shared" si="4"/>
        <v>0.26455026455026454</v>
      </c>
      <c r="I37">
        <f t="shared" si="5"/>
        <v>-1.0846522890932806</v>
      </c>
      <c r="J37">
        <f t="shared" si="6"/>
        <v>1.0846522890932806</v>
      </c>
      <c r="K37">
        <f t="shared" si="7"/>
        <v>0.42448148373559424</v>
      </c>
      <c r="L37">
        <f t="shared" si="8"/>
        <v>0.57551851626440576</v>
      </c>
      <c r="M37">
        <f t="shared" si="9"/>
        <v>2.3558153613666013</v>
      </c>
      <c r="N37">
        <f t="shared" si="10"/>
        <v>1.7375635565834309</v>
      </c>
    </row>
    <row r="38" spans="1:14" x14ac:dyDescent="0.25">
      <c r="A38" s="4">
        <f>IF('True_Odds_Calculator_2-way'!A39="","",'True_Odds_Calculator_2-way'!A39)</f>
        <v>1.65</v>
      </c>
      <c r="B38" s="4">
        <f>IF('True_Odds_Calculator_2-way'!B39="","",'True_Odds_Calculator_2-way'!B39)</f>
        <v>2.33</v>
      </c>
      <c r="C38" s="4">
        <f t="shared" si="0"/>
        <v>0.60606060606060608</v>
      </c>
      <c r="D38">
        <f t="shared" si="1"/>
        <v>0.42918454935622319</v>
      </c>
      <c r="E38">
        <f t="shared" si="2"/>
        <v>3.5245155416829377E-2</v>
      </c>
      <c r="F38">
        <f t="shared" si="3"/>
        <v>-0.22486669267785131</v>
      </c>
      <c r="G38">
        <v>0</v>
      </c>
      <c r="H38">
        <f t="shared" si="4"/>
        <v>0.26011184809468074</v>
      </c>
      <c r="I38">
        <f t="shared" si="5"/>
        <v>-1.0755175492958089</v>
      </c>
      <c r="J38">
        <f t="shared" si="6"/>
        <v>1.0755175492958089</v>
      </c>
      <c r="K38">
        <f t="shared" si="7"/>
        <v>0.58855158622613757</v>
      </c>
      <c r="L38">
        <f t="shared" si="8"/>
        <v>0.41144841377386249</v>
      </c>
      <c r="M38">
        <f t="shared" si="9"/>
        <v>1.6990864070422753</v>
      </c>
      <c r="N38">
        <f t="shared" si="10"/>
        <v>2.4304383405634256</v>
      </c>
    </row>
    <row r="39" spans="1:14" x14ac:dyDescent="0.25">
      <c r="A39" s="4">
        <f>IF('True_Odds_Calculator_2-way'!A40="","",'True_Odds_Calculator_2-way'!A40)</f>
        <v>2.11</v>
      </c>
      <c r="B39" s="4">
        <f>IF('True_Odds_Calculator_2-way'!B40="","",'True_Odds_Calculator_2-way'!B40)</f>
        <v>1.74</v>
      </c>
      <c r="C39" s="4">
        <f t="shared" si="0"/>
        <v>0.47393364928909953</v>
      </c>
      <c r="D39">
        <f t="shared" si="1"/>
        <v>0.57471264367816088</v>
      </c>
      <c r="E39">
        <f t="shared" si="2"/>
        <v>4.8646292967260418E-2</v>
      </c>
      <c r="F39">
        <f t="shared" si="3"/>
        <v>-0.22372936754371631</v>
      </c>
      <c r="G39">
        <v>0</v>
      </c>
      <c r="H39">
        <f t="shared" si="4"/>
        <v>0.27237566051097672</v>
      </c>
      <c r="I39">
        <f t="shared" si="5"/>
        <v>-1.1033737580104406</v>
      </c>
      <c r="J39">
        <f t="shared" si="6"/>
        <v>1.1033737580104406</v>
      </c>
      <c r="K39">
        <f t="shared" si="7"/>
        <v>0.4494897427831781</v>
      </c>
      <c r="L39">
        <f t="shared" si="8"/>
        <v>0.5505102572168219</v>
      </c>
      <c r="M39">
        <f t="shared" si="9"/>
        <v>2.2247448713915889</v>
      </c>
      <c r="N39">
        <f t="shared" si="10"/>
        <v>1.816496580927726</v>
      </c>
    </row>
    <row r="40" spans="1:14" x14ac:dyDescent="0.25">
      <c r="A40" s="4">
        <f>IF('True_Odds_Calculator_2-way'!A41="","",'True_Odds_Calculator_2-way'!A41)</f>
        <v>2.11</v>
      </c>
      <c r="B40" s="4">
        <f>IF('True_Odds_Calculator_2-way'!B41="","",'True_Odds_Calculator_2-way'!B41)</f>
        <v>1.77</v>
      </c>
      <c r="C40" s="4">
        <f t="shared" si="0"/>
        <v>0.47393364928909953</v>
      </c>
      <c r="D40">
        <f t="shared" si="1"/>
        <v>0.56497175141242939</v>
      </c>
      <c r="E40">
        <f t="shared" si="2"/>
        <v>3.8905400701529036E-2</v>
      </c>
      <c r="F40">
        <f t="shared" si="3"/>
        <v>-0.22885372319061759</v>
      </c>
      <c r="G40">
        <v>0</v>
      </c>
      <c r="H40">
        <f t="shared" si="4"/>
        <v>0.26775912389214662</v>
      </c>
      <c r="I40">
        <f t="shared" si="5"/>
        <v>-1.0816659234722941</v>
      </c>
      <c r="J40">
        <f t="shared" si="6"/>
        <v>1.0816659234722941</v>
      </c>
      <c r="K40">
        <f t="shared" si="7"/>
        <v>0.45441136703461599</v>
      </c>
      <c r="L40">
        <f t="shared" si="8"/>
        <v>0.54558863296538396</v>
      </c>
      <c r="M40">
        <f t="shared" si="9"/>
        <v>2.2006491750542465</v>
      </c>
      <c r="N40">
        <f t="shared" si="10"/>
        <v>1.8328827610736662</v>
      </c>
    </row>
    <row r="41" spans="1:14" x14ac:dyDescent="0.25">
      <c r="A41" s="4">
        <f>IF('True_Odds_Calculator_2-way'!A42="","",'True_Odds_Calculator_2-way'!A42)</f>
        <v>1.96</v>
      </c>
      <c r="B41" s="4">
        <f>IF('True_Odds_Calculator_2-way'!B42="","",'True_Odds_Calculator_2-way'!B42)</f>
        <v>1.91</v>
      </c>
      <c r="C41" s="4">
        <f t="shared" si="0"/>
        <v>0.51020408163265307</v>
      </c>
      <c r="D41">
        <f t="shared" si="1"/>
        <v>0.52356020942408377</v>
      </c>
      <c r="E41">
        <f t="shared" si="2"/>
        <v>3.3764291056736839E-2</v>
      </c>
      <c r="F41">
        <f t="shared" si="3"/>
        <v>-0.23335826477187727</v>
      </c>
      <c r="G41">
        <v>0</v>
      </c>
      <c r="H41">
        <f t="shared" si="4"/>
        <v>0.26712255582861416</v>
      </c>
      <c r="I41">
        <f t="shared" si="5"/>
        <v>-1.0699012312772824</v>
      </c>
      <c r="J41">
        <f t="shared" si="6"/>
        <v>1.0699012312772824</v>
      </c>
      <c r="K41">
        <f t="shared" si="7"/>
        <v>0.49331431287667615</v>
      </c>
      <c r="L41">
        <f t="shared" si="8"/>
        <v>0.50668568712332396</v>
      </c>
      <c r="M41">
        <f t="shared" si="9"/>
        <v>2.0271051820261912</v>
      </c>
      <c r="N41">
        <f t="shared" si="10"/>
        <v>1.9736101204623264</v>
      </c>
    </row>
    <row r="42" spans="1:14" x14ac:dyDescent="0.25">
      <c r="A42" s="4">
        <f>IF('True_Odds_Calculator_2-way'!A43="","",'True_Odds_Calculator_2-way'!A43)</f>
        <v>1.61</v>
      </c>
      <c r="B42" s="4">
        <f>IF('True_Odds_Calculator_2-way'!B43="","",'True_Odds_Calculator_2-way'!B43)</f>
        <v>2.4</v>
      </c>
      <c r="C42" s="4">
        <f t="shared" si="0"/>
        <v>0.6211180124223602</v>
      </c>
      <c r="D42">
        <f t="shared" si="1"/>
        <v>0.41666666666666669</v>
      </c>
      <c r="E42">
        <f t="shared" si="2"/>
        <v>3.7784679089026829E-2</v>
      </c>
      <c r="F42">
        <f t="shared" si="3"/>
        <v>-0.22101449275362328</v>
      </c>
      <c r="G42">
        <v>0</v>
      </c>
      <c r="H42">
        <f t="shared" si="4"/>
        <v>0.25879917184265011</v>
      </c>
      <c r="I42">
        <f t="shared" si="5"/>
        <v>-1.0821091383745125</v>
      </c>
      <c r="J42">
        <f t="shared" si="6"/>
        <v>1.0821091383745125</v>
      </c>
      <c r="K42">
        <f t="shared" si="7"/>
        <v>0.602378222567299</v>
      </c>
      <c r="L42">
        <f t="shared" si="8"/>
        <v>0.39762177743270088</v>
      </c>
      <c r="M42">
        <f t="shared" si="9"/>
        <v>1.660086574408453</v>
      </c>
      <c r="N42">
        <f t="shared" si="10"/>
        <v>2.5149527937243179</v>
      </c>
    </row>
    <row r="43" spans="1:14" x14ac:dyDescent="0.25">
      <c r="A43" s="4">
        <f>IF('True_Odds_Calculator_2-way'!A44="","",'True_Odds_Calculator_2-way'!A44)</f>
        <v>2.0099999999999998</v>
      </c>
      <c r="B43" s="4">
        <f>IF('True_Odds_Calculator_2-way'!B44="","",'True_Odds_Calculator_2-way'!B44)</f>
        <v>1.86</v>
      </c>
      <c r="C43" s="4">
        <f t="shared" si="0"/>
        <v>0.49751243781094534</v>
      </c>
      <c r="D43">
        <f t="shared" si="1"/>
        <v>0.5376344086021505</v>
      </c>
      <c r="E43">
        <f t="shared" si="2"/>
        <v>3.5146846413095734E-2</v>
      </c>
      <c r="F43">
        <f t="shared" si="3"/>
        <v>-0.2323329588616061</v>
      </c>
      <c r="G43">
        <v>0</v>
      </c>
      <c r="H43">
        <f t="shared" si="4"/>
        <v>0.26747980527470178</v>
      </c>
      <c r="I43">
        <f t="shared" si="5"/>
        <v>-1.0729761966090035</v>
      </c>
      <c r="J43">
        <f t="shared" si="6"/>
        <v>1.0729761966090035</v>
      </c>
      <c r="K43">
        <f t="shared" si="7"/>
        <v>0.47991416249720437</v>
      </c>
      <c r="L43">
        <f t="shared" si="8"/>
        <v>0.52008583750279591</v>
      </c>
      <c r="M43">
        <f t="shared" si="9"/>
        <v>2.0837059585750928</v>
      </c>
      <c r="N43">
        <f t="shared" si="10"/>
        <v>1.9227595290837431</v>
      </c>
    </row>
    <row r="44" spans="1:14" x14ac:dyDescent="0.25">
      <c r="A44" s="4">
        <f>IF('True_Odds_Calculator_2-way'!A45="","",'True_Odds_Calculator_2-way'!A45)</f>
        <v>1.76</v>
      </c>
      <c r="B44" s="4">
        <f>IF('True_Odds_Calculator_2-way'!B45="","",'True_Odds_Calculator_2-way'!B45)</f>
        <v>2.13</v>
      </c>
      <c r="C44" s="4">
        <f t="shared" si="0"/>
        <v>0.56818181818181823</v>
      </c>
      <c r="D44">
        <f t="shared" si="1"/>
        <v>0.46948356807511737</v>
      </c>
      <c r="E44">
        <f t="shared" si="2"/>
        <v>3.7665386256935607E-2</v>
      </c>
      <c r="F44">
        <f t="shared" si="3"/>
        <v>-0.22908664105847198</v>
      </c>
      <c r="G44">
        <v>0</v>
      </c>
      <c r="H44">
        <f t="shared" si="4"/>
        <v>0.26675202731540765</v>
      </c>
      <c r="I44">
        <f t="shared" si="5"/>
        <v>-1.0790808419378759</v>
      </c>
      <c r="J44">
        <f t="shared" si="6"/>
        <v>1.0790808419378759</v>
      </c>
      <c r="K44">
        <f t="shared" si="7"/>
        <v>0.54941992687500663</v>
      </c>
      <c r="L44">
        <f t="shared" si="8"/>
        <v>0.45058007312499337</v>
      </c>
      <c r="M44">
        <f t="shared" si="9"/>
        <v>1.8201014398727853</v>
      </c>
      <c r="N44">
        <f t="shared" si="10"/>
        <v>2.2193613513897996</v>
      </c>
    </row>
    <row r="45" spans="1:14" x14ac:dyDescent="0.25">
      <c r="A45" s="4">
        <f>IF('True_Odds_Calculator_2-way'!A46="","",'True_Odds_Calculator_2-way'!A46)</f>
        <v>1.93</v>
      </c>
      <c r="B45" s="4">
        <f>IF('True_Odds_Calculator_2-way'!B46="","",'True_Odds_Calculator_2-way'!B46)</f>
        <v>1.93</v>
      </c>
      <c r="C45" s="4">
        <f t="shared" si="0"/>
        <v>0.5181347150259068</v>
      </c>
      <c r="D45">
        <f t="shared" si="1"/>
        <v>0.5181347150259068</v>
      </c>
      <c r="E45">
        <f t="shared" si="2"/>
        <v>3.62694300518136E-2</v>
      </c>
      <c r="F45">
        <f t="shared" si="3"/>
        <v>-0.23219415286316403</v>
      </c>
      <c r="G45">
        <v>0</v>
      </c>
      <c r="H45">
        <f t="shared" si="4"/>
        <v>0.26846358291497763</v>
      </c>
      <c r="I45">
        <f t="shared" si="5"/>
        <v>-1.0752688172043015</v>
      </c>
      <c r="J45">
        <f t="shared" si="6"/>
        <v>1.0752688172043015</v>
      </c>
      <c r="K45">
        <f t="shared" si="7"/>
        <v>0.5</v>
      </c>
      <c r="L45">
        <f t="shared" si="8"/>
        <v>0.5</v>
      </c>
      <c r="M45">
        <f t="shared" si="9"/>
        <v>2</v>
      </c>
      <c r="N45">
        <f t="shared" si="10"/>
        <v>2</v>
      </c>
    </row>
    <row r="46" spans="1:14" x14ac:dyDescent="0.25">
      <c r="A46" s="4">
        <f>IF('True_Odds_Calculator_2-way'!A47="","",'True_Odds_Calculator_2-way'!A47)</f>
        <v>1.99</v>
      </c>
      <c r="B46" s="4">
        <f>IF('True_Odds_Calculator_2-way'!B47="","",'True_Odds_Calculator_2-way'!B47)</f>
        <v>1.88</v>
      </c>
      <c r="C46" s="4">
        <f t="shared" si="0"/>
        <v>0.50251256281407031</v>
      </c>
      <c r="D46">
        <f t="shared" si="1"/>
        <v>0.53191489361702127</v>
      </c>
      <c r="E46">
        <f t="shared" si="2"/>
        <v>3.4427456431091574E-2</v>
      </c>
      <c r="F46">
        <f t="shared" si="3"/>
        <v>-0.23286645995937127</v>
      </c>
      <c r="G46">
        <v>0</v>
      </c>
      <c r="H46">
        <f t="shared" si="4"/>
        <v>0.2672939163904629</v>
      </c>
      <c r="I46">
        <f t="shared" si="5"/>
        <v>-1.0713739108887084</v>
      </c>
      <c r="J46">
        <f t="shared" si="6"/>
        <v>1.0713739108887084</v>
      </c>
      <c r="K46">
        <f t="shared" si="7"/>
        <v>0.48528137423857021</v>
      </c>
      <c r="L46">
        <f t="shared" si="8"/>
        <v>0.51471862576142968</v>
      </c>
      <c r="M46">
        <f t="shared" si="9"/>
        <v>2.0606601717798219</v>
      </c>
      <c r="N46">
        <f t="shared" si="10"/>
        <v>1.9428090415820634</v>
      </c>
    </row>
    <row r="47" spans="1:14" x14ac:dyDescent="0.25">
      <c r="A47" s="4">
        <f>IF('True_Odds_Calculator_2-way'!A48="","",'True_Odds_Calculator_2-way'!A48)</f>
        <v>1.82</v>
      </c>
      <c r="B47" s="4">
        <f>IF('True_Odds_Calculator_2-way'!B48="","",'True_Odds_Calculator_2-way'!B48)</f>
        <v>2.0499999999999998</v>
      </c>
      <c r="C47" s="4">
        <f t="shared" si="0"/>
        <v>0.54945054945054939</v>
      </c>
      <c r="D47">
        <f t="shared" si="1"/>
        <v>0.48780487804878053</v>
      </c>
      <c r="E47">
        <f t="shared" si="2"/>
        <v>3.7255427499329974E-2</v>
      </c>
      <c r="F47">
        <f t="shared" si="3"/>
        <v>-0.23076923076923073</v>
      </c>
      <c r="G47">
        <v>0</v>
      </c>
      <c r="H47">
        <f t="shared" si="4"/>
        <v>0.2680246582685607</v>
      </c>
      <c r="I47">
        <f t="shared" si="5"/>
        <v>-1.0777013435226059</v>
      </c>
      <c r="J47">
        <f t="shared" si="6"/>
        <v>1.0777013435226059</v>
      </c>
      <c r="K47">
        <f t="shared" si="7"/>
        <v>0.53086584011754934</v>
      </c>
      <c r="L47">
        <f t="shared" si="8"/>
        <v>0.46913415988245072</v>
      </c>
      <c r="M47">
        <f t="shared" si="9"/>
        <v>1.883715101688537</v>
      </c>
      <c r="N47">
        <f t="shared" si="10"/>
        <v>2.1315864106987359</v>
      </c>
    </row>
    <row r="48" spans="1:14" x14ac:dyDescent="0.25">
      <c r="A48" s="4">
        <f>IF('True_Odds_Calculator_2-way'!A49="","",'True_Odds_Calculator_2-way'!A49)</f>
        <v>1.6</v>
      </c>
      <c r="B48" s="4">
        <f>IF('True_Odds_Calculator_2-way'!B49="","",'True_Odds_Calculator_2-way'!B49)</f>
        <v>2.42</v>
      </c>
      <c r="C48" s="4">
        <f t="shared" si="0"/>
        <v>0.625</v>
      </c>
      <c r="D48">
        <f t="shared" si="1"/>
        <v>0.41322314049586778</v>
      </c>
      <c r="E48">
        <f t="shared" si="2"/>
        <v>3.8223140495867725E-2</v>
      </c>
      <c r="F48">
        <f t="shared" si="3"/>
        <v>-0.2200413223140496</v>
      </c>
      <c r="G48">
        <v>0</v>
      </c>
      <c r="H48">
        <f t="shared" si="4"/>
        <v>0.25826446280991738</v>
      </c>
      <c r="I48">
        <f t="shared" si="5"/>
        <v>-1.0833784750435986</v>
      </c>
      <c r="J48">
        <f t="shared" si="6"/>
        <v>1.0833784750435986</v>
      </c>
      <c r="K48">
        <f t="shared" si="7"/>
        <v>0.60605065763762667</v>
      </c>
      <c r="L48">
        <f t="shared" si="8"/>
        <v>0.39394934236237333</v>
      </c>
      <c r="M48">
        <f t="shared" si="9"/>
        <v>1.6500270850261594</v>
      </c>
      <c r="N48">
        <f t="shared" si="10"/>
        <v>2.5383974345619098</v>
      </c>
    </row>
    <row r="49" spans="1:14" x14ac:dyDescent="0.25">
      <c r="A49" s="4">
        <f>IF('True_Odds_Calculator_2-way'!A50="","",'True_Odds_Calculator_2-way'!A50)</f>
        <v>1.72</v>
      </c>
      <c r="B49" s="4">
        <f>IF('True_Odds_Calculator_2-way'!B50="","",'True_Odds_Calculator_2-way'!B50)</f>
        <v>2.1800000000000002</v>
      </c>
      <c r="C49" s="4">
        <f t="shared" si="0"/>
        <v>0.58139534883720934</v>
      </c>
      <c r="D49">
        <f t="shared" si="1"/>
        <v>0.4587155963302752</v>
      </c>
      <c r="E49">
        <f t="shared" si="2"/>
        <v>4.0110945167484591E-2</v>
      </c>
      <c r="F49">
        <f t="shared" si="3"/>
        <v>-0.22658416897802425</v>
      </c>
      <c r="G49">
        <v>0</v>
      </c>
      <c r="H49">
        <f t="shared" si="4"/>
        <v>0.26669511414550884</v>
      </c>
      <c r="I49">
        <f t="shared" si="5"/>
        <v>-1.0849075915068656</v>
      </c>
      <c r="J49">
        <f t="shared" si="6"/>
        <v>1.0849075915068656</v>
      </c>
      <c r="K49">
        <f t="shared" si="7"/>
        <v>0.56144023968644996</v>
      </c>
      <c r="L49">
        <f t="shared" si="8"/>
        <v>0.43855976031354993</v>
      </c>
      <c r="M49">
        <f t="shared" si="9"/>
        <v>1.7811334658849434</v>
      </c>
      <c r="N49">
        <f t="shared" si="10"/>
        <v>2.2801909579781015</v>
      </c>
    </row>
    <row r="50" spans="1:14" x14ac:dyDescent="0.25">
      <c r="A50" s="4">
        <f>IF('True_Odds_Calculator_2-way'!A51="","",'True_Odds_Calculator_2-way'!A51)</f>
        <v>1.62</v>
      </c>
      <c r="B50" s="4">
        <f>IF('True_Odds_Calculator_2-way'!B51="","",'True_Odds_Calculator_2-way'!B51)</f>
        <v>2.38</v>
      </c>
      <c r="C50" s="4">
        <f t="shared" si="0"/>
        <v>0.61728395061728392</v>
      </c>
      <c r="D50">
        <f t="shared" si="1"/>
        <v>0.42016806722689076</v>
      </c>
      <c r="E50">
        <f t="shared" si="2"/>
        <v>3.7452017844174623E-2</v>
      </c>
      <c r="F50">
        <f t="shared" si="3"/>
        <v>-0.22191098661686903</v>
      </c>
      <c r="G50">
        <v>0</v>
      </c>
      <c r="H50">
        <f t="shared" si="4"/>
        <v>0.25936300446104366</v>
      </c>
      <c r="I50">
        <f t="shared" si="5"/>
        <v>-1.0810968751610261</v>
      </c>
      <c r="J50">
        <f t="shared" si="6"/>
        <v>1.0810968751610261</v>
      </c>
      <c r="K50">
        <f t="shared" si="7"/>
        <v>0.59870199159503401</v>
      </c>
      <c r="L50">
        <f t="shared" si="8"/>
        <v>0.4012980084049661</v>
      </c>
      <c r="M50">
        <f t="shared" si="9"/>
        <v>1.6702800625998362</v>
      </c>
      <c r="N50">
        <f t="shared" si="10"/>
        <v>2.4919136877222163</v>
      </c>
    </row>
    <row r="51" spans="1:14" x14ac:dyDescent="0.25">
      <c r="A51" s="4">
        <f>IF('True_Odds_Calculator_2-way'!A52="","",'True_Odds_Calculator_2-way'!A52)</f>
        <v>1.85</v>
      </c>
      <c r="B51" s="4">
        <f>IF('True_Odds_Calculator_2-way'!B52="","",'True_Odds_Calculator_2-way'!B52)</f>
        <v>2.02</v>
      </c>
      <c r="C51" s="4">
        <f t="shared" si="0"/>
        <v>0.54054054054054046</v>
      </c>
      <c r="D51">
        <f t="shared" si="1"/>
        <v>0.49504950495049505</v>
      </c>
      <c r="E51">
        <f t="shared" si="2"/>
        <v>3.5590045491035394E-2</v>
      </c>
      <c r="F51">
        <f t="shared" si="3"/>
        <v>-0.23200428150923214</v>
      </c>
      <c r="G51">
        <v>0</v>
      </c>
      <c r="H51">
        <f t="shared" si="4"/>
        <v>0.26759432700026753</v>
      </c>
      <c r="I51">
        <f t="shared" si="5"/>
        <v>-1.0739657990297369</v>
      </c>
      <c r="J51">
        <f t="shared" si="6"/>
        <v>1.0739657990297369</v>
      </c>
      <c r="K51">
        <f t="shared" si="7"/>
        <v>0.52277442494833892</v>
      </c>
      <c r="L51">
        <f t="shared" si="8"/>
        <v>0.4772255750516613</v>
      </c>
      <c r="M51">
        <f t="shared" si="9"/>
        <v>1.9128709291752766</v>
      </c>
      <c r="N51">
        <f t="shared" si="10"/>
        <v>2.0954451150103317</v>
      </c>
    </row>
    <row r="52" spans="1:14" x14ac:dyDescent="0.25">
      <c r="A52" s="4">
        <f>IF('True_Odds_Calculator_2-way'!A53="","",'True_Odds_Calculator_2-way'!A53)</f>
        <v>1.88</v>
      </c>
      <c r="B52" s="4">
        <f>IF('True_Odds_Calculator_2-way'!B53="","",'True_Odds_Calculator_2-way'!B53)</f>
        <v>1.95</v>
      </c>
      <c r="C52" s="4">
        <f t="shared" si="0"/>
        <v>0.53191489361702127</v>
      </c>
      <c r="D52">
        <f t="shared" si="1"/>
        <v>0.51282051282051289</v>
      </c>
      <c r="E52">
        <f t="shared" si="2"/>
        <v>4.4735406437534042E-2</v>
      </c>
      <c r="F52">
        <f t="shared" si="3"/>
        <v>-0.22804146208401543</v>
      </c>
      <c r="G52">
        <v>0</v>
      </c>
      <c r="H52">
        <f t="shared" si="4"/>
        <v>0.27277686852154942</v>
      </c>
      <c r="I52">
        <f t="shared" si="5"/>
        <v>-1.0936965981495175</v>
      </c>
      <c r="J52">
        <f t="shared" si="6"/>
        <v>1.0936965981495175</v>
      </c>
      <c r="K52">
        <f t="shared" si="7"/>
        <v>0.50956634210004492</v>
      </c>
      <c r="L52">
        <f t="shared" si="8"/>
        <v>0.49043365789995519</v>
      </c>
      <c r="M52">
        <f t="shared" si="9"/>
        <v>1.9624530063715757</v>
      </c>
      <c r="N52">
        <f t="shared" si="10"/>
        <v>2.0390117682420414</v>
      </c>
    </row>
    <row r="53" spans="1:14" x14ac:dyDescent="0.25">
      <c r="A53" s="4">
        <f>IF('True_Odds_Calculator_2-way'!A54="","",'True_Odds_Calculator_2-way'!A54)</f>
        <v>1.53</v>
      </c>
      <c r="B53" s="4">
        <f>IF('True_Odds_Calculator_2-way'!B54="","",'True_Odds_Calculator_2-way'!B54)</f>
        <v>2.5499999999999998</v>
      </c>
      <c r="C53" s="4">
        <f t="shared" si="0"/>
        <v>0.65359477124183007</v>
      </c>
      <c r="D53">
        <f t="shared" si="1"/>
        <v>0.39215686274509809</v>
      </c>
      <c r="E53">
        <f t="shared" si="2"/>
        <v>4.5751633986928164E-2</v>
      </c>
      <c r="F53">
        <f t="shared" si="3"/>
        <v>-0.21056004100986803</v>
      </c>
      <c r="G53">
        <v>0</v>
      </c>
      <c r="H53">
        <f t="shared" si="4"/>
        <v>0.25631167499679613</v>
      </c>
      <c r="I53">
        <f t="shared" si="5"/>
        <v>-1.1033065999253477</v>
      </c>
      <c r="J53">
        <f t="shared" si="6"/>
        <v>1.1033065999253477</v>
      </c>
      <c r="K53">
        <f t="shared" si="7"/>
        <v>0.63101336094247729</v>
      </c>
      <c r="L53">
        <f t="shared" si="8"/>
        <v>0.36898663905752271</v>
      </c>
      <c r="M53">
        <f t="shared" si="9"/>
        <v>1.5847524979604342</v>
      </c>
      <c r="N53">
        <f t="shared" si="10"/>
        <v>2.7101252298842891</v>
      </c>
    </row>
    <row r="54" spans="1:14" x14ac:dyDescent="0.25">
      <c r="A54" s="4">
        <f>IF('True_Odds_Calculator_2-way'!A55="","",'True_Odds_Calculator_2-way'!A55)</f>
        <v>1.76</v>
      </c>
      <c r="B54" s="4">
        <f>IF('True_Odds_Calculator_2-way'!B55="","",'True_Odds_Calculator_2-way'!B55)</f>
        <v>2.09</v>
      </c>
      <c r="C54" s="4">
        <f t="shared" si="0"/>
        <v>0.56818181818181823</v>
      </c>
      <c r="D54">
        <f t="shared" si="1"/>
        <v>0.47846889952153115</v>
      </c>
      <c r="E54">
        <f t="shared" si="2"/>
        <v>4.6650717703349276E-2</v>
      </c>
      <c r="F54">
        <f t="shared" si="3"/>
        <v>-0.22520661157024802</v>
      </c>
      <c r="G54">
        <v>0</v>
      </c>
      <c r="H54">
        <f t="shared" si="4"/>
        <v>0.27185732927359729</v>
      </c>
      <c r="I54">
        <f t="shared" si="5"/>
        <v>-1.0987021007226223</v>
      </c>
      <c r="J54">
        <f t="shared" si="6"/>
        <v>1.0987021007226223</v>
      </c>
      <c r="K54">
        <f t="shared" si="7"/>
        <v>0.54495509018599919</v>
      </c>
      <c r="L54">
        <f t="shared" si="8"/>
        <v>0.45504490981400092</v>
      </c>
      <c r="M54">
        <f t="shared" si="9"/>
        <v>1.8350135965491927</v>
      </c>
      <c r="N54">
        <f t="shared" si="10"/>
        <v>2.197585289787658</v>
      </c>
    </row>
    <row r="55" spans="1:14" x14ac:dyDescent="0.25">
      <c r="A55" s="4">
        <f>IF('True_Odds_Calculator_2-way'!A56="","",'True_Odds_Calculator_2-way'!A56)</f>
        <v>1.49</v>
      </c>
      <c r="B55" s="4">
        <f>IF('True_Odds_Calculator_2-way'!B56="","",'True_Odds_Calculator_2-way'!B56)</f>
        <v>2.64</v>
      </c>
      <c r="C55" s="4">
        <f t="shared" si="0"/>
        <v>0.67114093959731547</v>
      </c>
      <c r="D55">
        <f t="shared" si="1"/>
        <v>0.37878787878787878</v>
      </c>
      <c r="E55">
        <f t="shared" si="2"/>
        <v>4.9928818385194251E-2</v>
      </c>
      <c r="F55">
        <f t="shared" si="3"/>
        <v>-0.20429123449257669</v>
      </c>
      <c r="G55">
        <v>0</v>
      </c>
      <c r="H55">
        <f t="shared" si="4"/>
        <v>0.254220052877771</v>
      </c>
      <c r="I55">
        <f t="shared" si="5"/>
        <v>-1.1155268706329007</v>
      </c>
      <c r="J55">
        <f t="shared" si="6"/>
        <v>1.1155268706329007</v>
      </c>
      <c r="K55">
        <f t="shared" si="7"/>
        <v>0.64657617979078352</v>
      </c>
      <c r="L55">
        <f t="shared" si="8"/>
        <v>0.35342382020921637</v>
      </c>
      <c r="M55">
        <f t="shared" si="9"/>
        <v>1.5466081666101215</v>
      </c>
      <c r="N55">
        <f t="shared" si="10"/>
        <v>2.8294640678379568</v>
      </c>
    </row>
    <row r="56" spans="1:14" x14ac:dyDescent="0.25">
      <c r="A56" s="4">
        <f>IF('True_Odds_Calculator_2-way'!A57="","",'True_Odds_Calculator_2-way'!A57)</f>
        <v>1.88</v>
      </c>
      <c r="B56" s="4">
        <f>IF('True_Odds_Calculator_2-way'!B57="","",'True_Odds_Calculator_2-way'!B57)</f>
        <v>1.96</v>
      </c>
      <c r="C56" s="4">
        <f t="shared" si="0"/>
        <v>0.53191489361702127</v>
      </c>
      <c r="D56">
        <f t="shared" si="1"/>
        <v>0.51020408163265307</v>
      </c>
      <c r="E56">
        <f t="shared" si="2"/>
        <v>4.2118975249674229E-2</v>
      </c>
      <c r="F56">
        <f t="shared" si="3"/>
        <v>-0.22926617455492848</v>
      </c>
      <c r="G56">
        <v>0</v>
      </c>
      <c r="H56">
        <f t="shared" si="4"/>
        <v>0.27138514980460271</v>
      </c>
      <c r="I56">
        <f t="shared" si="5"/>
        <v>-1.0879853497231111</v>
      </c>
      <c r="J56">
        <f t="shared" si="6"/>
        <v>1.0879853497231111</v>
      </c>
      <c r="K56">
        <f t="shared" si="7"/>
        <v>0.51087470692394266</v>
      </c>
      <c r="L56">
        <f t="shared" si="8"/>
        <v>0.48912529307605751</v>
      </c>
      <c r="M56">
        <f t="shared" si="9"/>
        <v>1.9574271077563381</v>
      </c>
      <c r="N56">
        <f t="shared" si="10"/>
        <v>2.0444659357341863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2.14</v>
      </c>
      <c r="C57" s="4">
        <f t="shared" si="0"/>
        <v>0.58139534883720934</v>
      </c>
      <c r="D57">
        <f t="shared" si="1"/>
        <v>0.46728971962616822</v>
      </c>
      <c r="E57">
        <f t="shared" si="2"/>
        <v>4.8685068463377501E-2</v>
      </c>
      <c r="F57">
        <f t="shared" si="3"/>
        <v>-0.22299500108672032</v>
      </c>
      <c r="G57">
        <v>0</v>
      </c>
      <c r="H57">
        <f t="shared" si="4"/>
        <v>0.27168006955009782</v>
      </c>
      <c r="I57">
        <f t="shared" si="5"/>
        <v>-1.1037769642208697</v>
      </c>
      <c r="J57">
        <f t="shared" si="6"/>
        <v>1.1037769642208697</v>
      </c>
      <c r="K57">
        <f t="shared" si="7"/>
        <v>0.55719016135121435</v>
      </c>
      <c r="L57">
        <f t="shared" si="8"/>
        <v>0.4428098386487857</v>
      </c>
      <c r="M57">
        <f t="shared" si="9"/>
        <v>1.7947194142390264</v>
      </c>
      <c r="N57">
        <f t="shared" si="10"/>
        <v>2.2583057392117913</v>
      </c>
    </row>
    <row r="58" spans="1:14" x14ac:dyDescent="0.25">
      <c r="A58" s="4">
        <f>IF('True_Odds_Calculator_2-way'!A59="","",'True_Odds_Calculator_2-way'!A59)</f>
        <v>1.88</v>
      </c>
      <c r="B58" s="4">
        <f>IF('True_Odds_Calculator_2-way'!B59="","",'True_Odds_Calculator_2-way'!B59)</f>
        <v>1.96</v>
      </c>
      <c r="C58" s="4">
        <f t="shared" si="0"/>
        <v>0.53191489361702127</v>
      </c>
      <c r="D58">
        <f t="shared" si="1"/>
        <v>0.51020408163265307</v>
      </c>
      <c r="E58">
        <f t="shared" si="2"/>
        <v>4.2118975249674229E-2</v>
      </c>
      <c r="F58">
        <f t="shared" si="3"/>
        <v>-0.22926617455492848</v>
      </c>
      <c r="G58">
        <v>0</v>
      </c>
      <c r="H58">
        <f t="shared" si="4"/>
        <v>0.27138514980460271</v>
      </c>
      <c r="I58">
        <f t="shared" si="5"/>
        <v>-1.0879853497231111</v>
      </c>
      <c r="J58">
        <f t="shared" si="6"/>
        <v>1.0879853497231111</v>
      </c>
      <c r="K58">
        <f t="shared" si="7"/>
        <v>0.51087470692394266</v>
      </c>
      <c r="L58">
        <f t="shared" si="8"/>
        <v>0.48912529307605751</v>
      </c>
      <c r="M58">
        <f t="shared" si="9"/>
        <v>1.9574271077563381</v>
      </c>
      <c r="N58">
        <f t="shared" si="10"/>
        <v>2.0444659357341863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2.04</v>
      </c>
      <c r="C59" s="4">
        <f t="shared" si="0"/>
        <v>0.56818181818181823</v>
      </c>
      <c r="D59">
        <f t="shared" si="1"/>
        <v>0.49019607843137253</v>
      </c>
      <c r="E59">
        <f t="shared" si="2"/>
        <v>5.8377896613190705E-2</v>
      </c>
      <c r="F59">
        <f t="shared" si="3"/>
        <v>-0.22014260249554374</v>
      </c>
      <c r="G59">
        <v>0</v>
      </c>
      <c r="H59">
        <f t="shared" si="4"/>
        <v>0.27852049910873444</v>
      </c>
      <c r="I59">
        <f t="shared" si="5"/>
        <v>-1.1248031766646189</v>
      </c>
      <c r="J59">
        <f t="shared" si="6"/>
        <v>1.1248031766646189</v>
      </c>
      <c r="K59">
        <f t="shared" si="7"/>
        <v>0.53912703272959017</v>
      </c>
      <c r="L59">
        <f t="shared" si="8"/>
        <v>0.46087296727040977</v>
      </c>
      <c r="M59">
        <f t="shared" si="9"/>
        <v>1.8548504142651103</v>
      </c>
      <c r="N59">
        <f t="shared" si="10"/>
        <v>2.1697953037312039</v>
      </c>
    </row>
    <row r="60" spans="1:14" x14ac:dyDescent="0.25">
      <c r="A60" s="4">
        <f>IF('True_Odds_Calculator_2-way'!A61="","",'True_Odds_Calculator_2-way'!A61)</f>
        <v>1.68</v>
      </c>
      <c r="B60" s="4">
        <f>IF('True_Odds_Calculator_2-way'!B61="","",'True_Odds_Calculator_2-way'!B61)</f>
        <v>2.2000000000000002</v>
      </c>
      <c r="C60" s="4">
        <f t="shared" si="0"/>
        <v>0.59523809523809523</v>
      </c>
      <c r="D60">
        <f t="shared" si="1"/>
        <v>0.45454545454545453</v>
      </c>
      <c r="E60">
        <f t="shared" si="2"/>
        <v>4.9783549783549708E-2</v>
      </c>
      <c r="F60">
        <f t="shared" si="3"/>
        <v>-0.22077922077922085</v>
      </c>
      <c r="G60">
        <v>0</v>
      </c>
      <c r="H60">
        <f t="shared" si="4"/>
        <v>0.27056277056277056</v>
      </c>
      <c r="I60">
        <f t="shared" si="5"/>
        <v>-1.1070186069251189</v>
      </c>
      <c r="J60">
        <f t="shared" si="6"/>
        <v>1.1070186069251189</v>
      </c>
      <c r="K60">
        <f t="shared" si="7"/>
        <v>0.57052464759442856</v>
      </c>
      <c r="L60">
        <f t="shared" si="8"/>
        <v>0.42947535240557161</v>
      </c>
      <c r="M60">
        <f t="shared" si="9"/>
        <v>1.7527726527090808</v>
      </c>
      <c r="N60">
        <f t="shared" si="10"/>
        <v>2.3284223283101424</v>
      </c>
    </row>
    <row r="61" spans="1:14" x14ac:dyDescent="0.25">
      <c r="A61" s="4">
        <f>IF('True_Odds_Calculator_2-way'!A62="","",'True_Odds_Calculator_2-way'!A62)</f>
        <v>1.67</v>
      </c>
      <c r="B61" s="4">
        <f>IF('True_Odds_Calculator_2-way'!B62="","",'True_Odds_Calculator_2-way'!B62)</f>
        <v>2.23</v>
      </c>
      <c r="C61" s="4">
        <f t="shared" si="0"/>
        <v>0.5988023952095809</v>
      </c>
      <c r="D61">
        <f t="shared" si="1"/>
        <v>0.44843049327354262</v>
      </c>
      <c r="E61">
        <f t="shared" si="2"/>
        <v>4.7232888483123459E-2</v>
      </c>
      <c r="F61">
        <f t="shared" si="3"/>
        <v>-0.22128836497408777</v>
      </c>
      <c r="G61">
        <v>0</v>
      </c>
      <c r="H61">
        <f t="shared" si="4"/>
        <v>0.26852125345721117</v>
      </c>
      <c r="I61">
        <f t="shared" si="5"/>
        <v>-1.1015647826027291</v>
      </c>
      <c r="J61">
        <f t="shared" si="6"/>
        <v>1.1015647826027291</v>
      </c>
      <c r="K61">
        <f t="shared" si="7"/>
        <v>0.57535796903051928</v>
      </c>
      <c r="L61">
        <f t="shared" si="8"/>
        <v>0.42464203096948078</v>
      </c>
      <c r="M61">
        <f t="shared" si="9"/>
        <v>1.7380484043438287</v>
      </c>
      <c r="N61">
        <f t="shared" si="10"/>
        <v>2.3549246826013568</v>
      </c>
    </row>
    <row r="62" spans="1:14" x14ac:dyDescent="0.25">
      <c r="A62" s="4">
        <f>IF('True_Odds_Calculator_2-way'!A63="","",'True_Odds_Calculator_2-way'!A63)</f>
        <v>1.55</v>
      </c>
      <c r="B62" s="4">
        <f>IF('True_Odds_Calculator_2-way'!B63="","",'True_Odds_Calculator_2-way'!B63)</f>
        <v>2.48</v>
      </c>
      <c r="C62" s="4">
        <f t="shared" si="0"/>
        <v>0.64516129032258063</v>
      </c>
      <c r="D62">
        <f t="shared" si="1"/>
        <v>0.40322580645161293</v>
      </c>
      <c r="E62">
        <f t="shared" si="2"/>
        <v>4.8387096774193505E-2</v>
      </c>
      <c r="F62">
        <f t="shared" si="3"/>
        <v>-0.21175858480749232</v>
      </c>
      <c r="G62">
        <v>0</v>
      </c>
      <c r="H62">
        <f t="shared" si="4"/>
        <v>0.26014568158168577</v>
      </c>
      <c r="I62">
        <f t="shared" si="5"/>
        <v>-1.1083777463036815</v>
      </c>
      <c r="J62">
        <f t="shared" si="6"/>
        <v>1.1083777463036815</v>
      </c>
      <c r="K62">
        <f t="shared" si="7"/>
        <v>0.62126937043957342</v>
      </c>
      <c r="L62">
        <f t="shared" si="8"/>
        <v>0.3787306295604268</v>
      </c>
      <c r="M62">
        <f t="shared" si="9"/>
        <v>1.6096077604670245</v>
      </c>
      <c r="N62">
        <f t="shared" si="10"/>
        <v>2.6403990645294484</v>
      </c>
    </row>
    <row r="63" spans="1:14" x14ac:dyDescent="0.25">
      <c r="A63" s="4">
        <f>IF('True_Odds_Calculator_2-way'!A64="","",'True_Odds_Calculator_2-way'!A64)</f>
        <v>2.75</v>
      </c>
      <c r="B63" s="4">
        <f>IF('True_Odds_Calculator_2-way'!B64="","",'True_Odds_Calculator_2-way'!B64)</f>
        <v>1.35</v>
      </c>
      <c r="C63" s="4">
        <f t="shared" si="0"/>
        <v>0.36363636363636365</v>
      </c>
      <c r="D63">
        <f t="shared" si="1"/>
        <v>0.7407407407407407</v>
      </c>
      <c r="E63">
        <f t="shared" si="2"/>
        <v>0.10437710437710424</v>
      </c>
      <c r="F63">
        <f t="shared" si="3"/>
        <v>-0.16498316498316512</v>
      </c>
      <c r="G63">
        <v>0</v>
      </c>
      <c r="H63">
        <f t="shared" si="4"/>
        <v>0.26936026936026936</v>
      </c>
      <c r="I63">
        <f t="shared" si="5"/>
        <v>-1.2777531299998792</v>
      </c>
      <c r="J63">
        <f t="shared" si="6"/>
        <v>1.2777531299998792</v>
      </c>
      <c r="K63">
        <f t="shared" si="7"/>
        <v>0.30901699437494756</v>
      </c>
      <c r="L63">
        <f t="shared" si="8"/>
        <v>0.69098300562505266</v>
      </c>
      <c r="M63">
        <f t="shared" si="9"/>
        <v>3.236067977499788</v>
      </c>
      <c r="N63">
        <f t="shared" si="10"/>
        <v>1.4472135954999579</v>
      </c>
    </row>
    <row r="64" spans="1:14" x14ac:dyDescent="0.25">
      <c r="A64" s="4">
        <f>IF('True_Odds_Calculator_2-way'!A65="","",'True_Odds_Calculator_2-way'!A65)</f>
        <v>2.4700000000000002</v>
      </c>
      <c r="B64" s="4">
        <f>IF('True_Odds_Calculator_2-way'!B65="","",'True_Odds_Calculator_2-way'!B65)</f>
        <v>1.56</v>
      </c>
      <c r="C64" s="4">
        <f t="shared" si="0"/>
        <v>0.40485829959514169</v>
      </c>
      <c r="D64">
        <f t="shared" si="1"/>
        <v>0.64102564102564097</v>
      </c>
      <c r="E64">
        <f t="shared" si="2"/>
        <v>4.5883940620782715E-2</v>
      </c>
      <c r="F64">
        <f t="shared" si="3"/>
        <v>-0.21364061040174398</v>
      </c>
      <c r="G64">
        <v>0</v>
      </c>
      <c r="H64">
        <f t="shared" si="4"/>
        <v>0.25952455102252669</v>
      </c>
      <c r="I64">
        <f t="shared" si="5"/>
        <v>-1.1021667854435135</v>
      </c>
      <c r="J64">
        <f t="shared" si="6"/>
        <v>1.1021667854435135</v>
      </c>
      <c r="K64">
        <f t="shared" si="7"/>
        <v>0.3816524151396708</v>
      </c>
      <c r="L64">
        <f t="shared" si="8"/>
        <v>0.61834758486032915</v>
      </c>
      <c r="M64">
        <f t="shared" si="9"/>
        <v>2.6201851746019651</v>
      </c>
      <c r="N64">
        <f t="shared" si="10"/>
        <v>1.6172133998483678</v>
      </c>
    </row>
    <row r="65" spans="1:14" x14ac:dyDescent="0.25">
      <c r="A65" s="4">
        <f>IF('True_Odds_Calculator_2-way'!A66="","",'True_Odds_Calculator_2-way'!A66)</f>
        <v>2.33</v>
      </c>
      <c r="B65" s="4">
        <f>IF('True_Odds_Calculator_2-way'!B66="","",'True_Odds_Calculator_2-way'!B66)</f>
        <v>1.62</v>
      </c>
      <c r="C65" s="4">
        <f t="shared" si="0"/>
        <v>0.42918454935622319</v>
      </c>
      <c r="D65">
        <f t="shared" si="1"/>
        <v>0.61728395061728392</v>
      </c>
      <c r="E65">
        <f t="shared" si="2"/>
        <v>4.6468499973506994E-2</v>
      </c>
      <c r="F65">
        <f t="shared" si="3"/>
        <v>-0.21846023419700111</v>
      </c>
      <c r="G65">
        <v>0</v>
      </c>
      <c r="H65">
        <f t="shared" si="4"/>
        <v>0.26492873417050811</v>
      </c>
      <c r="I65">
        <f t="shared" si="5"/>
        <v>-1.1012307625269453</v>
      </c>
      <c r="J65">
        <f t="shared" si="6"/>
        <v>1.1012307625269453</v>
      </c>
      <c r="K65">
        <f t="shared" si="7"/>
        <v>0.40573927715453428</v>
      </c>
      <c r="L65">
        <f t="shared" si="8"/>
        <v>0.59426072284546572</v>
      </c>
      <c r="M65">
        <f t="shared" si="9"/>
        <v>2.4646369141608373</v>
      </c>
      <c r="N65">
        <f t="shared" si="10"/>
        <v>1.6827630727667064</v>
      </c>
    </row>
    <row r="66" spans="1:14" x14ac:dyDescent="0.25">
      <c r="A66" s="4">
        <f>IF('True_Odds_Calculator_2-way'!A67="","",'True_Odds_Calculator_2-way'!A67)</f>
        <v>2.12</v>
      </c>
      <c r="B66" s="4">
        <f>IF('True_Odds_Calculator_2-way'!B67="","",'True_Odds_Calculator_2-way'!B67)</f>
        <v>1.78</v>
      </c>
      <c r="C66" s="4">
        <f t="shared" si="0"/>
        <v>0.47169811320754712</v>
      </c>
      <c r="D66">
        <f t="shared" si="1"/>
        <v>0.5617977528089888</v>
      </c>
      <c r="E66">
        <f t="shared" si="2"/>
        <v>3.3495866016535869E-2</v>
      </c>
      <c r="F66">
        <f t="shared" si="3"/>
        <v>-0.23150307398770409</v>
      </c>
      <c r="G66">
        <v>0</v>
      </c>
      <c r="H66">
        <f t="shared" si="4"/>
        <v>0.26499894000423996</v>
      </c>
      <c r="I66">
        <f t="shared" si="5"/>
        <v>-1.0699012312772822</v>
      </c>
      <c r="J66">
        <f t="shared" si="6"/>
        <v>1.0699012312772822</v>
      </c>
      <c r="K66">
        <f t="shared" si="7"/>
        <v>0.45489916365833472</v>
      </c>
      <c r="L66">
        <f t="shared" si="8"/>
        <v>0.54510083634166528</v>
      </c>
      <c r="M66">
        <f t="shared" si="9"/>
        <v>2.1982893790305562</v>
      </c>
      <c r="N66">
        <f t="shared" si="10"/>
        <v>1.83452296039628</v>
      </c>
    </row>
    <row r="67" spans="1:14" x14ac:dyDescent="0.25">
      <c r="A67" s="4">
        <f>IF('True_Odds_Calculator_2-way'!A68="","",'True_Odds_Calculator_2-way'!A68)</f>
        <v>1.91</v>
      </c>
      <c r="B67" s="4">
        <f>IF('True_Odds_Calculator_2-way'!B68="","",'True_Odds_Calculator_2-way'!B68)</f>
        <v>1.98</v>
      </c>
      <c r="C67" s="4">
        <f t="shared" ref="C67:C130" si="11">1/A67</f>
        <v>0.52356020942408377</v>
      </c>
      <c r="D67">
        <f t="shared" ref="D67:D130" si="12">1/B67</f>
        <v>0.50505050505050508</v>
      </c>
      <c r="E67">
        <f t="shared" ref="E67:E130" si="13">C67+D67-1</f>
        <v>2.861071447458885E-2</v>
      </c>
      <c r="F67">
        <f t="shared" ref="F67:F130" si="14">C67+D67-(C67*D67)-1</f>
        <v>-0.23581363371939279</v>
      </c>
      <c r="G67">
        <v>0</v>
      </c>
      <c r="H67">
        <f t="shared" ref="H67:H130" si="15">C67*D67</f>
        <v>0.2644243481939817</v>
      </c>
      <c r="I67">
        <f t="shared" ref="I67:I130" si="16">((-4*F67*H67)^0.5)/(2*F67)</f>
        <v>-1.0589275952301447</v>
      </c>
      <c r="J67">
        <f t="shared" ref="J67:J130" si="17">(-((-4*F67*H67)^0.5))/(2*F67)</f>
        <v>1.0589275952301447</v>
      </c>
      <c r="K67">
        <f t="shared" ref="K67:K130" si="18">IF(A67="","",(C67/($J67+C67-($J67*C67))))</f>
        <v>0.50926243676795835</v>
      </c>
      <c r="L67">
        <f t="shared" ref="L67:L130" si="19">IF(B67="","",(D67/($J67+D67-($J67*D67))))</f>
        <v>0.4907375632320416</v>
      </c>
      <c r="M67">
        <f t="shared" ref="M67:M130" si="20">IF(A67="","",1/K67)</f>
        <v>1.9636241116594322</v>
      </c>
      <c r="N67">
        <f t="shared" ref="N67:N130" si="21">IF(B67="","",1/L67)</f>
        <v>2.0377490433255412</v>
      </c>
    </row>
    <row r="68" spans="1:14" x14ac:dyDescent="0.25">
      <c r="A68" s="4">
        <f>IF('True_Odds_Calculator_2-way'!A69="","",'True_Odds_Calculator_2-way'!A69)</f>
        <v>2.86</v>
      </c>
      <c r="B68" s="4">
        <f>IF('True_Odds_Calculator_2-way'!B69="","",'True_Odds_Calculator_2-way'!B69)</f>
        <v>1.36</v>
      </c>
      <c r="C68" s="4">
        <f t="shared" si="11"/>
        <v>0.34965034965034969</v>
      </c>
      <c r="D68">
        <f t="shared" si="12"/>
        <v>0.73529411764705876</v>
      </c>
      <c r="E68">
        <f t="shared" si="13"/>
        <v>8.4944467297408455E-2</v>
      </c>
      <c r="F68">
        <f t="shared" si="14"/>
        <v>-0.17215137803373093</v>
      </c>
      <c r="G68">
        <v>0</v>
      </c>
      <c r="H68">
        <f t="shared" si="15"/>
        <v>0.25709584533113944</v>
      </c>
      <c r="I68">
        <f t="shared" si="16"/>
        <v>-1.2220592918446109</v>
      </c>
      <c r="J68">
        <f t="shared" si="17"/>
        <v>1.2220592918446109</v>
      </c>
      <c r="K68">
        <f t="shared" si="18"/>
        <v>0.30552726787943424</v>
      </c>
      <c r="L68">
        <f t="shared" si="19"/>
        <v>0.69447273212056559</v>
      </c>
      <c r="M68">
        <f t="shared" si="20"/>
        <v>3.2730302828309759</v>
      </c>
      <c r="N68">
        <f t="shared" si="21"/>
        <v>1.4399413450640601</v>
      </c>
    </row>
    <row r="69" spans="1:14" x14ac:dyDescent="0.25">
      <c r="A69" s="4">
        <f>IF('True_Odds_Calculator_2-way'!A70="","",'True_Odds_Calculator_2-way'!A70)</f>
        <v>2.2400000000000002</v>
      </c>
      <c r="B69" s="4">
        <f>IF('True_Odds_Calculator_2-way'!B70="","",'True_Odds_Calculator_2-way'!B70)</f>
        <v>1.7</v>
      </c>
      <c r="C69" s="4">
        <f t="shared" si="11"/>
        <v>0.4464285714285714</v>
      </c>
      <c r="D69">
        <f t="shared" si="12"/>
        <v>0.58823529411764708</v>
      </c>
      <c r="E69">
        <f t="shared" si="13"/>
        <v>3.4663865546218364E-2</v>
      </c>
      <c r="F69">
        <f t="shared" si="14"/>
        <v>-0.22794117647058831</v>
      </c>
      <c r="G69">
        <v>0</v>
      </c>
      <c r="H69">
        <f t="shared" si="15"/>
        <v>0.26260504201680673</v>
      </c>
      <c r="I69">
        <f t="shared" si="16"/>
        <v>-1.0733469768527293</v>
      </c>
      <c r="J69">
        <f t="shared" si="17"/>
        <v>1.0733469768527293</v>
      </c>
      <c r="K69">
        <f t="shared" si="18"/>
        <v>0.42900958501512831</v>
      </c>
      <c r="L69">
        <f t="shared" si="19"/>
        <v>0.5709904149848718</v>
      </c>
      <c r="M69">
        <f t="shared" si="20"/>
        <v>2.3309502512973848</v>
      </c>
      <c r="N69">
        <f t="shared" si="21"/>
        <v>1.7513428837969105</v>
      </c>
    </row>
    <row r="70" spans="1:14" x14ac:dyDescent="0.25">
      <c r="A70" s="4">
        <f>IF('True_Odds_Calculator_2-way'!A71="","",'True_Odds_Calculator_2-way'!A71)</f>
        <v>2.5099999999999998</v>
      </c>
      <c r="B70" s="4">
        <f>IF('True_Odds_Calculator_2-way'!B71="","",'True_Odds_Calculator_2-way'!B71)</f>
        <v>1.47</v>
      </c>
      <c r="C70" s="4">
        <f t="shared" si="11"/>
        <v>0.39840637450199207</v>
      </c>
      <c r="D70">
        <f t="shared" si="12"/>
        <v>0.68027210884353739</v>
      </c>
      <c r="E70">
        <f t="shared" si="13"/>
        <v>7.8678483345529404E-2</v>
      </c>
      <c r="F70">
        <f t="shared" si="14"/>
        <v>-0.19234626121364884</v>
      </c>
      <c r="G70">
        <v>0</v>
      </c>
      <c r="H70">
        <f t="shared" si="15"/>
        <v>0.27102474455917824</v>
      </c>
      <c r="I70">
        <f t="shared" si="16"/>
        <v>-1.1870324661973988</v>
      </c>
      <c r="J70">
        <f t="shared" si="17"/>
        <v>1.1870324661973988</v>
      </c>
      <c r="K70">
        <f t="shared" si="18"/>
        <v>0.35811244351951343</v>
      </c>
      <c r="L70">
        <f t="shared" si="19"/>
        <v>0.64188755648048657</v>
      </c>
      <c r="M70">
        <f t="shared" si="20"/>
        <v>2.7924190239580722</v>
      </c>
      <c r="N70">
        <f t="shared" si="21"/>
        <v>1.5579052591127776</v>
      </c>
    </row>
    <row r="71" spans="1:14" x14ac:dyDescent="0.25">
      <c r="A71" s="4">
        <f>IF('True_Odds_Calculator_2-way'!A72="","",'True_Odds_Calculator_2-way'!A72)</f>
        <v>1.93</v>
      </c>
      <c r="B71" s="4">
        <f>IF('True_Odds_Calculator_2-way'!B72="","",'True_Odds_Calculator_2-way'!B72)</f>
        <v>1.96</v>
      </c>
      <c r="C71" s="4">
        <f t="shared" si="11"/>
        <v>0.5181347150259068</v>
      </c>
      <c r="D71">
        <f t="shared" si="12"/>
        <v>0.51020408163265307</v>
      </c>
      <c r="E71">
        <f t="shared" si="13"/>
        <v>2.8338796658559762E-2</v>
      </c>
      <c r="F71">
        <f t="shared" si="14"/>
        <v>-0.23601564978322942</v>
      </c>
      <c r="G71">
        <v>0</v>
      </c>
      <c r="H71">
        <f t="shared" si="15"/>
        <v>0.26435444644178918</v>
      </c>
      <c r="I71">
        <f t="shared" si="16"/>
        <v>-1.0583343916682539</v>
      </c>
      <c r="J71">
        <f t="shared" si="17"/>
        <v>1.0583343916682539</v>
      </c>
      <c r="K71">
        <f t="shared" si="18"/>
        <v>0.50396850395275605</v>
      </c>
      <c r="L71">
        <f t="shared" si="19"/>
        <v>0.49603149604724417</v>
      </c>
      <c r="M71">
        <f t="shared" si="20"/>
        <v>1.9842509842514759</v>
      </c>
      <c r="N71">
        <f t="shared" si="21"/>
        <v>2.0160010160015238</v>
      </c>
    </row>
    <row r="72" spans="1:14" x14ac:dyDescent="0.25">
      <c r="A72" s="4">
        <f>IF('True_Odds_Calculator_2-way'!A73="","",'True_Odds_Calculator_2-way'!A73)</f>
        <v>2.2599999999999998</v>
      </c>
      <c r="B72" s="4">
        <f>IF('True_Odds_Calculator_2-way'!B73="","",'True_Odds_Calculator_2-way'!B73)</f>
        <v>1.69</v>
      </c>
      <c r="C72" s="4">
        <f t="shared" si="11"/>
        <v>0.44247787610619471</v>
      </c>
      <c r="D72">
        <f t="shared" si="12"/>
        <v>0.59171597633136097</v>
      </c>
      <c r="E72">
        <f t="shared" si="13"/>
        <v>3.4193852437555794E-2</v>
      </c>
      <c r="F72">
        <f t="shared" si="14"/>
        <v>-0.22762737602764815</v>
      </c>
      <c r="G72">
        <v>0</v>
      </c>
      <c r="H72">
        <f t="shared" si="15"/>
        <v>0.261821228465204</v>
      </c>
      <c r="I72">
        <f t="shared" si="16"/>
        <v>-1.0724824201463119</v>
      </c>
      <c r="J72">
        <f t="shared" si="17"/>
        <v>1.0724824201463119</v>
      </c>
      <c r="K72">
        <f t="shared" si="18"/>
        <v>0.42529160714947917</v>
      </c>
      <c r="L72">
        <f t="shared" si="19"/>
        <v>0.57470839285052078</v>
      </c>
      <c r="M72">
        <f t="shared" si="20"/>
        <v>2.351327849384353</v>
      </c>
      <c r="N72">
        <f t="shared" si="21"/>
        <v>1.7400128699009547</v>
      </c>
    </row>
    <row r="73" spans="1:14" x14ac:dyDescent="0.25">
      <c r="A73" s="4">
        <f>IF('True_Odds_Calculator_2-way'!A74="","",'True_Odds_Calculator_2-way'!A74)</f>
        <v>2.29</v>
      </c>
      <c r="B73" s="4">
        <f>IF('True_Odds_Calculator_2-way'!B74="","",'True_Odds_Calculator_2-way'!B74)</f>
        <v>1.68</v>
      </c>
      <c r="C73" s="4">
        <f t="shared" si="11"/>
        <v>0.4366812227074236</v>
      </c>
      <c r="D73">
        <f t="shared" si="12"/>
        <v>0.59523809523809523</v>
      </c>
      <c r="E73">
        <f t="shared" si="13"/>
        <v>3.1919317945518833E-2</v>
      </c>
      <c r="F73">
        <f t="shared" si="14"/>
        <v>-0.22800998128509042</v>
      </c>
      <c r="G73">
        <v>0</v>
      </c>
      <c r="H73">
        <f t="shared" si="15"/>
        <v>0.25992929923060926</v>
      </c>
      <c r="I73">
        <f t="shared" si="16"/>
        <v>-1.0677035543974551</v>
      </c>
      <c r="J73">
        <f t="shared" si="17"/>
        <v>1.0677035543974551</v>
      </c>
      <c r="K73">
        <f t="shared" si="18"/>
        <v>0.42063861953679943</v>
      </c>
      <c r="L73">
        <f t="shared" si="19"/>
        <v>0.57936138046320074</v>
      </c>
      <c r="M73">
        <f t="shared" si="20"/>
        <v>2.3773375851727168</v>
      </c>
      <c r="N73">
        <f t="shared" si="21"/>
        <v>1.7260384169902692</v>
      </c>
    </row>
    <row r="74" spans="1:14" x14ac:dyDescent="0.25">
      <c r="A74" s="4">
        <f>IF('True_Odds_Calculator_2-way'!A75="","",'True_Odds_Calculator_2-way'!A75)</f>
        <v>2.2000000000000002</v>
      </c>
      <c r="B74" s="4">
        <f>IF('True_Odds_Calculator_2-way'!B75="","",'True_Odds_Calculator_2-way'!B75)</f>
        <v>1.72</v>
      </c>
      <c r="C74" s="4">
        <f t="shared" si="11"/>
        <v>0.45454545454545453</v>
      </c>
      <c r="D74">
        <f t="shared" si="12"/>
        <v>0.58139534883720934</v>
      </c>
      <c r="E74">
        <f t="shared" si="13"/>
        <v>3.5940803382663811E-2</v>
      </c>
      <c r="F74">
        <f t="shared" si="14"/>
        <v>-0.22832980972515859</v>
      </c>
      <c r="G74">
        <v>0</v>
      </c>
      <c r="H74">
        <f t="shared" si="15"/>
        <v>0.26427061310782241</v>
      </c>
      <c r="I74">
        <f t="shared" si="16"/>
        <v>-1.075828707279838</v>
      </c>
      <c r="J74">
        <f t="shared" si="17"/>
        <v>1.075828707279838</v>
      </c>
      <c r="K74">
        <f t="shared" si="18"/>
        <v>0.4364916731037084</v>
      </c>
      <c r="L74">
        <f t="shared" si="19"/>
        <v>0.5635083268962916</v>
      </c>
      <c r="M74">
        <f t="shared" si="20"/>
        <v>2.2909944487358058</v>
      </c>
      <c r="N74">
        <f t="shared" si="21"/>
        <v>1.7745966692414832</v>
      </c>
    </row>
    <row r="75" spans="1:14" x14ac:dyDescent="0.25">
      <c r="A75" s="4">
        <f>IF('True_Odds_Calculator_2-way'!A76="","",'True_Odds_Calculator_2-way'!A76)</f>
        <v>2.15</v>
      </c>
      <c r="B75" s="4">
        <f>IF('True_Odds_Calculator_2-way'!B76="","",'True_Odds_Calculator_2-way'!B76)</f>
        <v>1.76</v>
      </c>
      <c r="C75" s="4">
        <f t="shared" si="11"/>
        <v>0.46511627906976744</v>
      </c>
      <c r="D75">
        <f t="shared" si="12"/>
        <v>0.56818181818181823</v>
      </c>
      <c r="E75">
        <f t="shared" si="13"/>
        <v>3.3298097251585723E-2</v>
      </c>
      <c r="F75">
        <f t="shared" si="14"/>
        <v>-0.23097251585623668</v>
      </c>
      <c r="G75">
        <v>0</v>
      </c>
      <c r="H75">
        <f t="shared" si="15"/>
        <v>0.26427061310782241</v>
      </c>
      <c r="I75">
        <f t="shared" si="16"/>
        <v>-1.0696563746013956</v>
      </c>
      <c r="J75">
        <f t="shared" si="17"/>
        <v>1.0696563746013956</v>
      </c>
      <c r="K75">
        <f t="shared" si="18"/>
        <v>0.44840941385030625</v>
      </c>
      <c r="L75">
        <f t="shared" si="19"/>
        <v>0.5515905861496937</v>
      </c>
      <c r="M75">
        <f t="shared" si="20"/>
        <v>2.2301048307916052</v>
      </c>
      <c r="N75">
        <f t="shared" si="21"/>
        <v>1.8129388446970602</v>
      </c>
    </row>
    <row r="76" spans="1:14" x14ac:dyDescent="0.25">
      <c r="A76" s="4">
        <f>IF('True_Odds_Calculator_2-way'!A77="","",'True_Odds_Calculator_2-way'!A77)</f>
        <v>1.66</v>
      </c>
      <c r="B76" s="4">
        <f>IF('True_Odds_Calculator_2-way'!B77="","",'True_Odds_Calculator_2-way'!B77)</f>
        <v>2.31</v>
      </c>
      <c r="C76" s="4">
        <f t="shared" si="11"/>
        <v>0.60240963855421692</v>
      </c>
      <c r="D76">
        <f t="shared" si="12"/>
        <v>0.4329004329004329</v>
      </c>
      <c r="E76">
        <f t="shared" si="13"/>
        <v>3.5310071454649705E-2</v>
      </c>
      <c r="F76">
        <f t="shared" si="14"/>
        <v>-0.22547332185886404</v>
      </c>
      <c r="G76">
        <v>0</v>
      </c>
      <c r="H76">
        <f t="shared" si="15"/>
        <v>0.2607833933135138</v>
      </c>
      <c r="I76">
        <f t="shared" si="16"/>
        <v>-1.0754553500909856</v>
      </c>
      <c r="J76">
        <f t="shared" si="17"/>
        <v>1.0754553500909856</v>
      </c>
      <c r="K76">
        <f t="shared" si="18"/>
        <v>0.58486354509435967</v>
      </c>
      <c r="L76">
        <f t="shared" si="19"/>
        <v>0.41513645490564033</v>
      </c>
      <c r="M76">
        <f t="shared" si="20"/>
        <v>1.7098005310600506</v>
      </c>
      <c r="N76">
        <f t="shared" si="21"/>
        <v>2.4088465086191913</v>
      </c>
    </row>
    <row r="77" spans="1:14" x14ac:dyDescent="0.25">
      <c r="A77" s="4">
        <f>IF('True_Odds_Calculator_2-way'!A78="","",'True_Odds_Calculator_2-way'!A78)</f>
        <v>1.63</v>
      </c>
      <c r="B77" s="4">
        <f>IF('True_Odds_Calculator_2-way'!B78="","",'True_Odds_Calculator_2-way'!B78)</f>
        <v>2.39</v>
      </c>
      <c r="C77" s="4">
        <f t="shared" si="11"/>
        <v>0.61349693251533743</v>
      </c>
      <c r="D77">
        <f t="shared" si="12"/>
        <v>0.41841004184100417</v>
      </c>
      <c r="E77">
        <f t="shared" si="13"/>
        <v>3.19069743563416E-2</v>
      </c>
      <c r="F77">
        <f t="shared" si="14"/>
        <v>-0.22478630284672851</v>
      </c>
      <c r="G77">
        <v>0</v>
      </c>
      <c r="H77">
        <f t="shared" si="15"/>
        <v>0.25669327720307006</v>
      </c>
      <c r="I77">
        <f t="shared" si="16"/>
        <v>-1.0686176060625021</v>
      </c>
      <c r="J77">
        <f t="shared" si="17"/>
        <v>1.0686176060625021</v>
      </c>
      <c r="K77">
        <f t="shared" si="18"/>
        <v>0.59764679259350884</v>
      </c>
      <c r="L77">
        <f t="shared" si="19"/>
        <v>0.40235320740649128</v>
      </c>
      <c r="M77">
        <f t="shared" si="20"/>
        <v>1.6732290918193764</v>
      </c>
      <c r="N77">
        <f t="shared" si="21"/>
        <v>2.4853784724268779</v>
      </c>
    </row>
    <row r="78" spans="1:14" x14ac:dyDescent="0.25">
      <c r="A78" s="4">
        <f>IF('True_Odds_Calculator_2-way'!A79="","",'True_Odds_Calculator_2-way'!A79)</f>
        <v>1.6</v>
      </c>
      <c r="B78" s="4">
        <f>IF('True_Odds_Calculator_2-way'!B79="","",'True_Odds_Calculator_2-way'!B79)</f>
        <v>2.4500000000000002</v>
      </c>
      <c r="C78" s="4">
        <f t="shared" si="11"/>
        <v>0.625</v>
      </c>
      <c r="D78">
        <f t="shared" si="12"/>
        <v>0.4081632653061224</v>
      </c>
      <c r="E78">
        <f t="shared" si="13"/>
        <v>3.3163265306122458E-2</v>
      </c>
      <c r="F78">
        <f t="shared" si="14"/>
        <v>-0.22193877551020402</v>
      </c>
      <c r="G78">
        <v>0</v>
      </c>
      <c r="H78">
        <f t="shared" si="15"/>
        <v>0.25510204081632648</v>
      </c>
      <c r="I78">
        <f t="shared" si="16"/>
        <v>-1.0721125348377949</v>
      </c>
      <c r="J78">
        <f t="shared" si="17"/>
        <v>1.0721125348377949</v>
      </c>
      <c r="K78">
        <f t="shared" si="18"/>
        <v>0.60854364081308054</v>
      </c>
      <c r="L78">
        <f t="shared" si="19"/>
        <v>0.39145635918691934</v>
      </c>
      <c r="M78">
        <f t="shared" si="20"/>
        <v>1.643267520902677</v>
      </c>
      <c r="N78">
        <f t="shared" si="21"/>
        <v>2.5545631755148031</v>
      </c>
    </row>
    <row r="79" spans="1:14" x14ac:dyDescent="0.25">
      <c r="A79" s="4">
        <f>IF('True_Odds_Calculator_2-way'!A80="","",'True_Odds_Calculator_2-way'!A80)</f>
        <v>1.88</v>
      </c>
      <c r="B79" s="4">
        <f>IF('True_Odds_Calculator_2-way'!B80="","",'True_Odds_Calculator_2-way'!B80)</f>
        <v>2.0099999999999998</v>
      </c>
      <c r="C79" s="4">
        <f t="shared" si="11"/>
        <v>0.53191489361702127</v>
      </c>
      <c r="D79">
        <f t="shared" si="12"/>
        <v>0.49751243781094534</v>
      </c>
      <c r="E79">
        <f t="shared" si="13"/>
        <v>2.9427331427966497E-2</v>
      </c>
      <c r="F79">
        <f t="shared" si="14"/>
        <v>-0.23520694400338749</v>
      </c>
      <c r="G79">
        <v>0</v>
      </c>
      <c r="H79">
        <f t="shared" si="15"/>
        <v>0.26463427543135393</v>
      </c>
      <c r="I79">
        <f t="shared" si="16"/>
        <v>-1.060713208766217</v>
      </c>
      <c r="J79">
        <f t="shared" si="17"/>
        <v>1.060713208766217</v>
      </c>
      <c r="K79">
        <f t="shared" si="18"/>
        <v>0.5172161542198922</v>
      </c>
      <c r="L79">
        <f t="shared" si="19"/>
        <v>0.48278384578010813</v>
      </c>
      <c r="M79">
        <f t="shared" si="20"/>
        <v>1.9334276237142709</v>
      </c>
      <c r="N79">
        <f t="shared" si="21"/>
        <v>2.0713203408538785</v>
      </c>
    </row>
    <row r="80" spans="1:14" x14ac:dyDescent="0.25">
      <c r="A80" s="4">
        <f>IF('True_Odds_Calculator_2-way'!A81="","",'True_Odds_Calculator_2-way'!A81)</f>
        <v>1.98</v>
      </c>
      <c r="B80" s="4">
        <f>IF('True_Odds_Calculator_2-way'!B81="","",'True_Odds_Calculator_2-way'!B81)</f>
        <v>1.91</v>
      </c>
      <c r="C80" s="4">
        <f t="shared" si="11"/>
        <v>0.50505050505050508</v>
      </c>
      <c r="D80">
        <f t="shared" si="12"/>
        <v>0.52356020942408377</v>
      </c>
      <c r="E80">
        <f t="shared" si="13"/>
        <v>2.861071447458885E-2</v>
      </c>
      <c r="F80">
        <f t="shared" si="14"/>
        <v>-0.23581363371939279</v>
      </c>
      <c r="G80">
        <v>0</v>
      </c>
      <c r="H80">
        <f t="shared" si="15"/>
        <v>0.2644243481939817</v>
      </c>
      <c r="I80">
        <f t="shared" si="16"/>
        <v>-1.0589275952301447</v>
      </c>
      <c r="J80">
        <f t="shared" si="17"/>
        <v>1.0589275952301447</v>
      </c>
      <c r="K80">
        <f t="shared" si="18"/>
        <v>0.4907375632320416</v>
      </c>
      <c r="L80">
        <f t="shared" si="19"/>
        <v>0.50926243676795835</v>
      </c>
      <c r="M80">
        <f t="shared" si="20"/>
        <v>2.0377490433255412</v>
      </c>
      <c r="N80">
        <f t="shared" si="21"/>
        <v>1.9636241116594322</v>
      </c>
    </row>
    <row r="81" spans="1:14" x14ac:dyDescent="0.25">
      <c r="A81" s="4">
        <f>IF('True_Odds_Calculator_2-way'!A82="","",'True_Odds_Calculator_2-way'!A82)</f>
        <v>2.14</v>
      </c>
      <c r="B81" s="4">
        <f>IF('True_Odds_Calculator_2-way'!B82="","",'True_Odds_Calculator_2-way'!B82)</f>
        <v>1.77</v>
      </c>
      <c r="C81" s="4">
        <f t="shared" si="11"/>
        <v>0.46728971962616822</v>
      </c>
      <c r="D81">
        <f t="shared" si="12"/>
        <v>0.56497175141242939</v>
      </c>
      <c r="E81">
        <f t="shared" si="13"/>
        <v>3.2261471038597556E-2</v>
      </c>
      <c r="F81">
        <f t="shared" si="14"/>
        <v>-0.2317440202756218</v>
      </c>
      <c r="G81">
        <v>0</v>
      </c>
      <c r="H81">
        <f t="shared" si="15"/>
        <v>0.26400549131421935</v>
      </c>
      <c r="I81">
        <f t="shared" si="16"/>
        <v>-1.0673385899176768</v>
      </c>
      <c r="J81">
        <f t="shared" si="17"/>
        <v>1.0673385899176768</v>
      </c>
      <c r="K81">
        <f t="shared" si="18"/>
        <v>0.45110760602631583</v>
      </c>
      <c r="L81">
        <f t="shared" si="19"/>
        <v>0.54889239397368417</v>
      </c>
      <c r="M81">
        <f t="shared" si="20"/>
        <v>2.2167659925061516</v>
      </c>
      <c r="N81">
        <f t="shared" si="21"/>
        <v>1.8218507142366114</v>
      </c>
    </row>
    <row r="82" spans="1:14" x14ac:dyDescent="0.25">
      <c r="A82" s="4">
        <f>IF('True_Odds_Calculator_2-way'!A83="","",'True_Odds_Calculator_2-way'!A83)</f>
        <v>1.79</v>
      </c>
      <c r="B82" s="4">
        <f>IF('True_Odds_Calculator_2-way'!B83="","",'True_Odds_Calculator_2-way'!B83)</f>
        <v>2.1</v>
      </c>
      <c r="C82" s="4">
        <f t="shared" si="11"/>
        <v>0.55865921787709494</v>
      </c>
      <c r="D82">
        <f t="shared" si="12"/>
        <v>0.47619047619047616</v>
      </c>
      <c r="E82">
        <f t="shared" si="13"/>
        <v>3.4849694067571102E-2</v>
      </c>
      <c r="F82">
        <f t="shared" si="14"/>
        <v>-0.2311785049215217</v>
      </c>
      <c r="G82">
        <v>0</v>
      </c>
      <c r="H82">
        <f t="shared" si="15"/>
        <v>0.2660281989890928</v>
      </c>
      <c r="I82">
        <f t="shared" si="16"/>
        <v>-1.072729223145815</v>
      </c>
      <c r="J82">
        <f t="shared" si="17"/>
        <v>1.072729223145815</v>
      </c>
      <c r="K82">
        <f t="shared" si="18"/>
        <v>0.5412848551170536</v>
      </c>
      <c r="L82">
        <f t="shared" si="19"/>
        <v>0.4587151448829464</v>
      </c>
      <c r="M82">
        <f t="shared" si="20"/>
        <v>1.8474560862851939</v>
      </c>
      <c r="N82">
        <f t="shared" si="21"/>
        <v>2.1800021454603971</v>
      </c>
    </row>
    <row r="83" spans="1:14" x14ac:dyDescent="0.25">
      <c r="A83" s="4">
        <f>IF('True_Odds_Calculator_2-way'!A84="","",'True_Odds_Calculator_2-way'!A84)</f>
        <v>1.71</v>
      </c>
      <c r="B83" s="4">
        <f>IF('True_Odds_Calculator_2-way'!B84="","",'True_Odds_Calculator_2-way'!B84)</f>
        <v>2.17</v>
      </c>
      <c r="C83" s="4">
        <f t="shared" si="11"/>
        <v>0.58479532163742687</v>
      </c>
      <c r="D83">
        <f t="shared" si="12"/>
        <v>0.46082949308755761</v>
      </c>
      <c r="E83">
        <f t="shared" si="13"/>
        <v>4.5624814724984475E-2</v>
      </c>
      <c r="F83">
        <f t="shared" si="14"/>
        <v>-0.22386611690516611</v>
      </c>
      <c r="G83">
        <v>0</v>
      </c>
      <c r="H83">
        <f t="shared" si="15"/>
        <v>0.26949093163015064</v>
      </c>
      <c r="I83">
        <f t="shared" si="16"/>
        <v>-1.097180031127722</v>
      </c>
      <c r="J83">
        <f t="shared" si="17"/>
        <v>1.097180031127722</v>
      </c>
      <c r="K83">
        <f t="shared" si="18"/>
        <v>0.56211423509174197</v>
      </c>
      <c r="L83">
        <f t="shared" si="19"/>
        <v>0.43788576490825809</v>
      </c>
      <c r="M83">
        <f t="shared" si="20"/>
        <v>1.7789978221006826</v>
      </c>
      <c r="N83">
        <f t="shared" si="21"/>
        <v>2.283700636419435</v>
      </c>
    </row>
    <row r="84" spans="1:14" x14ac:dyDescent="0.25">
      <c r="A84" s="4">
        <f>IF('True_Odds_Calculator_2-way'!A85="","",'True_Odds_Calculator_2-way'!A85)</f>
        <v>1.65</v>
      </c>
      <c r="B84" s="4">
        <f>IF('True_Odds_Calculator_2-way'!B85="","",'True_Odds_Calculator_2-way'!B85)</f>
        <v>2.2200000000000002</v>
      </c>
      <c r="C84" s="4">
        <f t="shared" si="11"/>
        <v>0.60606060606060608</v>
      </c>
      <c r="D84">
        <f t="shared" si="12"/>
        <v>0.4504504504504504</v>
      </c>
      <c r="E84">
        <f t="shared" si="13"/>
        <v>5.6511056511056479E-2</v>
      </c>
      <c r="F84">
        <f t="shared" si="14"/>
        <v>-0.21648921648921648</v>
      </c>
      <c r="G84">
        <v>0</v>
      </c>
      <c r="H84">
        <f t="shared" si="15"/>
        <v>0.27300027300027296</v>
      </c>
      <c r="I84">
        <f t="shared" si="16"/>
        <v>-1.1229577231219765</v>
      </c>
      <c r="J84">
        <f t="shared" si="17"/>
        <v>1.1229577231219765</v>
      </c>
      <c r="K84">
        <f t="shared" si="18"/>
        <v>0.57806057116539045</v>
      </c>
      <c r="L84">
        <f t="shared" si="19"/>
        <v>0.4219394288346095</v>
      </c>
      <c r="M84">
        <f t="shared" si="20"/>
        <v>1.7299225200292849</v>
      </c>
      <c r="N84">
        <f t="shared" si="21"/>
        <v>2.3700084222088118</v>
      </c>
    </row>
    <row r="85" spans="1:14" x14ac:dyDescent="0.25">
      <c r="A85" s="4">
        <f>IF('True_Odds_Calculator_2-way'!A86="","",'True_Odds_Calculator_2-way'!A86)</f>
        <v>1.82</v>
      </c>
      <c r="B85" s="4">
        <f>IF('True_Odds_Calculator_2-way'!B86="","",'True_Odds_Calculator_2-way'!B86)</f>
        <v>1.99</v>
      </c>
      <c r="C85" s="4">
        <f t="shared" si="11"/>
        <v>0.54945054945054939</v>
      </c>
      <c r="D85">
        <f t="shared" si="12"/>
        <v>0.50251256281407031</v>
      </c>
      <c r="E85">
        <f t="shared" si="13"/>
        <v>5.1963112264619582E-2</v>
      </c>
      <c r="F85">
        <f t="shared" si="14"/>
        <v>-0.22414269147937504</v>
      </c>
      <c r="G85">
        <v>0</v>
      </c>
      <c r="H85">
        <f t="shared" si="15"/>
        <v>0.27610580374399463</v>
      </c>
      <c r="I85">
        <f t="shared" si="16"/>
        <v>-1.1098785970200444</v>
      </c>
      <c r="J85">
        <f t="shared" si="17"/>
        <v>1.1098785970200444</v>
      </c>
      <c r="K85">
        <f t="shared" si="18"/>
        <v>0.52353267611251531</v>
      </c>
      <c r="L85">
        <f t="shared" si="19"/>
        <v>0.47646732388748464</v>
      </c>
      <c r="M85">
        <f t="shared" si="20"/>
        <v>1.9101004495564369</v>
      </c>
      <c r="N85">
        <f t="shared" si="21"/>
        <v>2.0987798110498446</v>
      </c>
    </row>
    <row r="86" spans="1:14" x14ac:dyDescent="0.25">
      <c r="A86" s="4">
        <f>IF('True_Odds_Calculator_2-way'!A87="","",'True_Odds_Calculator_2-way'!A87)</f>
        <v>1.68</v>
      </c>
      <c r="B86" s="4">
        <f>IF('True_Odds_Calculator_2-way'!B87="","",'True_Odds_Calculator_2-way'!B87)</f>
        <v>2.16</v>
      </c>
      <c r="C86" s="4">
        <f t="shared" si="11"/>
        <v>0.59523809523809523</v>
      </c>
      <c r="D86">
        <f t="shared" si="12"/>
        <v>0.46296296296296291</v>
      </c>
      <c r="E86">
        <f t="shared" si="13"/>
        <v>5.8201058201058142E-2</v>
      </c>
      <c r="F86">
        <f t="shared" si="14"/>
        <v>-0.21737213403880074</v>
      </c>
      <c r="G86">
        <v>0</v>
      </c>
      <c r="H86">
        <f t="shared" si="15"/>
        <v>0.27557319223985888</v>
      </c>
      <c r="I86">
        <f t="shared" si="16"/>
        <v>-1.1259433727776123</v>
      </c>
      <c r="J86">
        <f t="shared" si="17"/>
        <v>1.1259433727776123</v>
      </c>
      <c r="K86">
        <f t="shared" si="18"/>
        <v>0.56636639073545691</v>
      </c>
      <c r="L86">
        <f t="shared" si="19"/>
        <v>0.4336336092645432</v>
      </c>
      <c r="M86">
        <f t="shared" si="20"/>
        <v>1.7656414934887763</v>
      </c>
      <c r="N86">
        <f t="shared" si="21"/>
        <v>2.3060943124220299</v>
      </c>
    </row>
    <row r="87" spans="1:14" x14ac:dyDescent="0.25">
      <c r="A87" s="4">
        <f>IF('True_Odds_Calculator_2-way'!A88="","",'True_Odds_Calculator_2-way'!A88)</f>
        <v>2.35</v>
      </c>
      <c r="B87" s="4">
        <f>IF('True_Odds_Calculator_2-way'!B88="","",'True_Odds_Calculator_2-way'!B88)</f>
        <v>1.65</v>
      </c>
      <c r="C87" s="4">
        <f t="shared" si="11"/>
        <v>0.42553191489361702</v>
      </c>
      <c r="D87">
        <f t="shared" si="12"/>
        <v>0.60606060606060608</v>
      </c>
      <c r="E87">
        <f t="shared" si="13"/>
        <v>3.1592520954223158E-2</v>
      </c>
      <c r="F87">
        <f t="shared" si="14"/>
        <v>-0.22630560928433263</v>
      </c>
      <c r="G87">
        <v>0</v>
      </c>
      <c r="H87">
        <f t="shared" si="15"/>
        <v>0.25789813023855579</v>
      </c>
      <c r="I87">
        <f t="shared" si="16"/>
        <v>-1.0675210253672478</v>
      </c>
      <c r="J87">
        <f t="shared" si="17"/>
        <v>1.0675210253672478</v>
      </c>
      <c r="K87">
        <f t="shared" si="18"/>
        <v>0.40964242822822811</v>
      </c>
      <c r="L87">
        <f t="shared" si="19"/>
        <v>0.59035757177177173</v>
      </c>
      <c r="M87">
        <f t="shared" si="20"/>
        <v>2.4411533842457849</v>
      </c>
      <c r="N87">
        <f t="shared" si="21"/>
        <v>1.6938886664887112</v>
      </c>
    </row>
    <row r="88" spans="1:14" x14ac:dyDescent="0.25">
      <c r="A88" s="4">
        <f>IF('True_Odds_Calculator_2-way'!A89="","",'True_Odds_Calculator_2-way'!A89)</f>
        <v>2.11</v>
      </c>
      <c r="B88" s="4">
        <f>IF('True_Odds_Calculator_2-way'!B89="","",'True_Odds_Calculator_2-way'!B89)</f>
        <v>1.79</v>
      </c>
      <c r="C88" s="4">
        <f t="shared" si="11"/>
        <v>0.47393364928909953</v>
      </c>
      <c r="D88">
        <f t="shared" si="12"/>
        <v>0.55865921787709494</v>
      </c>
      <c r="E88">
        <f t="shared" si="13"/>
        <v>3.2592867166194583E-2</v>
      </c>
      <c r="F88">
        <f t="shared" si="14"/>
        <v>-0.23217453467129112</v>
      </c>
      <c r="G88">
        <v>0</v>
      </c>
      <c r="H88">
        <f t="shared" si="15"/>
        <v>0.26476740183748576</v>
      </c>
      <c r="I88">
        <f t="shared" si="16"/>
        <v>-1.0678861770883312</v>
      </c>
      <c r="J88">
        <f t="shared" si="17"/>
        <v>1.0678861770883312</v>
      </c>
      <c r="K88">
        <f t="shared" si="18"/>
        <v>0.45759183965236705</v>
      </c>
      <c r="L88">
        <f t="shared" si="19"/>
        <v>0.54240816034763273</v>
      </c>
      <c r="M88">
        <f t="shared" si="20"/>
        <v>2.1853536565680476</v>
      </c>
      <c r="N88">
        <f t="shared" si="21"/>
        <v>1.8436300798997822</v>
      </c>
    </row>
    <row r="89" spans="1:14" x14ac:dyDescent="0.25">
      <c r="A89" s="4">
        <f>IF('True_Odds_Calculator_2-way'!A90="","",'True_Odds_Calculator_2-way'!A90)</f>
        <v>2.2200000000000002</v>
      </c>
      <c r="B89" s="4">
        <f>IF('True_Odds_Calculator_2-way'!B90="","",'True_Odds_Calculator_2-way'!B90)</f>
        <v>1.71</v>
      </c>
      <c r="C89" s="4">
        <f t="shared" si="11"/>
        <v>0.4504504504504504</v>
      </c>
      <c r="D89">
        <f t="shared" si="12"/>
        <v>0.58479532163742687</v>
      </c>
      <c r="E89">
        <f t="shared" si="13"/>
        <v>3.5245772087877381E-2</v>
      </c>
      <c r="F89">
        <f t="shared" si="14"/>
        <v>-0.2281755439650176</v>
      </c>
      <c r="G89">
        <v>0</v>
      </c>
      <c r="H89">
        <f t="shared" si="15"/>
        <v>0.26342131605289498</v>
      </c>
      <c r="I89">
        <f t="shared" si="16"/>
        <v>-1.0744616281415775</v>
      </c>
      <c r="J89">
        <f t="shared" si="17"/>
        <v>1.0744616281415775</v>
      </c>
      <c r="K89">
        <f t="shared" si="18"/>
        <v>0.43274247509065539</v>
      </c>
      <c r="L89">
        <f t="shared" si="19"/>
        <v>0.56725752490934445</v>
      </c>
      <c r="M89">
        <f t="shared" si="20"/>
        <v>2.310843186332725</v>
      </c>
      <c r="N89">
        <f t="shared" si="21"/>
        <v>1.7628677559805201</v>
      </c>
    </row>
    <row r="90" spans="1:14" x14ac:dyDescent="0.25">
      <c r="A90" s="4">
        <f>IF('True_Odds_Calculator_2-way'!A91="","",'True_Odds_Calculator_2-way'!A91)</f>
        <v>2.52</v>
      </c>
      <c r="B90" s="4">
        <f>IF('True_Odds_Calculator_2-way'!B91="","",'True_Odds_Calculator_2-way'!B91)</f>
        <v>1.57</v>
      </c>
      <c r="C90" s="4">
        <f t="shared" si="11"/>
        <v>0.3968253968253968</v>
      </c>
      <c r="D90">
        <f t="shared" si="12"/>
        <v>0.63694267515923564</v>
      </c>
      <c r="E90">
        <f t="shared" si="13"/>
        <v>3.3768071984632497E-2</v>
      </c>
      <c r="F90">
        <f t="shared" si="14"/>
        <v>-0.21898695784046107</v>
      </c>
      <c r="G90">
        <v>0</v>
      </c>
      <c r="H90">
        <f t="shared" si="15"/>
        <v>0.25275502982509351</v>
      </c>
      <c r="I90">
        <f t="shared" si="16"/>
        <v>-1.0743376064838499</v>
      </c>
      <c r="J90">
        <f t="shared" si="17"/>
        <v>1.0743376064838499</v>
      </c>
      <c r="K90">
        <f t="shared" si="18"/>
        <v>0.37979589711327127</v>
      </c>
      <c r="L90">
        <f t="shared" si="19"/>
        <v>0.62020410288672867</v>
      </c>
      <c r="M90">
        <f t="shared" si="20"/>
        <v>2.6329931618554516</v>
      </c>
      <c r="N90">
        <f t="shared" si="21"/>
        <v>1.6123724356957947</v>
      </c>
    </row>
    <row r="91" spans="1:14" x14ac:dyDescent="0.25">
      <c r="A91" s="4">
        <f>IF('True_Odds_Calculator_2-way'!A92="","",'True_Odds_Calculator_2-way'!A92)</f>
        <v>2.11</v>
      </c>
      <c r="B91" s="4">
        <f>IF('True_Odds_Calculator_2-way'!B92="","",'True_Odds_Calculator_2-way'!B92)</f>
        <v>1.79</v>
      </c>
      <c r="C91" s="4">
        <f t="shared" si="11"/>
        <v>0.47393364928909953</v>
      </c>
      <c r="D91">
        <f t="shared" si="12"/>
        <v>0.55865921787709494</v>
      </c>
      <c r="E91">
        <f t="shared" si="13"/>
        <v>3.2592867166194583E-2</v>
      </c>
      <c r="F91">
        <f t="shared" si="14"/>
        <v>-0.23217453467129112</v>
      </c>
      <c r="G91">
        <v>0</v>
      </c>
      <c r="H91">
        <f t="shared" si="15"/>
        <v>0.26476740183748576</v>
      </c>
      <c r="I91">
        <f t="shared" si="16"/>
        <v>-1.0678861770883312</v>
      </c>
      <c r="J91">
        <f t="shared" si="17"/>
        <v>1.0678861770883312</v>
      </c>
      <c r="K91">
        <f t="shared" si="18"/>
        <v>0.45759183965236705</v>
      </c>
      <c r="L91">
        <f t="shared" si="19"/>
        <v>0.54240816034763273</v>
      </c>
      <c r="M91">
        <f t="shared" si="20"/>
        <v>2.1853536565680476</v>
      </c>
      <c r="N91">
        <f t="shared" si="21"/>
        <v>1.8436300798997822</v>
      </c>
    </row>
    <row r="92" spans="1:14" x14ac:dyDescent="0.25">
      <c r="A92" s="4">
        <f>IF('True_Odds_Calculator_2-way'!A93="","",'True_Odds_Calculator_2-way'!A93)</f>
        <v>2.52</v>
      </c>
      <c r="B92" s="4">
        <f>IF('True_Odds_Calculator_2-way'!B93="","",'True_Odds_Calculator_2-way'!B93)</f>
        <v>1.57</v>
      </c>
      <c r="C92" s="4">
        <f t="shared" si="11"/>
        <v>0.3968253968253968</v>
      </c>
      <c r="D92">
        <f t="shared" si="12"/>
        <v>0.63694267515923564</v>
      </c>
      <c r="E92">
        <f t="shared" si="13"/>
        <v>3.3768071984632497E-2</v>
      </c>
      <c r="F92">
        <f t="shared" si="14"/>
        <v>-0.21898695784046107</v>
      </c>
      <c r="G92">
        <v>0</v>
      </c>
      <c r="H92">
        <f t="shared" si="15"/>
        <v>0.25275502982509351</v>
      </c>
      <c r="I92">
        <f t="shared" si="16"/>
        <v>-1.0743376064838499</v>
      </c>
      <c r="J92">
        <f t="shared" si="17"/>
        <v>1.0743376064838499</v>
      </c>
      <c r="K92">
        <f t="shared" si="18"/>
        <v>0.37979589711327127</v>
      </c>
      <c r="L92">
        <f t="shared" si="19"/>
        <v>0.62020410288672867</v>
      </c>
      <c r="M92">
        <f t="shared" si="20"/>
        <v>2.6329931618554516</v>
      </c>
      <c r="N92">
        <f t="shared" si="21"/>
        <v>1.6123724356957947</v>
      </c>
    </row>
    <row r="93" spans="1:14" x14ac:dyDescent="0.25">
      <c r="A93" s="4">
        <f>IF('True_Odds_Calculator_2-way'!A94="","",'True_Odds_Calculator_2-way'!A94)</f>
        <v>1.8</v>
      </c>
      <c r="B93" s="4">
        <f>IF('True_Odds_Calculator_2-way'!B94="","",'True_Odds_Calculator_2-way'!B94)</f>
        <v>2.09</v>
      </c>
      <c r="C93" s="4">
        <f t="shared" si="11"/>
        <v>0.55555555555555558</v>
      </c>
      <c r="D93">
        <f t="shared" si="12"/>
        <v>0.47846889952153115</v>
      </c>
      <c r="E93">
        <f t="shared" si="13"/>
        <v>3.4024455077086735E-2</v>
      </c>
      <c r="F93">
        <f t="shared" si="14"/>
        <v>-0.23179160021265277</v>
      </c>
      <c r="G93">
        <v>0</v>
      </c>
      <c r="H93">
        <f t="shared" si="15"/>
        <v>0.26581605528973956</v>
      </c>
      <c r="I93">
        <f t="shared" si="16"/>
        <v>-1.0708823421952987</v>
      </c>
      <c r="J93">
        <f t="shared" si="17"/>
        <v>1.0708823421952987</v>
      </c>
      <c r="K93">
        <f t="shared" si="18"/>
        <v>0.53858826760586154</v>
      </c>
      <c r="L93">
        <f t="shared" si="19"/>
        <v>0.46141173239413841</v>
      </c>
      <c r="M93">
        <f t="shared" si="20"/>
        <v>1.8567058737562385</v>
      </c>
      <c r="N93">
        <f t="shared" si="21"/>
        <v>2.1672617529928755</v>
      </c>
    </row>
    <row r="94" spans="1:14" x14ac:dyDescent="0.25">
      <c r="A94" s="4">
        <f>IF('True_Odds_Calculator_2-way'!A95="","",'True_Odds_Calculator_2-way'!A95)</f>
        <v>3.09</v>
      </c>
      <c r="B94" s="4">
        <f>IF('True_Odds_Calculator_2-way'!B95="","",'True_Odds_Calculator_2-way'!B95)</f>
        <v>1.4</v>
      </c>
      <c r="C94" s="4">
        <f t="shared" si="11"/>
        <v>0.3236245954692557</v>
      </c>
      <c r="D94">
        <f t="shared" si="12"/>
        <v>0.7142857142857143</v>
      </c>
      <c r="E94">
        <f t="shared" si="13"/>
        <v>3.7910309754970006E-2</v>
      </c>
      <c r="F94">
        <f t="shared" si="14"/>
        <v>-0.19325011558021266</v>
      </c>
      <c r="G94">
        <v>0</v>
      </c>
      <c r="H94">
        <f t="shared" si="15"/>
        <v>0.23116042533518266</v>
      </c>
      <c r="I94">
        <f t="shared" si="16"/>
        <v>-1.0936965981495179</v>
      </c>
      <c r="J94">
        <f t="shared" si="17"/>
        <v>1.0936965981495179</v>
      </c>
      <c r="K94">
        <f t="shared" si="18"/>
        <v>0.30433748878875555</v>
      </c>
      <c r="L94">
        <f t="shared" si="19"/>
        <v>0.69566251121124423</v>
      </c>
      <c r="M94">
        <f t="shared" si="20"/>
        <v>3.2858258901324922</v>
      </c>
      <c r="N94">
        <f t="shared" si="21"/>
        <v>1.4374786392598076</v>
      </c>
    </row>
    <row r="95" spans="1:14" x14ac:dyDescent="0.25">
      <c r="A95" s="4">
        <f>IF('True_Odds_Calculator_2-way'!A96="","",'True_Odds_Calculator_2-way'!A96)</f>
        <v>2.84</v>
      </c>
      <c r="B95" s="4">
        <f>IF('True_Odds_Calculator_2-way'!B96="","",'True_Odds_Calculator_2-way'!B96)</f>
        <v>1.47</v>
      </c>
      <c r="C95" s="4">
        <f t="shared" si="11"/>
        <v>0.35211267605633806</v>
      </c>
      <c r="D95">
        <f t="shared" si="12"/>
        <v>0.68027210884353739</v>
      </c>
      <c r="E95">
        <f t="shared" si="13"/>
        <v>3.2384784899875507E-2</v>
      </c>
      <c r="F95">
        <f t="shared" si="14"/>
        <v>-0.20714764779151096</v>
      </c>
      <c r="G95">
        <v>0</v>
      </c>
      <c r="H95">
        <f t="shared" si="15"/>
        <v>0.23953243269138644</v>
      </c>
      <c r="I95">
        <f t="shared" si="16"/>
        <v>-1.0753309840483507</v>
      </c>
      <c r="J95">
        <f t="shared" si="17"/>
        <v>1.0753309840483507</v>
      </c>
      <c r="K95">
        <f t="shared" si="18"/>
        <v>0.33572717883577641</v>
      </c>
      <c r="L95">
        <f t="shared" si="19"/>
        <v>0.66427282116422348</v>
      </c>
      <c r="M95">
        <f t="shared" si="20"/>
        <v>2.9786090106489649</v>
      </c>
      <c r="N95">
        <f t="shared" si="21"/>
        <v>1.5054055625027252</v>
      </c>
    </row>
    <row r="96" spans="1:14" x14ac:dyDescent="0.25">
      <c r="A96" s="4">
        <f>IF('True_Odds_Calculator_2-way'!A97="","",'True_Odds_Calculator_2-way'!A97)</f>
        <v>1.65</v>
      </c>
      <c r="B96" s="4">
        <f>IF('True_Odds_Calculator_2-way'!B97="","",'True_Odds_Calculator_2-way'!B97)</f>
        <v>2.34</v>
      </c>
      <c r="C96" s="4">
        <f t="shared" si="11"/>
        <v>0.60606060606060608</v>
      </c>
      <c r="D96">
        <f t="shared" si="12"/>
        <v>0.42735042735042739</v>
      </c>
      <c r="E96">
        <f t="shared" si="13"/>
        <v>3.3411033411033575E-2</v>
      </c>
      <c r="F96">
        <f t="shared" si="14"/>
        <v>-0.22558922558922545</v>
      </c>
      <c r="G96">
        <v>0</v>
      </c>
      <c r="H96">
        <f t="shared" si="15"/>
        <v>0.25900025900025903</v>
      </c>
      <c r="I96">
        <f t="shared" si="16"/>
        <v>-1.0714969088698143</v>
      </c>
      <c r="J96">
        <f t="shared" si="17"/>
        <v>1.0714969088698143</v>
      </c>
      <c r="K96">
        <f t="shared" si="18"/>
        <v>0.58945824981795969</v>
      </c>
      <c r="L96">
        <f t="shared" si="19"/>
        <v>0.41054175018204025</v>
      </c>
      <c r="M96">
        <f t="shared" si="20"/>
        <v>1.6964729907653791</v>
      </c>
      <c r="N96">
        <f t="shared" si="21"/>
        <v>2.4358058578855508</v>
      </c>
    </row>
    <row r="97" spans="1:14" x14ac:dyDescent="0.25">
      <c r="A97" s="4">
        <f>IF('True_Odds_Calculator_2-way'!A98="","",'True_Odds_Calculator_2-way'!A98)</f>
        <v>1.85</v>
      </c>
      <c r="B97" s="4">
        <f>IF('True_Odds_Calculator_2-way'!B98="","",'True_Odds_Calculator_2-way'!B98)</f>
        <v>2.0499999999999998</v>
      </c>
      <c r="C97" s="4">
        <f t="shared" si="11"/>
        <v>0.54054054054054046</v>
      </c>
      <c r="D97">
        <f t="shared" si="12"/>
        <v>0.48780487804878053</v>
      </c>
      <c r="E97">
        <f t="shared" si="13"/>
        <v>2.8345418589321048E-2</v>
      </c>
      <c r="F97">
        <f t="shared" si="14"/>
        <v>-0.2353328938694792</v>
      </c>
      <c r="G97">
        <v>0</v>
      </c>
      <c r="H97">
        <f t="shared" si="15"/>
        <v>0.26367831245880025</v>
      </c>
      <c r="I97">
        <f t="shared" si="16"/>
        <v>-1.0585122480499263</v>
      </c>
      <c r="J97">
        <f t="shared" si="17"/>
        <v>1.0585122480499263</v>
      </c>
      <c r="K97">
        <f t="shared" si="18"/>
        <v>0.52638909307720383</v>
      </c>
      <c r="L97">
        <f t="shared" si="19"/>
        <v>0.47361090692279612</v>
      </c>
      <c r="M97">
        <f t="shared" si="20"/>
        <v>1.8997354108424378</v>
      </c>
      <c r="N97">
        <f t="shared" si="21"/>
        <v>2.1114378604524222</v>
      </c>
    </row>
    <row r="98" spans="1:14" x14ac:dyDescent="0.25">
      <c r="A98" s="4">
        <f>IF('True_Odds_Calculator_2-way'!A99="","",'True_Odds_Calculator_2-way'!A99)</f>
        <v>1.99</v>
      </c>
      <c r="B98" s="4">
        <f>IF('True_Odds_Calculator_2-way'!B99="","",'True_Odds_Calculator_2-way'!B99)</f>
        <v>1.89</v>
      </c>
      <c r="C98" s="4">
        <f t="shared" si="11"/>
        <v>0.50251256281407031</v>
      </c>
      <c r="D98">
        <f t="shared" si="12"/>
        <v>0.52910052910052918</v>
      </c>
      <c r="E98">
        <f t="shared" si="13"/>
        <v>3.16130919145996E-2</v>
      </c>
      <c r="F98">
        <f t="shared" si="14"/>
        <v>-0.23426657094998793</v>
      </c>
      <c r="G98">
        <v>0</v>
      </c>
      <c r="H98">
        <f t="shared" si="15"/>
        <v>0.26587966286458753</v>
      </c>
      <c r="I98">
        <f t="shared" si="16"/>
        <v>-1.0653379535009888</v>
      </c>
      <c r="J98">
        <f t="shared" si="17"/>
        <v>1.0653379535009888</v>
      </c>
      <c r="K98">
        <f t="shared" si="18"/>
        <v>0.48669270829720923</v>
      </c>
      <c r="L98">
        <f t="shared" si="19"/>
        <v>0.51330729170279055</v>
      </c>
      <c r="M98">
        <f t="shared" si="20"/>
        <v>2.0546845739659791</v>
      </c>
      <c r="N98">
        <f t="shared" si="21"/>
        <v>1.9481507786158798</v>
      </c>
    </row>
    <row r="99" spans="1:14" x14ac:dyDescent="0.25">
      <c r="A99" s="4">
        <f>IF('True_Odds_Calculator_2-way'!A100="","",'True_Odds_Calculator_2-way'!A100)</f>
        <v>1.83</v>
      </c>
      <c r="B99" s="4">
        <f>IF('True_Odds_Calculator_2-way'!B100="","",'True_Odds_Calculator_2-way'!B100)</f>
        <v>2.06</v>
      </c>
      <c r="C99" s="4">
        <f t="shared" si="11"/>
        <v>0.54644808743169393</v>
      </c>
      <c r="D99">
        <f t="shared" si="12"/>
        <v>0.4854368932038835</v>
      </c>
      <c r="E99">
        <f t="shared" si="13"/>
        <v>3.1884980635577431E-2</v>
      </c>
      <c r="F99">
        <f t="shared" si="14"/>
        <v>-0.2333810812244681</v>
      </c>
      <c r="G99">
        <v>0</v>
      </c>
      <c r="H99">
        <f t="shared" si="15"/>
        <v>0.26526606186004559</v>
      </c>
      <c r="I99">
        <f t="shared" si="16"/>
        <v>-1.0661247392009334</v>
      </c>
      <c r="J99">
        <f t="shared" si="17"/>
        <v>1.0661247392009334</v>
      </c>
      <c r="K99">
        <f t="shared" si="18"/>
        <v>0.53053675848269044</v>
      </c>
      <c r="L99">
        <f t="shared" si="19"/>
        <v>0.46946324151730962</v>
      </c>
      <c r="M99">
        <f t="shared" si="20"/>
        <v>1.8848835335367746</v>
      </c>
      <c r="N99">
        <f t="shared" si="21"/>
        <v>2.1300922235529893</v>
      </c>
    </row>
    <row r="100" spans="1:14" x14ac:dyDescent="0.25">
      <c r="A100" s="4">
        <f>IF('True_Odds_Calculator_2-way'!A101="","",'True_Odds_Calculator_2-way'!A101)</f>
        <v>1.71</v>
      </c>
      <c r="B100" s="4">
        <f>IF('True_Odds_Calculator_2-way'!B101="","",'True_Odds_Calculator_2-way'!B101)</f>
        <v>2.23</v>
      </c>
      <c r="C100" s="4">
        <f t="shared" si="11"/>
        <v>0.58479532163742687</v>
      </c>
      <c r="D100">
        <f t="shared" si="12"/>
        <v>0.44843049327354262</v>
      </c>
      <c r="E100">
        <f t="shared" si="13"/>
        <v>3.3225814910969431E-2</v>
      </c>
      <c r="F100">
        <f t="shared" si="14"/>
        <v>-0.22901423963496192</v>
      </c>
      <c r="G100">
        <v>0</v>
      </c>
      <c r="H100">
        <f t="shared" si="15"/>
        <v>0.26224005454593136</v>
      </c>
      <c r="I100">
        <f t="shared" si="16"/>
        <v>-1.070084984173661</v>
      </c>
      <c r="J100">
        <f t="shared" si="17"/>
        <v>1.070084984173661</v>
      </c>
      <c r="K100">
        <f t="shared" si="18"/>
        <v>0.56825919869450314</v>
      </c>
      <c r="L100">
        <f t="shared" si="19"/>
        <v>0.43174080130549697</v>
      </c>
      <c r="M100">
        <f t="shared" si="20"/>
        <v>1.7597603387632996</v>
      </c>
      <c r="N100">
        <f t="shared" si="21"/>
        <v>2.3162045305336028</v>
      </c>
    </row>
    <row r="101" spans="1:14" x14ac:dyDescent="0.25">
      <c r="A101" s="4">
        <f>IF('True_Odds_Calculator_2-way'!A102="","",'True_Odds_Calculator_2-way'!A102)</f>
        <v>1.78</v>
      </c>
      <c r="B101" s="4">
        <f>IF('True_Odds_Calculator_2-way'!B102="","",'True_Odds_Calculator_2-way'!B102)</f>
        <v>2.1</v>
      </c>
      <c r="C101" s="4">
        <f t="shared" si="11"/>
        <v>0.5617977528089888</v>
      </c>
      <c r="D101">
        <f t="shared" si="12"/>
        <v>0.47619047619047616</v>
      </c>
      <c r="E101">
        <f t="shared" si="13"/>
        <v>3.7988228999465079E-2</v>
      </c>
      <c r="F101">
        <f t="shared" si="14"/>
        <v>-0.2295345104333868</v>
      </c>
      <c r="G101">
        <v>0</v>
      </c>
      <c r="H101">
        <f t="shared" si="15"/>
        <v>0.26752273943285182</v>
      </c>
      <c r="I101">
        <f t="shared" si="16"/>
        <v>-1.0795837927188263</v>
      </c>
      <c r="J101">
        <f t="shared" si="17"/>
        <v>1.0795837927188263</v>
      </c>
      <c r="K101">
        <f t="shared" si="18"/>
        <v>0.54286595577264729</v>
      </c>
      <c r="L101">
        <f t="shared" si="19"/>
        <v>0.45713404422735271</v>
      </c>
      <c r="M101">
        <f t="shared" si="20"/>
        <v>1.8420753583206844</v>
      </c>
      <c r="N101">
        <f t="shared" si="21"/>
        <v>2.1875421719907089</v>
      </c>
    </row>
    <row r="102" spans="1:14" x14ac:dyDescent="0.25">
      <c r="A102" s="4">
        <f>IF('True_Odds_Calculator_2-way'!A103="","",'True_Odds_Calculator_2-way'!A103)</f>
        <v>1.73</v>
      </c>
      <c r="B102" s="4">
        <f>IF('True_Odds_Calculator_2-way'!B103="","",'True_Odds_Calculator_2-way'!B103)</f>
        <v>2.13</v>
      </c>
      <c r="C102" s="4">
        <f t="shared" si="11"/>
        <v>0.5780346820809249</v>
      </c>
      <c r="D102">
        <f t="shared" si="12"/>
        <v>0.46948356807511737</v>
      </c>
      <c r="E102">
        <f t="shared" si="13"/>
        <v>4.7518250156042274E-2</v>
      </c>
      <c r="F102">
        <f t="shared" si="14"/>
        <v>-0.22385953485847643</v>
      </c>
      <c r="G102">
        <v>0</v>
      </c>
      <c r="H102">
        <f t="shared" si="15"/>
        <v>0.27137778501451876</v>
      </c>
      <c r="I102">
        <f t="shared" si="16"/>
        <v>-1.1010304962695641</v>
      </c>
      <c r="J102">
        <f t="shared" si="17"/>
        <v>1.1010304962695641</v>
      </c>
      <c r="K102">
        <f t="shared" si="18"/>
        <v>0.55439985906809197</v>
      </c>
      <c r="L102">
        <f t="shared" si="19"/>
        <v>0.44560014093190792</v>
      </c>
      <c r="M102">
        <f t="shared" si="20"/>
        <v>1.8037522622767821</v>
      </c>
      <c r="N102">
        <f t="shared" si="21"/>
        <v>2.244164460784607</v>
      </c>
    </row>
    <row r="103" spans="1:14" x14ac:dyDescent="0.25">
      <c r="A103" s="4">
        <f>IF('True_Odds_Calculator_2-way'!A104="","",'True_Odds_Calculator_2-way'!A104)</f>
        <v>1.59</v>
      </c>
      <c r="B103" s="4">
        <f>IF('True_Odds_Calculator_2-way'!B104="","",'True_Odds_Calculator_2-way'!B104)</f>
        <v>2.39</v>
      </c>
      <c r="C103" s="4">
        <f t="shared" si="11"/>
        <v>0.62893081761006286</v>
      </c>
      <c r="D103">
        <f t="shared" si="12"/>
        <v>0.41841004184100417</v>
      </c>
      <c r="E103">
        <f t="shared" si="13"/>
        <v>4.7340859451066919E-2</v>
      </c>
      <c r="F103">
        <f t="shared" si="14"/>
        <v>-0.21581011026025643</v>
      </c>
      <c r="G103">
        <v>0</v>
      </c>
      <c r="H103">
        <f t="shared" si="15"/>
        <v>0.26315096971132335</v>
      </c>
      <c r="I103">
        <f t="shared" si="16"/>
        <v>-1.1042479306102597</v>
      </c>
      <c r="J103">
        <f t="shared" si="17"/>
        <v>1.1042479306102597</v>
      </c>
      <c r="K103">
        <f t="shared" si="18"/>
        <v>0.60550784013315706</v>
      </c>
      <c r="L103">
        <f t="shared" si="19"/>
        <v>0.394492159866843</v>
      </c>
      <c r="M103">
        <f t="shared" si="20"/>
        <v>1.6515062790600537</v>
      </c>
      <c r="N103">
        <f t="shared" si="21"/>
        <v>2.5349046235482611</v>
      </c>
    </row>
    <row r="104" spans="1:14" x14ac:dyDescent="0.25">
      <c r="A104" s="4">
        <f>IF('True_Odds_Calculator_2-way'!A105="","",'True_Odds_Calculator_2-way'!A105)</f>
        <v>1.76</v>
      </c>
      <c r="B104" s="4">
        <f>IF('True_Odds_Calculator_2-way'!B105="","",'True_Odds_Calculator_2-way'!B105)</f>
        <v>2.08</v>
      </c>
      <c r="C104" s="4">
        <f t="shared" si="11"/>
        <v>0.56818181818181823</v>
      </c>
      <c r="D104">
        <f t="shared" si="12"/>
        <v>0.48076923076923073</v>
      </c>
      <c r="E104">
        <f t="shared" si="13"/>
        <v>4.8951048951048959E-2</v>
      </c>
      <c r="F104">
        <f t="shared" si="14"/>
        <v>-0.22421328671328666</v>
      </c>
      <c r="G104">
        <v>0</v>
      </c>
      <c r="H104">
        <f t="shared" si="15"/>
        <v>0.27316433566433568</v>
      </c>
      <c r="I104">
        <f t="shared" si="16"/>
        <v>-1.1037769642208699</v>
      </c>
      <c r="J104">
        <f t="shared" si="17"/>
        <v>1.1037769642208699</v>
      </c>
      <c r="K104">
        <f t="shared" si="18"/>
        <v>0.54381208677346893</v>
      </c>
      <c r="L104">
        <f t="shared" si="19"/>
        <v>0.45618791322653113</v>
      </c>
      <c r="M104">
        <f t="shared" si="20"/>
        <v>1.838870492807861</v>
      </c>
      <c r="N104">
        <f t="shared" si="21"/>
        <v>2.1920791213585393</v>
      </c>
    </row>
    <row r="105" spans="1:14" x14ac:dyDescent="0.25">
      <c r="A105" s="4">
        <f>IF('True_Odds_Calculator_2-way'!A106="","",'True_Odds_Calculator_2-way'!A106)</f>
        <v>1.24</v>
      </c>
      <c r="B105" s="4">
        <f>IF('True_Odds_Calculator_2-way'!B106="","",'True_Odds_Calculator_2-way'!B106)</f>
        <v>4.8</v>
      </c>
      <c r="C105" s="4">
        <f t="shared" si="11"/>
        <v>0.80645161290322587</v>
      </c>
      <c r="D105">
        <f t="shared" si="12"/>
        <v>0.20833333333333334</v>
      </c>
      <c r="E105">
        <f t="shared" si="13"/>
        <v>1.4784946236559238E-2</v>
      </c>
      <c r="F105">
        <f t="shared" si="14"/>
        <v>-0.15322580645161277</v>
      </c>
      <c r="G105">
        <v>0</v>
      </c>
      <c r="H105">
        <f t="shared" si="15"/>
        <v>0.16801075268817206</v>
      </c>
      <c r="I105">
        <f t="shared" si="16"/>
        <v>-1.0471347707292393</v>
      </c>
      <c r="J105">
        <f t="shared" si="17"/>
        <v>1.0471347707292393</v>
      </c>
      <c r="K105">
        <f t="shared" si="18"/>
        <v>0.79916098008284653</v>
      </c>
      <c r="L105">
        <f t="shared" si="19"/>
        <v>0.20083901991715325</v>
      </c>
      <c r="M105">
        <f t="shared" si="20"/>
        <v>1.2513123449750176</v>
      </c>
      <c r="N105">
        <f t="shared" si="21"/>
        <v>4.9791121287711082</v>
      </c>
    </row>
    <row r="106" spans="1:14" x14ac:dyDescent="0.25">
      <c r="A106" s="4">
        <f>IF('True_Odds_Calculator_2-way'!A107="","",'True_Odds_Calculator_2-way'!A107)</f>
        <v>1.56</v>
      </c>
      <c r="B106" s="4">
        <f>IF('True_Odds_Calculator_2-way'!B107="","",'True_Odds_Calculator_2-way'!B107)</f>
        <v>2.46</v>
      </c>
      <c r="C106" s="4">
        <f t="shared" si="11"/>
        <v>0.64102564102564097</v>
      </c>
      <c r="D106">
        <f t="shared" si="12"/>
        <v>0.4065040650406504</v>
      </c>
      <c r="E106">
        <f t="shared" si="13"/>
        <v>4.7529706066291366E-2</v>
      </c>
      <c r="F106">
        <f t="shared" si="14"/>
        <v>-0.21304982280592033</v>
      </c>
      <c r="G106">
        <v>0</v>
      </c>
      <c r="H106">
        <f t="shared" si="15"/>
        <v>0.26057952887221175</v>
      </c>
      <c r="I106">
        <f t="shared" si="16"/>
        <v>-1.1059348880095219</v>
      </c>
      <c r="J106">
        <f t="shared" si="17"/>
        <v>1.1059348880095219</v>
      </c>
      <c r="K106">
        <f t="shared" si="18"/>
        <v>0.61754181729268298</v>
      </c>
      <c r="L106">
        <f t="shared" si="19"/>
        <v>0.38245818270731691</v>
      </c>
      <c r="M106">
        <f t="shared" si="20"/>
        <v>1.6193235372853327</v>
      </c>
      <c r="N106">
        <f t="shared" si="21"/>
        <v>2.6146649364939023</v>
      </c>
    </row>
    <row r="107" spans="1:14" x14ac:dyDescent="0.25">
      <c r="A107" s="4">
        <f>IF('True_Odds_Calculator_2-way'!A108="","",'True_Odds_Calculator_2-way'!A108)</f>
        <v>1.62</v>
      </c>
      <c r="B107" s="4">
        <f>IF('True_Odds_Calculator_2-way'!B108="","",'True_Odds_Calculator_2-way'!B108)</f>
        <v>2.4</v>
      </c>
      <c r="C107" s="4">
        <f t="shared" si="11"/>
        <v>0.61728395061728392</v>
      </c>
      <c r="D107">
        <f t="shared" si="12"/>
        <v>0.41666666666666669</v>
      </c>
      <c r="E107">
        <f t="shared" si="13"/>
        <v>3.3950617283950546E-2</v>
      </c>
      <c r="F107">
        <f t="shared" si="14"/>
        <v>-0.22325102880658443</v>
      </c>
      <c r="G107">
        <v>0</v>
      </c>
      <c r="H107">
        <f t="shared" si="15"/>
        <v>0.25720164609053497</v>
      </c>
      <c r="I107">
        <f t="shared" si="16"/>
        <v>-1.0733469768527295</v>
      </c>
      <c r="J107">
        <f t="shared" si="17"/>
        <v>1.0733469768527295</v>
      </c>
      <c r="K107">
        <f t="shared" si="18"/>
        <v>0.60042926165619326</v>
      </c>
      <c r="L107">
        <f t="shared" si="19"/>
        <v>0.3995707383438068</v>
      </c>
      <c r="M107">
        <f t="shared" si="20"/>
        <v>1.6654751256486924</v>
      </c>
      <c r="N107">
        <f t="shared" si="21"/>
        <v>2.502685767593821</v>
      </c>
    </row>
    <row r="108" spans="1:14" x14ac:dyDescent="0.25">
      <c r="A108" s="4">
        <f>IF('True_Odds_Calculator_2-way'!A109="","",'True_Odds_Calculator_2-way'!A109)</f>
        <v>1.55</v>
      </c>
      <c r="B108" s="4">
        <f>IF('True_Odds_Calculator_2-way'!B109="","",'True_Odds_Calculator_2-way'!B109)</f>
        <v>2.58</v>
      </c>
      <c r="C108" s="4">
        <f t="shared" si="11"/>
        <v>0.64516129032258063</v>
      </c>
      <c r="D108">
        <f t="shared" si="12"/>
        <v>0.38759689922480617</v>
      </c>
      <c r="E108">
        <f t="shared" si="13"/>
        <v>3.275818954738674E-2</v>
      </c>
      <c r="F108">
        <f t="shared" si="14"/>
        <v>-0.21730432608152039</v>
      </c>
      <c r="G108">
        <v>0</v>
      </c>
      <c r="H108">
        <f t="shared" si="15"/>
        <v>0.25006251562890719</v>
      </c>
      <c r="I108">
        <f t="shared" si="16"/>
        <v>-1.072729223145815</v>
      </c>
      <c r="J108">
        <f t="shared" si="17"/>
        <v>1.072729223145815</v>
      </c>
      <c r="K108">
        <f t="shared" si="18"/>
        <v>0.6289303932876571</v>
      </c>
      <c r="L108">
        <f t="shared" si="19"/>
        <v>0.37106960671234313</v>
      </c>
      <c r="M108">
        <f t="shared" si="20"/>
        <v>1.5900010727301979</v>
      </c>
      <c r="N108">
        <f t="shared" si="21"/>
        <v>2.6949121725703877</v>
      </c>
    </row>
    <row r="109" spans="1:14" x14ac:dyDescent="0.25">
      <c r="A109" s="4">
        <f>IF('True_Odds_Calculator_2-way'!A110="","",'True_Odds_Calculator_2-way'!A110)</f>
        <v>1.63</v>
      </c>
      <c r="B109" s="4">
        <f>IF('True_Odds_Calculator_2-way'!B110="","",'True_Odds_Calculator_2-way'!B110)</f>
        <v>2.38</v>
      </c>
      <c r="C109" s="4">
        <f t="shared" si="11"/>
        <v>0.61349693251533743</v>
      </c>
      <c r="D109">
        <f t="shared" si="12"/>
        <v>0.42016806722689076</v>
      </c>
      <c r="E109">
        <f t="shared" si="13"/>
        <v>3.3664999742228252E-2</v>
      </c>
      <c r="F109">
        <f t="shared" si="14"/>
        <v>-0.22410682064236731</v>
      </c>
      <c r="G109">
        <v>0</v>
      </c>
      <c r="H109">
        <f t="shared" si="15"/>
        <v>0.25777182038459556</v>
      </c>
      <c r="I109">
        <f t="shared" si="16"/>
        <v>-1.0724824201463117</v>
      </c>
      <c r="J109">
        <f t="shared" si="17"/>
        <v>1.0724824201463117</v>
      </c>
      <c r="K109">
        <f t="shared" si="18"/>
        <v>0.59677837856639582</v>
      </c>
      <c r="L109">
        <f t="shared" si="19"/>
        <v>0.40322162143360418</v>
      </c>
      <c r="M109">
        <f t="shared" si="20"/>
        <v>1.6756639246921761</v>
      </c>
      <c r="N109">
        <f t="shared" si="21"/>
        <v>2.4800257398019103</v>
      </c>
    </row>
    <row r="110" spans="1:14" x14ac:dyDescent="0.25">
      <c r="A110" s="4">
        <f>IF('True_Odds_Calculator_2-way'!A111="","",'True_Odds_Calculator_2-way'!A111)</f>
        <v>2.09</v>
      </c>
      <c r="B110" s="4">
        <f>IF('True_Odds_Calculator_2-way'!B111="","",'True_Odds_Calculator_2-way'!B111)</f>
        <v>1.81</v>
      </c>
      <c r="C110" s="4">
        <f t="shared" si="11"/>
        <v>0.47846889952153115</v>
      </c>
      <c r="D110">
        <f t="shared" si="12"/>
        <v>0.5524861878453039</v>
      </c>
      <c r="E110">
        <f t="shared" si="13"/>
        <v>3.0955087366835166E-2</v>
      </c>
      <c r="F110">
        <f t="shared" si="14"/>
        <v>-0.23339237093235332</v>
      </c>
      <c r="G110">
        <v>0</v>
      </c>
      <c r="H110">
        <f t="shared" si="15"/>
        <v>0.26434745829918849</v>
      </c>
      <c r="I110">
        <f t="shared" si="16"/>
        <v>-1.064251428023502</v>
      </c>
      <c r="J110">
        <f t="shared" si="17"/>
        <v>1.064251428023502</v>
      </c>
      <c r="K110">
        <f t="shared" si="18"/>
        <v>0.46295566357839102</v>
      </c>
      <c r="L110">
        <f t="shared" si="19"/>
        <v>0.53704433642160887</v>
      </c>
      <c r="M110">
        <f t="shared" si="20"/>
        <v>2.1600340565456171</v>
      </c>
      <c r="N110">
        <f t="shared" si="21"/>
        <v>1.8620436566990362</v>
      </c>
    </row>
    <row r="111" spans="1:14" x14ac:dyDescent="0.25">
      <c r="A111" s="4">
        <f>IF('True_Odds_Calculator_2-way'!A112="","",'True_Odds_Calculator_2-way'!A112)</f>
        <v>1.5</v>
      </c>
      <c r="B111" s="4">
        <f>IF('True_Odds_Calculator_2-way'!B112="","",'True_Odds_Calculator_2-way'!B112)</f>
        <v>2.68</v>
      </c>
      <c r="C111" s="4">
        <f t="shared" si="11"/>
        <v>0.66666666666666663</v>
      </c>
      <c r="D111">
        <f t="shared" si="12"/>
        <v>0.37313432835820892</v>
      </c>
      <c r="E111">
        <f t="shared" si="13"/>
        <v>3.9800995024875441E-2</v>
      </c>
      <c r="F111">
        <f t="shared" si="14"/>
        <v>-0.20895522388059717</v>
      </c>
      <c r="G111">
        <v>0</v>
      </c>
      <c r="H111">
        <f t="shared" si="15"/>
        <v>0.24875621890547261</v>
      </c>
      <c r="I111">
        <f t="shared" si="16"/>
        <v>-1.0910894511799614</v>
      </c>
      <c r="J111">
        <f t="shared" si="17"/>
        <v>1.0910894511799614</v>
      </c>
      <c r="K111">
        <f t="shared" si="18"/>
        <v>0.64702106865155251</v>
      </c>
      <c r="L111">
        <f t="shared" si="19"/>
        <v>0.35297893134844749</v>
      </c>
      <c r="M111">
        <f t="shared" si="20"/>
        <v>1.545544725589981</v>
      </c>
      <c r="N111">
        <f t="shared" si="21"/>
        <v>2.8330302779823358</v>
      </c>
    </row>
    <row r="112" spans="1:14" x14ac:dyDescent="0.25">
      <c r="A112" s="4">
        <f>IF('True_Odds_Calculator_2-way'!A113="","",'True_Odds_Calculator_2-way'!A113)</f>
        <v>1.69</v>
      </c>
      <c r="B112" s="4">
        <f>IF('True_Odds_Calculator_2-way'!B113="","",'True_Odds_Calculator_2-way'!B113)</f>
        <v>2.25</v>
      </c>
      <c r="C112" s="4">
        <f t="shared" si="11"/>
        <v>0.59171597633136097</v>
      </c>
      <c r="D112">
        <f t="shared" si="12"/>
        <v>0.44444444444444442</v>
      </c>
      <c r="E112">
        <f t="shared" si="13"/>
        <v>3.6160420775805502E-2</v>
      </c>
      <c r="F112">
        <f t="shared" si="14"/>
        <v>-0.22682445759368819</v>
      </c>
      <c r="G112">
        <v>0</v>
      </c>
      <c r="H112">
        <f t="shared" si="15"/>
        <v>0.26298487836949375</v>
      </c>
      <c r="I112">
        <f t="shared" si="16"/>
        <v>-1.0767638041163314</v>
      </c>
      <c r="J112">
        <f t="shared" si="17"/>
        <v>1.0767638041163314</v>
      </c>
      <c r="K112">
        <f t="shared" si="18"/>
        <v>0.57373431955297227</v>
      </c>
      <c r="L112">
        <f t="shared" si="19"/>
        <v>0.42626568044702751</v>
      </c>
      <c r="M112">
        <f t="shared" si="20"/>
        <v>1.7429670248402687</v>
      </c>
      <c r="N112">
        <f t="shared" si="21"/>
        <v>2.3459547551454145</v>
      </c>
    </row>
    <row r="113" spans="1:14" x14ac:dyDescent="0.25">
      <c r="A113" s="4">
        <f>IF('True_Odds_Calculator_2-way'!A114="","",'True_Odds_Calculator_2-way'!A114)</f>
        <v>1.73</v>
      </c>
      <c r="B113" s="4">
        <f>IF('True_Odds_Calculator_2-way'!B114="","",'True_Odds_Calculator_2-way'!B114)</f>
        <v>2.09</v>
      </c>
      <c r="C113" s="4">
        <f t="shared" si="11"/>
        <v>0.5780346820809249</v>
      </c>
      <c r="D113">
        <f t="shared" si="12"/>
        <v>0.47846889952153115</v>
      </c>
      <c r="E113">
        <f t="shared" si="13"/>
        <v>5.6503581602456165E-2</v>
      </c>
      <c r="F113">
        <f t="shared" si="14"/>
        <v>-0.22006803661808205</v>
      </c>
      <c r="G113">
        <v>0</v>
      </c>
      <c r="H113">
        <f t="shared" si="15"/>
        <v>0.27657161822053827</v>
      </c>
      <c r="I113">
        <f t="shared" si="16"/>
        <v>-1.1210508723689179</v>
      </c>
      <c r="J113">
        <f t="shared" si="17"/>
        <v>1.1210508723689179</v>
      </c>
      <c r="K113">
        <f t="shared" si="18"/>
        <v>0.54994394682236836</v>
      </c>
      <c r="L113">
        <f t="shared" si="19"/>
        <v>0.45005605317763153</v>
      </c>
      <c r="M113">
        <f t="shared" si="20"/>
        <v>1.8183671368293095</v>
      </c>
      <c r="N113">
        <f t="shared" si="21"/>
        <v>2.2219454508821204</v>
      </c>
    </row>
    <row r="114" spans="1:14" x14ac:dyDescent="0.25">
      <c r="A114" s="4">
        <f>IF('True_Odds_Calculator_2-way'!A115="","",'True_Odds_Calculator_2-way'!A115)</f>
        <v>1.77</v>
      </c>
      <c r="B114" s="4">
        <f>IF('True_Odds_Calculator_2-way'!B115="","",'True_Odds_Calculator_2-way'!B115)</f>
        <v>2.0299999999999998</v>
      </c>
      <c r="C114" s="4">
        <f t="shared" si="11"/>
        <v>0.56497175141242939</v>
      </c>
      <c r="D114">
        <f t="shared" si="12"/>
        <v>0.49261083743842371</v>
      </c>
      <c r="E114">
        <f t="shared" si="13"/>
        <v>5.7582588850852989E-2</v>
      </c>
      <c r="F114">
        <f t="shared" si="14"/>
        <v>-0.22072861874147676</v>
      </c>
      <c r="G114">
        <v>0</v>
      </c>
      <c r="H114">
        <f t="shared" si="15"/>
        <v>0.2783112075923298</v>
      </c>
      <c r="I114">
        <f t="shared" si="16"/>
        <v>-1.1228869254216181</v>
      </c>
      <c r="J114">
        <f t="shared" si="17"/>
        <v>1.1228869254216181</v>
      </c>
      <c r="K114">
        <f t="shared" si="18"/>
        <v>0.53630145941582608</v>
      </c>
      <c r="L114">
        <f t="shared" si="19"/>
        <v>0.46369854058417398</v>
      </c>
      <c r="M114">
        <f t="shared" si="20"/>
        <v>1.8646229325746457</v>
      </c>
      <c r="N114">
        <f t="shared" si="21"/>
        <v>2.1565735331842664</v>
      </c>
    </row>
    <row r="115" spans="1:14" x14ac:dyDescent="0.25">
      <c r="A115" s="4">
        <f>IF('True_Odds_Calculator_2-way'!A116="","",'True_Odds_Calculator_2-way'!A116)</f>
        <v>1.78</v>
      </c>
      <c r="B115" s="4">
        <f>IF('True_Odds_Calculator_2-way'!B116="","",'True_Odds_Calculator_2-way'!B116)</f>
        <v>2.02</v>
      </c>
      <c r="C115" s="4">
        <f t="shared" si="11"/>
        <v>0.5617977528089888</v>
      </c>
      <c r="D115">
        <f t="shared" si="12"/>
        <v>0.49504950495049505</v>
      </c>
      <c r="E115">
        <f t="shared" si="13"/>
        <v>5.6847257759483849E-2</v>
      </c>
      <c r="F115">
        <f t="shared" si="14"/>
        <v>-0.22127044165090659</v>
      </c>
      <c r="G115">
        <v>0</v>
      </c>
      <c r="H115">
        <f t="shared" si="15"/>
        <v>0.2781176994103905</v>
      </c>
      <c r="I115">
        <f t="shared" si="16"/>
        <v>-1.1211213233271877</v>
      </c>
      <c r="J115">
        <f t="shared" si="17"/>
        <v>1.1211213233271877</v>
      </c>
      <c r="K115">
        <f t="shared" si="18"/>
        <v>0.5334828131703736</v>
      </c>
      <c r="L115">
        <f t="shared" si="19"/>
        <v>0.46651718682962634</v>
      </c>
      <c r="M115">
        <f t="shared" si="20"/>
        <v>1.8744746321952062</v>
      </c>
      <c r="N115">
        <f t="shared" si="21"/>
        <v>2.1435437497937313</v>
      </c>
    </row>
    <row r="116" spans="1:14" x14ac:dyDescent="0.25">
      <c r="A116" s="4">
        <f>IF('True_Odds_Calculator_2-way'!A117="","",'True_Odds_Calculator_2-way'!A117)</f>
        <v>2.0499999999999998</v>
      </c>
      <c r="B116" s="4">
        <f>IF('True_Odds_Calculator_2-way'!B117="","",'True_Odds_Calculator_2-way'!B117)</f>
        <v>1.76</v>
      </c>
      <c r="C116" s="4">
        <f t="shared" si="11"/>
        <v>0.48780487804878053</v>
      </c>
      <c r="D116">
        <f t="shared" si="12"/>
        <v>0.56818181818181823</v>
      </c>
      <c r="E116">
        <f t="shared" si="13"/>
        <v>5.598669623059882E-2</v>
      </c>
      <c r="F116">
        <f t="shared" si="14"/>
        <v>-0.22117516629711742</v>
      </c>
      <c r="G116">
        <v>0</v>
      </c>
      <c r="H116">
        <f t="shared" si="15"/>
        <v>0.27716186252771624</v>
      </c>
      <c r="I116">
        <f t="shared" si="16"/>
        <v>-1.1194341570991129</v>
      </c>
      <c r="J116">
        <f t="shared" si="17"/>
        <v>1.1194341570991129</v>
      </c>
      <c r="K116">
        <f t="shared" si="18"/>
        <v>0.45968433574169576</v>
      </c>
      <c r="L116">
        <f t="shared" si="19"/>
        <v>0.54031566425830413</v>
      </c>
      <c r="M116">
        <f t="shared" si="20"/>
        <v>2.1754058649540684</v>
      </c>
      <c r="N116">
        <f t="shared" si="21"/>
        <v>1.8507699593953257</v>
      </c>
    </row>
    <row r="117" spans="1:14" x14ac:dyDescent="0.25">
      <c r="A117" s="4">
        <f>IF('True_Odds_Calculator_2-way'!A118="","",'True_Odds_Calculator_2-way'!A118)</f>
        <v>1.95</v>
      </c>
      <c r="B117" s="4">
        <f>IF('True_Odds_Calculator_2-way'!B118="","",'True_Odds_Calculator_2-way'!B118)</f>
        <v>1.93</v>
      </c>
      <c r="C117" s="4">
        <f t="shared" si="11"/>
        <v>0.51282051282051289</v>
      </c>
      <c r="D117">
        <f t="shared" si="12"/>
        <v>0.5181347150259068</v>
      </c>
      <c r="E117">
        <f t="shared" si="13"/>
        <v>3.0955227846419575E-2</v>
      </c>
      <c r="F117">
        <f t="shared" si="14"/>
        <v>-0.23475488242327625</v>
      </c>
      <c r="G117">
        <v>0</v>
      </c>
      <c r="H117">
        <f t="shared" si="15"/>
        <v>0.26571011026969582</v>
      </c>
      <c r="I117">
        <f t="shared" si="16"/>
        <v>-1.0638899909514294</v>
      </c>
      <c r="J117">
        <f t="shared" si="17"/>
        <v>1.0638899909514294</v>
      </c>
      <c r="K117">
        <f t="shared" si="18"/>
        <v>0.49734035027939766</v>
      </c>
      <c r="L117">
        <f t="shared" si="19"/>
        <v>0.50265964972060251</v>
      </c>
      <c r="M117">
        <f t="shared" si="20"/>
        <v>2.0106954914038573</v>
      </c>
      <c r="N117">
        <f t="shared" si="21"/>
        <v>1.9894176915848294</v>
      </c>
    </row>
    <row r="118" spans="1:14" x14ac:dyDescent="0.25">
      <c r="A118" s="4">
        <f>IF('True_Odds_Calculator_2-way'!A119="","",'True_Odds_Calculator_2-way'!A119)</f>
        <v>2.0299999999999998</v>
      </c>
      <c r="B118" s="4">
        <f>IF('True_Odds_Calculator_2-way'!B119="","",'True_Odds_Calculator_2-way'!B119)</f>
        <v>1.87</v>
      </c>
      <c r="C118" s="4">
        <f t="shared" si="11"/>
        <v>0.49261083743842371</v>
      </c>
      <c r="D118">
        <f t="shared" si="12"/>
        <v>0.53475935828876997</v>
      </c>
      <c r="E118">
        <f t="shared" si="13"/>
        <v>2.737019572719368E-2</v>
      </c>
      <c r="F118">
        <f t="shared" si="14"/>
        <v>-0.23605805958747139</v>
      </c>
      <c r="G118">
        <v>0</v>
      </c>
      <c r="H118">
        <f t="shared" si="15"/>
        <v>0.26342825531466507</v>
      </c>
      <c r="I118">
        <f t="shared" si="16"/>
        <v>-1.0563838700626149</v>
      </c>
      <c r="J118">
        <f t="shared" si="17"/>
        <v>1.0563838700626149</v>
      </c>
      <c r="K118">
        <f t="shared" si="18"/>
        <v>0.47890991226943308</v>
      </c>
      <c r="L118">
        <f t="shared" si="19"/>
        <v>0.52109008773056686</v>
      </c>
      <c r="M118">
        <f t="shared" si="20"/>
        <v>2.0880753861644932</v>
      </c>
      <c r="N118">
        <f t="shared" si="21"/>
        <v>1.9190539669544755</v>
      </c>
    </row>
    <row r="119" spans="1:14" x14ac:dyDescent="0.25">
      <c r="A119" s="4">
        <f>IF('True_Odds_Calculator_2-way'!A120="","",'True_Odds_Calculator_2-way'!A120)</f>
        <v>2.5099999999999998</v>
      </c>
      <c r="B119" s="4">
        <f>IF('True_Odds_Calculator_2-way'!B120="","",'True_Odds_Calculator_2-way'!B120)</f>
        <v>1.57</v>
      </c>
      <c r="C119" s="4">
        <f t="shared" si="11"/>
        <v>0.39840637450199207</v>
      </c>
      <c r="D119">
        <f t="shared" si="12"/>
        <v>0.63694267515923564</v>
      </c>
      <c r="E119">
        <f t="shared" si="13"/>
        <v>3.5349049661227649E-2</v>
      </c>
      <c r="F119">
        <f t="shared" si="14"/>
        <v>-0.21841297231456347</v>
      </c>
      <c r="G119">
        <v>0</v>
      </c>
      <c r="H119">
        <f t="shared" si="15"/>
        <v>0.25376202197579112</v>
      </c>
      <c r="I119">
        <f t="shared" si="16"/>
        <v>-1.0778891454484929</v>
      </c>
      <c r="J119">
        <f t="shared" si="17"/>
        <v>1.0778891454484929</v>
      </c>
      <c r="K119">
        <f t="shared" si="18"/>
        <v>0.3805736037101255</v>
      </c>
      <c r="L119">
        <f t="shared" si="19"/>
        <v>0.61942639628987439</v>
      </c>
      <c r="M119">
        <f t="shared" si="20"/>
        <v>2.6276126096272243</v>
      </c>
      <c r="N119">
        <f t="shared" si="21"/>
        <v>1.6143968129056414</v>
      </c>
    </row>
    <row r="120" spans="1:14" x14ac:dyDescent="0.25">
      <c r="A120" s="4">
        <f>IF('True_Odds_Calculator_2-way'!A121="","",'True_Odds_Calculator_2-way'!A121)</f>
        <v>2.38</v>
      </c>
      <c r="B120" s="4">
        <f>IF('True_Odds_Calculator_2-way'!B121="","",'True_Odds_Calculator_2-way'!B121)</f>
        <v>1.63</v>
      </c>
      <c r="C120" s="4">
        <f t="shared" si="11"/>
        <v>0.42016806722689076</v>
      </c>
      <c r="D120">
        <f t="shared" si="12"/>
        <v>0.61349693251533743</v>
      </c>
      <c r="E120">
        <f t="shared" si="13"/>
        <v>3.3664999742228252E-2</v>
      </c>
      <c r="F120">
        <f t="shared" si="14"/>
        <v>-0.22410682064236731</v>
      </c>
      <c r="G120">
        <v>0</v>
      </c>
      <c r="H120">
        <f t="shared" si="15"/>
        <v>0.25777182038459556</v>
      </c>
      <c r="I120">
        <f t="shared" si="16"/>
        <v>-1.0724824201463117</v>
      </c>
      <c r="J120">
        <f t="shared" si="17"/>
        <v>1.0724824201463117</v>
      </c>
      <c r="K120">
        <f t="shared" si="18"/>
        <v>0.40322162143360418</v>
      </c>
      <c r="L120">
        <f t="shared" si="19"/>
        <v>0.59677837856639582</v>
      </c>
      <c r="M120">
        <f t="shared" si="20"/>
        <v>2.4800257398019103</v>
      </c>
      <c r="N120">
        <f t="shared" si="21"/>
        <v>1.6756639246921761</v>
      </c>
    </row>
    <row r="121" spans="1:14" x14ac:dyDescent="0.25">
      <c r="A121" s="4">
        <f>IF('True_Odds_Calculator_2-way'!A122="","",'True_Odds_Calculator_2-way'!A122)</f>
        <v>2.87</v>
      </c>
      <c r="B121" s="4">
        <f>IF('True_Odds_Calculator_2-way'!B122="","",'True_Odds_Calculator_2-way'!B122)</f>
        <v>1.46</v>
      </c>
      <c r="C121" s="4">
        <f t="shared" si="11"/>
        <v>0.34843205574912889</v>
      </c>
      <c r="D121">
        <f t="shared" si="12"/>
        <v>0.68493150684931503</v>
      </c>
      <c r="E121">
        <f t="shared" si="13"/>
        <v>3.3363562598443863E-2</v>
      </c>
      <c r="F121">
        <f t="shared" si="14"/>
        <v>-0.2052885303804115</v>
      </c>
      <c r="G121">
        <v>0</v>
      </c>
      <c r="H121">
        <f t="shared" si="15"/>
        <v>0.2386520929788554</v>
      </c>
      <c r="I121">
        <f t="shared" si="16"/>
        <v>-1.0782023669543772</v>
      </c>
      <c r="J121">
        <f t="shared" si="17"/>
        <v>1.0782023669543772</v>
      </c>
      <c r="K121">
        <f t="shared" si="18"/>
        <v>0.33153877734337261</v>
      </c>
      <c r="L121">
        <f t="shared" si="19"/>
        <v>0.66846122265662733</v>
      </c>
      <c r="M121">
        <f t="shared" si="20"/>
        <v>3.0162384262046857</v>
      </c>
      <c r="N121">
        <f t="shared" si="21"/>
        <v>1.4959730887990137</v>
      </c>
    </row>
    <row r="122" spans="1:14" x14ac:dyDescent="0.25">
      <c r="A122" s="4">
        <f>IF('True_Odds_Calculator_2-way'!A123="","",'True_Odds_Calculator_2-way'!A123)</f>
        <v>1.43</v>
      </c>
      <c r="B122" s="4">
        <f>IF('True_Odds_Calculator_2-way'!B123="","",'True_Odds_Calculator_2-way'!B123)</f>
        <v>2.95</v>
      </c>
      <c r="C122" s="4">
        <f t="shared" si="11"/>
        <v>0.69930069930069938</v>
      </c>
      <c r="D122">
        <f t="shared" si="12"/>
        <v>0.33898305084745761</v>
      </c>
      <c r="E122">
        <f t="shared" si="13"/>
        <v>3.8283750148156992E-2</v>
      </c>
      <c r="F122">
        <f t="shared" si="14"/>
        <v>-0.19876733436055471</v>
      </c>
      <c r="G122">
        <v>0</v>
      </c>
      <c r="H122">
        <f t="shared" si="15"/>
        <v>0.23705108450871165</v>
      </c>
      <c r="I122">
        <f t="shared" si="16"/>
        <v>-1.0920649448492679</v>
      </c>
      <c r="J122">
        <f t="shared" si="17"/>
        <v>1.0920649448492679</v>
      </c>
      <c r="K122">
        <f t="shared" si="18"/>
        <v>0.68046285772624282</v>
      </c>
      <c r="L122">
        <f t="shared" si="19"/>
        <v>0.31953714227375735</v>
      </c>
      <c r="M122">
        <f t="shared" si="20"/>
        <v>1.469587926285185</v>
      </c>
      <c r="N122">
        <f t="shared" si="21"/>
        <v>3.1295266424560721</v>
      </c>
    </row>
    <row r="123" spans="1:14" x14ac:dyDescent="0.25">
      <c r="A123" s="4">
        <f>IF('True_Odds_Calculator_2-way'!A124="","",'True_Odds_Calculator_2-way'!A124)</f>
        <v>1.74</v>
      </c>
      <c r="B123" s="4">
        <f>IF('True_Odds_Calculator_2-way'!B124="","",'True_Odds_Calculator_2-way'!B124)</f>
        <v>2.19</v>
      </c>
      <c r="C123" s="4">
        <f t="shared" si="11"/>
        <v>0.57471264367816088</v>
      </c>
      <c r="D123">
        <f t="shared" si="12"/>
        <v>0.45662100456621008</v>
      </c>
      <c r="E123">
        <f t="shared" si="13"/>
        <v>3.1333648244370904E-2</v>
      </c>
      <c r="F123">
        <f t="shared" si="14"/>
        <v>-0.23109221644885325</v>
      </c>
      <c r="G123">
        <v>0</v>
      </c>
      <c r="H123">
        <f t="shared" si="15"/>
        <v>0.26242586469322415</v>
      </c>
      <c r="I123">
        <f t="shared" si="16"/>
        <v>-1.0656403571953759</v>
      </c>
      <c r="J123">
        <f t="shared" si="17"/>
        <v>1.0656403571953759</v>
      </c>
      <c r="K123">
        <f t="shared" si="18"/>
        <v>0.5591046698972264</v>
      </c>
      <c r="L123">
        <f t="shared" si="19"/>
        <v>0.4408953301027736</v>
      </c>
      <c r="M123">
        <f t="shared" si="20"/>
        <v>1.7885738643245783</v>
      </c>
      <c r="N123">
        <f t="shared" si="21"/>
        <v>2.2681120250624973</v>
      </c>
    </row>
    <row r="124" spans="1:14" x14ac:dyDescent="0.25">
      <c r="A124" s="4">
        <f>IF('True_Odds_Calculator_2-way'!A125="","",'True_Odds_Calculator_2-way'!A125)</f>
        <v>1.41</v>
      </c>
      <c r="B124" s="4">
        <f>IF('True_Odds_Calculator_2-way'!B125="","",'True_Odds_Calculator_2-way'!B125)</f>
        <v>2.98</v>
      </c>
      <c r="C124" s="4">
        <f t="shared" si="11"/>
        <v>0.70921985815602839</v>
      </c>
      <c r="D124">
        <f t="shared" si="12"/>
        <v>0.33557046979865773</v>
      </c>
      <c r="E124">
        <f t="shared" si="13"/>
        <v>4.4790327954686182E-2</v>
      </c>
      <c r="F124">
        <f t="shared" si="14"/>
        <v>-0.19320291303726966</v>
      </c>
      <c r="G124">
        <v>0</v>
      </c>
      <c r="H124">
        <f t="shared" si="15"/>
        <v>0.23799324099195585</v>
      </c>
      <c r="I124">
        <f t="shared" si="16"/>
        <v>-1.1098785970200451</v>
      </c>
      <c r="J124">
        <f t="shared" si="17"/>
        <v>1.1098785970200451</v>
      </c>
      <c r="K124">
        <f t="shared" si="18"/>
        <v>0.68726149996122765</v>
      </c>
      <c r="L124">
        <f t="shared" si="19"/>
        <v>0.31273850003877224</v>
      </c>
      <c r="M124">
        <f t="shared" si="20"/>
        <v>1.4550502247782187</v>
      </c>
      <c r="N124">
        <f t="shared" si="21"/>
        <v>3.1975596220996887</v>
      </c>
    </row>
    <row r="125" spans="1:14" x14ac:dyDescent="0.25">
      <c r="A125" s="4">
        <f>IF('True_Odds_Calculator_2-way'!A126="","",'True_Odds_Calculator_2-way'!A126)</f>
        <v>1.36</v>
      </c>
      <c r="B125" s="4">
        <f>IF('True_Odds_Calculator_2-way'!B126="","",'True_Odds_Calculator_2-way'!B126)</f>
        <v>3.23</v>
      </c>
      <c r="C125" s="4">
        <f t="shared" si="11"/>
        <v>0.73529411764705876</v>
      </c>
      <c r="D125">
        <f t="shared" si="12"/>
        <v>0.30959752321981426</v>
      </c>
      <c r="E125">
        <f t="shared" si="13"/>
        <v>4.4891640866873139E-2</v>
      </c>
      <c r="F125">
        <f t="shared" si="14"/>
        <v>-0.182753596794755</v>
      </c>
      <c r="G125">
        <v>0</v>
      </c>
      <c r="H125">
        <f t="shared" si="15"/>
        <v>0.22764523766162811</v>
      </c>
      <c r="I125">
        <f t="shared" si="16"/>
        <v>-1.1160825503040419</v>
      </c>
      <c r="J125">
        <f t="shared" si="17"/>
        <v>1.1160825503040419</v>
      </c>
      <c r="K125">
        <f t="shared" si="18"/>
        <v>0.71337375861813646</v>
      </c>
      <c r="L125">
        <f t="shared" si="19"/>
        <v>0.28662624138186349</v>
      </c>
      <c r="M125">
        <f t="shared" si="20"/>
        <v>1.4017897181094552</v>
      </c>
      <c r="N125">
        <f t="shared" si="21"/>
        <v>3.4888640871780132</v>
      </c>
    </row>
    <row r="126" spans="1:14" x14ac:dyDescent="0.25">
      <c r="A126" s="4">
        <f>IF('True_Odds_Calculator_2-way'!A127="","",'True_Odds_Calculator_2-way'!A127)</f>
        <v>2.02</v>
      </c>
      <c r="B126" s="4">
        <f>IF('True_Odds_Calculator_2-way'!B127="","",'True_Odds_Calculator_2-way'!B127)</f>
        <v>1.87</v>
      </c>
      <c r="C126" s="4">
        <f t="shared" si="11"/>
        <v>0.49504950495049505</v>
      </c>
      <c r="D126">
        <f t="shared" si="12"/>
        <v>0.53475935828876997</v>
      </c>
      <c r="E126">
        <f t="shared" si="13"/>
        <v>2.9808863239265015E-2</v>
      </c>
      <c r="F126">
        <f t="shared" si="14"/>
        <v>-0.23492349234923493</v>
      </c>
      <c r="G126">
        <v>0</v>
      </c>
      <c r="H126">
        <f t="shared" si="15"/>
        <v>0.2647323555885</v>
      </c>
      <c r="I126">
        <f t="shared" si="16"/>
        <v>-1.0615495921641367</v>
      </c>
      <c r="J126">
        <f t="shared" si="17"/>
        <v>1.0615495921641367</v>
      </c>
      <c r="K126">
        <f t="shared" si="18"/>
        <v>0.48012738724303272</v>
      </c>
      <c r="L126">
        <f t="shared" si="19"/>
        <v>0.51987261275696728</v>
      </c>
      <c r="M126">
        <f t="shared" si="20"/>
        <v>2.0827805840074194</v>
      </c>
      <c r="N126">
        <f t="shared" si="21"/>
        <v>1.9235481451827992</v>
      </c>
    </row>
    <row r="127" spans="1:14" x14ac:dyDescent="0.25">
      <c r="A127" s="4">
        <f>IF('True_Odds_Calculator_2-way'!A128="","",'True_Odds_Calculator_2-way'!A128)</f>
        <v>2.15</v>
      </c>
      <c r="B127" s="4">
        <f>IF('True_Odds_Calculator_2-way'!B128="","",'True_Odds_Calculator_2-way'!B128)</f>
        <v>1.76</v>
      </c>
      <c r="C127" s="4">
        <f t="shared" si="11"/>
        <v>0.46511627906976744</v>
      </c>
      <c r="D127">
        <f t="shared" si="12"/>
        <v>0.56818181818181823</v>
      </c>
      <c r="E127">
        <f t="shared" si="13"/>
        <v>3.3298097251585723E-2</v>
      </c>
      <c r="F127">
        <f t="shared" si="14"/>
        <v>-0.23097251585623668</v>
      </c>
      <c r="G127">
        <v>0</v>
      </c>
      <c r="H127">
        <f t="shared" si="15"/>
        <v>0.26427061310782241</v>
      </c>
      <c r="I127">
        <f t="shared" si="16"/>
        <v>-1.0696563746013956</v>
      </c>
      <c r="J127">
        <f t="shared" si="17"/>
        <v>1.0696563746013956</v>
      </c>
      <c r="K127">
        <f t="shared" si="18"/>
        <v>0.44840941385030625</v>
      </c>
      <c r="L127">
        <f t="shared" si="19"/>
        <v>0.5515905861496937</v>
      </c>
      <c r="M127">
        <f t="shared" si="20"/>
        <v>2.2301048307916052</v>
      </c>
      <c r="N127">
        <f t="shared" si="21"/>
        <v>1.8129388446970602</v>
      </c>
    </row>
    <row r="128" spans="1:14" x14ac:dyDescent="0.25">
      <c r="A128" s="4">
        <f>IF('True_Odds_Calculator_2-way'!A129="","",'True_Odds_Calculator_2-way'!A129)</f>
        <v>1.96</v>
      </c>
      <c r="B128" s="4">
        <f>IF('True_Odds_Calculator_2-way'!B129="","",'True_Odds_Calculator_2-way'!B129)</f>
        <v>1.93</v>
      </c>
      <c r="C128" s="4">
        <f t="shared" si="11"/>
        <v>0.51020408163265307</v>
      </c>
      <c r="D128">
        <f t="shared" si="12"/>
        <v>0.5181347150259068</v>
      </c>
      <c r="E128">
        <f t="shared" si="13"/>
        <v>2.8338796658559762E-2</v>
      </c>
      <c r="F128">
        <f t="shared" si="14"/>
        <v>-0.23601564978322942</v>
      </c>
      <c r="G128">
        <v>0</v>
      </c>
      <c r="H128">
        <f t="shared" si="15"/>
        <v>0.26435444644178918</v>
      </c>
      <c r="I128">
        <f t="shared" si="16"/>
        <v>-1.0583343916682539</v>
      </c>
      <c r="J128">
        <f t="shared" si="17"/>
        <v>1.0583343916682539</v>
      </c>
      <c r="K128">
        <f t="shared" si="18"/>
        <v>0.49603149604724417</v>
      </c>
      <c r="L128">
        <f t="shared" si="19"/>
        <v>0.50396850395275605</v>
      </c>
      <c r="M128">
        <f t="shared" si="20"/>
        <v>2.0160010160015238</v>
      </c>
      <c r="N128">
        <f t="shared" si="21"/>
        <v>1.9842509842514759</v>
      </c>
    </row>
    <row r="129" spans="1:14" x14ac:dyDescent="0.25">
      <c r="A129" s="4">
        <f>IF('True_Odds_Calculator_2-way'!A130="","",'True_Odds_Calculator_2-way'!A130)</f>
        <v>2.72</v>
      </c>
      <c r="B129" s="4">
        <f>IF('True_Odds_Calculator_2-way'!B130="","",'True_Odds_Calculator_2-way'!B130)</f>
        <v>1.5</v>
      </c>
      <c r="C129" s="4">
        <f t="shared" si="11"/>
        <v>0.36764705882352938</v>
      </c>
      <c r="D129">
        <f t="shared" si="12"/>
        <v>0.66666666666666663</v>
      </c>
      <c r="E129">
        <f t="shared" si="13"/>
        <v>3.4313725490195957E-2</v>
      </c>
      <c r="F129">
        <f t="shared" si="14"/>
        <v>-0.21078431372549034</v>
      </c>
      <c r="G129">
        <v>0</v>
      </c>
      <c r="H129">
        <f t="shared" si="15"/>
        <v>0.24509803921568624</v>
      </c>
      <c r="I129">
        <f t="shared" si="16"/>
        <v>-1.0783277320343838</v>
      </c>
      <c r="J129">
        <f t="shared" si="17"/>
        <v>1.0783277320343838</v>
      </c>
      <c r="K129">
        <f t="shared" si="18"/>
        <v>0.35029659799145113</v>
      </c>
      <c r="L129">
        <f t="shared" si="19"/>
        <v>0.64970340200854881</v>
      </c>
      <c r="M129">
        <f t="shared" si="20"/>
        <v>2.8547236990991407</v>
      </c>
      <c r="N129">
        <f t="shared" si="21"/>
        <v>1.5391638660171922</v>
      </c>
    </row>
    <row r="130" spans="1:14" x14ac:dyDescent="0.25">
      <c r="A130" s="4">
        <f>IF('True_Odds_Calculator_2-way'!A131="","",'True_Odds_Calculator_2-way'!A131)</f>
        <v>1.31</v>
      </c>
      <c r="B130" s="4">
        <f>IF('True_Odds_Calculator_2-way'!B131="","",'True_Odds_Calculator_2-way'!B131)</f>
        <v>3.46</v>
      </c>
      <c r="C130" s="4">
        <f t="shared" si="11"/>
        <v>0.76335877862595414</v>
      </c>
      <c r="D130">
        <f t="shared" si="12"/>
        <v>0.28901734104046245</v>
      </c>
      <c r="E130">
        <f t="shared" si="13"/>
        <v>5.2376119666416532E-2</v>
      </c>
      <c r="F130">
        <f t="shared" si="14"/>
        <v>-0.16824780479195178</v>
      </c>
      <c r="G130">
        <v>0</v>
      </c>
      <c r="H130">
        <f t="shared" si="15"/>
        <v>0.22062392445836826</v>
      </c>
      <c r="I130">
        <f t="shared" si="16"/>
        <v>-1.1451215811497921</v>
      </c>
      <c r="J130">
        <f t="shared" si="17"/>
        <v>1.1451215811497921</v>
      </c>
      <c r="K130">
        <f t="shared" si="18"/>
        <v>0.73801408475124097</v>
      </c>
      <c r="L130">
        <f t="shared" si="19"/>
        <v>0.26198591524875914</v>
      </c>
      <c r="M130">
        <f t="shared" si="20"/>
        <v>1.3549876901564357</v>
      </c>
      <c r="N130">
        <f t="shared" si="21"/>
        <v>3.8169990896284887</v>
      </c>
    </row>
    <row r="131" spans="1:14" x14ac:dyDescent="0.25">
      <c r="A131" s="4">
        <f>IF('True_Odds_Calculator_2-way'!A132="","",'True_Odds_Calculator_2-way'!A132)</f>
        <v>1.7</v>
      </c>
      <c r="B131" s="4">
        <f>IF('True_Odds_Calculator_2-way'!B132="","",'True_Odds_Calculator_2-way'!B132)</f>
        <v>2.2400000000000002</v>
      </c>
      <c r="C131" s="4">
        <f t="shared" ref="C131:C194" si="22">1/A131</f>
        <v>0.58823529411764708</v>
      </c>
      <c r="D131">
        <f t="shared" ref="D131:D194" si="23">1/B131</f>
        <v>0.4464285714285714</v>
      </c>
      <c r="E131">
        <f t="shared" ref="E131:E194" si="24">C131+D131-1</f>
        <v>3.4663865546218364E-2</v>
      </c>
      <c r="F131">
        <f t="shared" ref="F131:F194" si="25">C131+D131-(C131*D131)-1</f>
        <v>-0.22794117647058831</v>
      </c>
      <c r="G131">
        <v>0</v>
      </c>
      <c r="H131">
        <f t="shared" ref="H131:H194" si="26">C131*D131</f>
        <v>0.26260504201680673</v>
      </c>
      <c r="I131">
        <f t="shared" ref="I131:I194" si="27">((-4*F131*H131)^0.5)/(2*F131)</f>
        <v>-1.0733469768527293</v>
      </c>
      <c r="J131">
        <f t="shared" ref="J131:J194" si="28">(-((-4*F131*H131)^0.5))/(2*F131)</f>
        <v>1.0733469768527293</v>
      </c>
      <c r="K131">
        <f t="shared" ref="K131:K194" si="29">IF(A131="","",(C131/($J131+C131-($J131*C131))))</f>
        <v>0.5709904149848718</v>
      </c>
      <c r="L131">
        <f t="shared" ref="L131:L194" si="30">IF(B131="","",(D131/($J131+D131-($J131*D131))))</f>
        <v>0.42900958501512831</v>
      </c>
      <c r="M131">
        <f t="shared" ref="M131:M194" si="31">IF(A131="","",1/K131)</f>
        <v>1.7513428837969105</v>
      </c>
      <c r="N131">
        <f t="shared" ref="N131:N194" si="32">IF(B131="","",1/L131)</f>
        <v>2.3309502512973848</v>
      </c>
    </row>
    <row r="132" spans="1:14" x14ac:dyDescent="0.25">
      <c r="A132" s="4">
        <f>IF('True_Odds_Calculator_2-way'!A133="","",'True_Odds_Calculator_2-way'!A133)</f>
        <v>1.69</v>
      </c>
      <c r="B132" s="4">
        <f>IF('True_Odds_Calculator_2-way'!B133="","",'True_Odds_Calculator_2-way'!B133)</f>
        <v>2.2400000000000002</v>
      </c>
      <c r="C132" s="4">
        <f t="shared" si="22"/>
        <v>0.59171597633136097</v>
      </c>
      <c r="D132">
        <f t="shared" si="23"/>
        <v>0.4464285714285714</v>
      </c>
      <c r="E132">
        <f t="shared" si="24"/>
        <v>3.8144547759932479E-2</v>
      </c>
      <c r="F132">
        <f t="shared" si="25"/>
        <v>-0.22601437024513937</v>
      </c>
      <c r="G132">
        <v>0</v>
      </c>
      <c r="H132">
        <f t="shared" si="26"/>
        <v>0.26415891800507185</v>
      </c>
      <c r="I132">
        <f t="shared" si="27"/>
        <v>-1.0810968751610266</v>
      </c>
      <c r="J132">
        <f t="shared" si="28"/>
        <v>1.0810968751610266</v>
      </c>
      <c r="K132">
        <f t="shared" si="29"/>
        <v>0.57275184293131953</v>
      </c>
      <c r="L132">
        <f t="shared" si="30"/>
        <v>0.42724815706868025</v>
      </c>
      <c r="M132">
        <f t="shared" si="31"/>
        <v>1.7459568438611086</v>
      </c>
      <c r="N132">
        <f t="shared" si="32"/>
        <v>2.3405601251996737</v>
      </c>
    </row>
    <row r="133" spans="1:14" x14ac:dyDescent="0.25">
      <c r="A133" s="4">
        <f>IF('True_Odds_Calculator_2-way'!A134="","",'True_Odds_Calculator_2-way'!A134)</f>
        <v>2.0499999999999998</v>
      </c>
      <c r="B133" s="4">
        <f>IF('True_Odds_Calculator_2-way'!B134="","",'True_Odds_Calculator_2-way'!B134)</f>
        <v>1.85</v>
      </c>
      <c r="C133" s="4">
        <f t="shared" si="22"/>
        <v>0.48780487804878053</v>
      </c>
      <c r="D133">
        <f t="shared" si="23"/>
        <v>0.54054054054054046</v>
      </c>
      <c r="E133">
        <f t="shared" si="24"/>
        <v>2.8345418589321048E-2</v>
      </c>
      <c r="F133">
        <f t="shared" si="25"/>
        <v>-0.2353328938694792</v>
      </c>
      <c r="G133">
        <v>0</v>
      </c>
      <c r="H133">
        <f t="shared" si="26"/>
        <v>0.26367831245880025</v>
      </c>
      <c r="I133">
        <f t="shared" si="27"/>
        <v>-1.0585122480499263</v>
      </c>
      <c r="J133">
        <f t="shared" si="28"/>
        <v>1.0585122480499263</v>
      </c>
      <c r="K133">
        <f t="shared" si="29"/>
        <v>0.47361090692279612</v>
      </c>
      <c r="L133">
        <f t="shared" si="30"/>
        <v>0.52638909307720383</v>
      </c>
      <c r="M133">
        <f t="shared" si="31"/>
        <v>2.1114378604524222</v>
      </c>
      <c r="N133">
        <f t="shared" si="32"/>
        <v>1.8997354108424378</v>
      </c>
    </row>
    <row r="134" spans="1:14" x14ac:dyDescent="0.25">
      <c r="A134" s="4">
        <f>IF('True_Odds_Calculator_2-way'!A135="","",'True_Odds_Calculator_2-way'!A135)</f>
        <v>2.27</v>
      </c>
      <c r="B134" s="4">
        <f>IF('True_Odds_Calculator_2-way'!B135="","",'True_Odds_Calculator_2-way'!B135)</f>
        <v>1.69</v>
      </c>
      <c r="C134" s="4">
        <f t="shared" si="22"/>
        <v>0.44052863436123346</v>
      </c>
      <c r="D134">
        <f t="shared" si="23"/>
        <v>0.59171597633136097</v>
      </c>
      <c r="E134">
        <f t="shared" si="24"/>
        <v>3.2244610692594433E-2</v>
      </c>
      <c r="F134">
        <f t="shared" si="25"/>
        <v>-0.22842322029038398</v>
      </c>
      <c r="G134">
        <v>0</v>
      </c>
      <c r="H134">
        <f t="shared" si="26"/>
        <v>0.26066783098297841</v>
      </c>
      <c r="I134">
        <f t="shared" si="27"/>
        <v>-1.0682517037726924</v>
      </c>
      <c r="J134">
        <f t="shared" si="28"/>
        <v>1.0682517037726924</v>
      </c>
      <c r="K134">
        <f t="shared" si="29"/>
        <v>0.42432580692415584</v>
      </c>
      <c r="L134">
        <f t="shared" si="30"/>
        <v>0.57567419307584422</v>
      </c>
      <c r="M134">
        <f t="shared" si="31"/>
        <v>2.3566796637913199</v>
      </c>
      <c r="N134">
        <f t="shared" si="32"/>
        <v>1.7370936756031574</v>
      </c>
    </row>
    <row r="135" spans="1:14" x14ac:dyDescent="0.25">
      <c r="A135" s="4">
        <f>IF('True_Odds_Calculator_2-way'!A136="","",'True_Odds_Calculator_2-way'!A136)</f>
        <v>2.88</v>
      </c>
      <c r="B135" s="4">
        <f>IF('True_Odds_Calculator_2-way'!B136="","",'True_Odds_Calculator_2-way'!B136)</f>
        <v>1.46</v>
      </c>
      <c r="C135" s="4">
        <f t="shared" si="22"/>
        <v>0.34722222222222221</v>
      </c>
      <c r="D135">
        <f t="shared" si="23"/>
        <v>0.68493150684931503</v>
      </c>
      <c r="E135">
        <f t="shared" si="24"/>
        <v>3.215372907153724E-2</v>
      </c>
      <c r="F135">
        <f t="shared" si="25"/>
        <v>-0.20566971080669716</v>
      </c>
      <c r="G135">
        <v>0</v>
      </c>
      <c r="H135">
        <f t="shared" si="26"/>
        <v>0.23782343987823437</v>
      </c>
      <c r="I135">
        <f t="shared" si="27"/>
        <v>-1.0753309840483505</v>
      </c>
      <c r="J135">
        <f t="shared" si="28"/>
        <v>1.0753309840483505</v>
      </c>
      <c r="K135">
        <f t="shared" si="29"/>
        <v>0.3309480528204321</v>
      </c>
      <c r="L135">
        <f t="shared" si="30"/>
        <v>0.66905194717956773</v>
      </c>
      <c r="M135">
        <f t="shared" si="31"/>
        <v>3.0216222500108993</v>
      </c>
      <c r="N135">
        <f t="shared" si="32"/>
        <v>1.4946522526622417</v>
      </c>
    </row>
    <row r="136" spans="1:14" x14ac:dyDescent="0.25">
      <c r="A136" s="4">
        <f>IF('True_Odds_Calculator_2-way'!A137="","",'True_Odds_Calculator_2-way'!A137)</f>
        <v>2.31</v>
      </c>
      <c r="B136" s="4">
        <f>IF('True_Odds_Calculator_2-way'!B137="","",'True_Odds_Calculator_2-way'!B137)</f>
        <v>1.66</v>
      </c>
      <c r="C136" s="4">
        <f t="shared" si="22"/>
        <v>0.4329004329004329</v>
      </c>
      <c r="D136">
        <f t="shared" si="23"/>
        <v>0.60240963855421692</v>
      </c>
      <c r="E136">
        <f t="shared" si="24"/>
        <v>3.5310071454649705E-2</v>
      </c>
      <c r="F136">
        <f t="shared" si="25"/>
        <v>-0.22547332185886404</v>
      </c>
      <c r="G136">
        <v>0</v>
      </c>
      <c r="H136">
        <f t="shared" si="26"/>
        <v>0.2607833933135138</v>
      </c>
      <c r="I136">
        <f t="shared" si="27"/>
        <v>-1.0754553500909856</v>
      </c>
      <c r="J136">
        <f t="shared" si="28"/>
        <v>1.0754553500909856</v>
      </c>
      <c r="K136">
        <f t="shared" si="29"/>
        <v>0.41513645490564033</v>
      </c>
      <c r="L136">
        <f t="shared" si="30"/>
        <v>0.58486354509435967</v>
      </c>
      <c r="M136">
        <f t="shared" si="31"/>
        <v>2.4088465086191913</v>
      </c>
      <c r="N136">
        <f t="shared" si="32"/>
        <v>1.7098005310600506</v>
      </c>
    </row>
    <row r="137" spans="1:14" x14ac:dyDescent="0.25">
      <c r="A137" s="4">
        <f>IF('True_Odds_Calculator_2-way'!A138="","",'True_Odds_Calculator_2-way'!A138)</f>
        <v>2.0099999999999998</v>
      </c>
      <c r="B137" s="4">
        <f>IF('True_Odds_Calculator_2-way'!B138="","",'True_Odds_Calculator_2-way'!B138)</f>
        <v>1.88</v>
      </c>
      <c r="C137" s="4">
        <f t="shared" si="22"/>
        <v>0.49751243781094534</v>
      </c>
      <c r="D137">
        <f t="shared" si="23"/>
        <v>0.53191489361702127</v>
      </c>
      <c r="E137">
        <f t="shared" si="24"/>
        <v>2.9427331427966497E-2</v>
      </c>
      <c r="F137">
        <f t="shared" si="25"/>
        <v>-0.23520694400338749</v>
      </c>
      <c r="G137">
        <v>0</v>
      </c>
      <c r="H137">
        <f t="shared" si="26"/>
        <v>0.26463427543135393</v>
      </c>
      <c r="I137">
        <f t="shared" si="27"/>
        <v>-1.060713208766217</v>
      </c>
      <c r="J137">
        <f t="shared" si="28"/>
        <v>1.060713208766217</v>
      </c>
      <c r="K137">
        <f t="shared" si="29"/>
        <v>0.48278384578010813</v>
      </c>
      <c r="L137">
        <f t="shared" si="30"/>
        <v>0.5172161542198922</v>
      </c>
      <c r="M137">
        <f t="shared" si="31"/>
        <v>2.0713203408538785</v>
      </c>
      <c r="N137">
        <f t="shared" si="32"/>
        <v>1.9334276237142709</v>
      </c>
    </row>
    <row r="138" spans="1:14" x14ac:dyDescent="0.25">
      <c r="A138" s="4">
        <f>IF('True_Odds_Calculator_2-way'!A139="","",'True_Odds_Calculator_2-way'!A139)</f>
        <v>1.48</v>
      </c>
      <c r="B138" s="4">
        <f>IF('True_Odds_Calculator_2-way'!B139="","",'True_Odds_Calculator_2-way'!B139)</f>
        <v>2.73</v>
      </c>
      <c r="C138" s="4">
        <f t="shared" si="22"/>
        <v>0.67567567567567566</v>
      </c>
      <c r="D138">
        <f t="shared" si="23"/>
        <v>0.36630036630036628</v>
      </c>
      <c r="E138">
        <f t="shared" si="24"/>
        <v>4.1976041976041989E-2</v>
      </c>
      <c r="F138">
        <f t="shared" si="25"/>
        <v>-0.20552420552420547</v>
      </c>
      <c r="G138">
        <v>0</v>
      </c>
      <c r="H138">
        <f t="shared" si="26"/>
        <v>0.24750024750024749</v>
      </c>
      <c r="I138">
        <f t="shared" si="27"/>
        <v>-1.0973782032653678</v>
      </c>
      <c r="J138">
        <f t="shared" si="28"/>
        <v>1.0973782032653678</v>
      </c>
      <c r="K138">
        <f t="shared" si="29"/>
        <v>0.65498971200675082</v>
      </c>
      <c r="L138">
        <f t="shared" si="30"/>
        <v>0.34501028799324901</v>
      </c>
      <c r="M138">
        <f t="shared" si="31"/>
        <v>1.5267415375673767</v>
      </c>
      <c r="N138">
        <f t="shared" si="32"/>
        <v>2.8984642916490868</v>
      </c>
    </row>
    <row r="139" spans="1:14" x14ac:dyDescent="0.25">
      <c r="A139" s="4">
        <f>IF('True_Odds_Calculator_2-way'!A140="","",'True_Odds_Calculator_2-way'!A140)</f>
        <v>2.2200000000000002</v>
      </c>
      <c r="B139" s="4">
        <f>IF('True_Odds_Calculator_2-way'!B140="","",'True_Odds_Calculator_2-way'!B140)</f>
        <v>1.72</v>
      </c>
      <c r="C139" s="4">
        <f t="shared" si="22"/>
        <v>0.4504504504504504</v>
      </c>
      <c r="D139">
        <f t="shared" si="23"/>
        <v>0.58139534883720934</v>
      </c>
      <c r="E139">
        <f t="shared" si="24"/>
        <v>3.1845799287659737E-2</v>
      </c>
      <c r="F139">
        <f t="shared" si="25"/>
        <v>-0.23004399748585791</v>
      </c>
      <c r="G139">
        <v>0</v>
      </c>
      <c r="H139">
        <f t="shared" si="26"/>
        <v>0.2618897967735177</v>
      </c>
      <c r="I139">
        <f t="shared" si="27"/>
        <v>-1.0669739994407998</v>
      </c>
      <c r="J139">
        <f t="shared" si="28"/>
        <v>1.0669739994407998</v>
      </c>
      <c r="K139">
        <f t="shared" si="29"/>
        <v>0.43445992221759705</v>
      </c>
      <c r="L139">
        <f t="shared" si="30"/>
        <v>0.56554007778240289</v>
      </c>
      <c r="M139">
        <f t="shared" si="31"/>
        <v>2.3017082793177757</v>
      </c>
      <c r="N139">
        <f t="shared" si="32"/>
        <v>1.768221279597376</v>
      </c>
    </row>
    <row r="140" spans="1:14" x14ac:dyDescent="0.25">
      <c r="A140" s="4">
        <f>IF('True_Odds_Calculator_2-way'!A141="","",'True_Odds_Calculator_2-way'!A141)</f>
        <v>1.73</v>
      </c>
      <c r="B140" s="4">
        <f>IF('True_Odds_Calculator_2-way'!B141="","",'True_Odds_Calculator_2-way'!B141)</f>
        <v>2.19</v>
      </c>
      <c r="C140" s="4">
        <f t="shared" si="22"/>
        <v>0.5780346820809249</v>
      </c>
      <c r="D140">
        <f t="shared" si="23"/>
        <v>0.45662100456621008</v>
      </c>
      <c r="E140">
        <f t="shared" si="24"/>
        <v>3.4655686647135031E-2</v>
      </c>
      <c r="F140">
        <f t="shared" si="25"/>
        <v>-0.22928709055876673</v>
      </c>
      <c r="G140">
        <v>0</v>
      </c>
      <c r="H140">
        <f t="shared" si="26"/>
        <v>0.26394277720590181</v>
      </c>
      <c r="I140">
        <f t="shared" si="27"/>
        <v>-1.0729144372515058</v>
      </c>
      <c r="J140">
        <f t="shared" si="28"/>
        <v>1.0729144372515058</v>
      </c>
      <c r="K140">
        <f t="shared" si="29"/>
        <v>0.56078093121655925</v>
      </c>
      <c r="L140">
        <f t="shared" si="30"/>
        <v>0.43921906878344058</v>
      </c>
      <c r="M140">
        <f t="shared" si="31"/>
        <v>1.7832275391935992</v>
      </c>
      <c r="N140">
        <f t="shared" si="32"/>
        <v>2.2767681803292916</v>
      </c>
    </row>
    <row r="141" spans="1:14" x14ac:dyDescent="0.25">
      <c r="A141" s="4">
        <f>IF('True_Odds_Calculator_2-way'!A142="","",'True_Odds_Calculator_2-way'!A142)</f>
        <v>1.63</v>
      </c>
      <c r="B141" s="4">
        <f>IF('True_Odds_Calculator_2-way'!B142="","",'True_Odds_Calculator_2-way'!B142)</f>
        <v>2.38</v>
      </c>
      <c r="C141" s="4">
        <f t="shared" si="22"/>
        <v>0.61349693251533743</v>
      </c>
      <c r="D141">
        <f t="shared" si="23"/>
        <v>0.42016806722689076</v>
      </c>
      <c r="E141">
        <f t="shared" si="24"/>
        <v>3.3664999742228252E-2</v>
      </c>
      <c r="F141">
        <f t="shared" si="25"/>
        <v>-0.22410682064236731</v>
      </c>
      <c r="G141">
        <v>0</v>
      </c>
      <c r="H141">
        <f t="shared" si="26"/>
        <v>0.25777182038459556</v>
      </c>
      <c r="I141">
        <f t="shared" si="27"/>
        <v>-1.0724824201463117</v>
      </c>
      <c r="J141">
        <f t="shared" si="28"/>
        <v>1.0724824201463117</v>
      </c>
      <c r="K141">
        <f t="shared" si="29"/>
        <v>0.59677837856639582</v>
      </c>
      <c r="L141">
        <f t="shared" si="30"/>
        <v>0.40322162143360418</v>
      </c>
      <c r="M141">
        <f t="shared" si="31"/>
        <v>1.6756639246921761</v>
      </c>
      <c r="N141">
        <f t="shared" si="32"/>
        <v>2.4800257398019103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2.0499999999999998</v>
      </c>
      <c r="C142" s="4">
        <f t="shared" si="22"/>
        <v>0.5524861878453039</v>
      </c>
      <c r="D142">
        <f t="shared" si="23"/>
        <v>0.48780487804878053</v>
      </c>
      <c r="E142">
        <f t="shared" si="24"/>
        <v>4.0291065894084488E-2</v>
      </c>
      <c r="F142">
        <f t="shared" si="25"/>
        <v>-0.22921439159142964</v>
      </c>
      <c r="G142">
        <v>0</v>
      </c>
      <c r="H142">
        <f t="shared" si="26"/>
        <v>0.26950545748551413</v>
      </c>
      <c r="I142">
        <f t="shared" si="27"/>
        <v>-1.0843334143872594</v>
      </c>
      <c r="J142">
        <f t="shared" si="28"/>
        <v>1.0843334143872594</v>
      </c>
      <c r="K142">
        <f t="shared" si="29"/>
        <v>0.53239346276515054</v>
      </c>
      <c r="L142">
        <f t="shared" si="30"/>
        <v>0.46760653723484941</v>
      </c>
      <c r="M142">
        <f t="shared" si="31"/>
        <v>1.8783100656536802</v>
      </c>
      <c r="N142">
        <f t="shared" si="32"/>
        <v>2.1385500851066221</v>
      </c>
    </row>
    <row r="143" spans="1:14" x14ac:dyDescent="0.25">
      <c r="A143" s="4">
        <f>IF('True_Odds_Calculator_2-way'!A144="","",'True_Odds_Calculator_2-way'!A144)</f>
        <v>1.8</v>
      </c>
      <c r="B143" s="4">
        <f>IF('True_Odds_Calculator_2-way'!B144="","",'True_Odds_Calculator_2-way'!B144)</f>
        <v>2.08</v>
      </c>
      <c r="C143" s="4">
        <f t="shared" si="22"/>
        <v>0.55555555555555558</v>
      </c>
      <c r="D143">
        <f t="shared" si="23"/>
        <v>0.48076923076923073</v>
      </c>
      <c r="E143">
        <f t="shared" si="24"/>
        <v>3.6324786324786196E-2</v>
      </c>
      <c r="F143">
        <f t="shared" si="25"/>
        <v>-0.23076923076923084</v>
      </c>
      <c r="G143">
        <v>0</v>
      </c>
      <c r="H143">
        <f t="shared" si="26"/>
        <v>0.26709401709401709</v>
      </c>
      <c r="I143">
        <f t="shared" si="27"/>
        <v>-1.0758287072798378</v>
      </c>
      <c r="J143">
        <f t="shared" si="28"/>
        <v>1.0758287072798378</v>
      </c>
      <c r="K143">
        <f t="shared" si="29"/>
        <v>0.53744284610792847</v>
      </c>
      <c r="L143">
        <f t="shared" si="30"/>
        <v>0.46255715389207158</v>
      </c>
      <c r="M143">
        <f t="shared" si="31"/>
        <v>1.86066296582387</v>
      </c>
      <c r="N143">
        <f t="shared" si="32"/>
        <v>2.1618950038622251</v>
      </c>
    </row>
    <row r="144" spans="1:14" x14ac:dyDescent="0.25">
      <c r="A144" s="4">
        <f>IF('True_Odds_Calculator_2-way'!A145="","",'True_Odds_Calculator_2-way'!A145)</f>
        <v>2.81</v>
      </c>
      <c r="B144" s="4">
        <f>IF('True_Odds_Calculator_2-way'!B145="","",'True_Odds_Calculator_2-way'!B145)</f>
        <v>1.47</v>
      </c>
      <c r="C144" s="4">
        <f t="shared" si="22"/>
        <v>0.35587188612099646</v>
      </c>
      <c r="D144">
        <f t="shared" si="23"/>
        <v>0.68027210884353739</v>
      </c>
      <c r="E144">
        <f t="shared" si="24"/>
        <v>3.614399496453391E-2</v>
      </c>
      <c r="F144">
        <f t="shared" si="25"/>
        <v>-0.20594572348512352</v>
      </c>
      <c r="G144">
        <v>0</v>
      </c>
      <c r="H144">
        <f t="shared" si="26"/>
        <v>0.24208971844965746</v>
      </c>
      <c r="I144">
        <f t="shared" si="27"/>
        <v>-1.0842059432277773</v>
      </c>
      <c r="J144">
        <f t="shared" si="28"/>
        <v>1.0842059432277773</v>
      </c>
      <c r="K144">
        <f t="shared" si="29"/>
        <v>0.33756268351035074</v>
      </c>
      <c r="L144">
        <f t="shared" si="30"/>
        <v>0.6624373164896491</v>
      </c>
      <c r="M144">
        <f t="shared" si="31"/>
        <v>2.9624127572422765</v>
      </c>
      <c r="N144">
        <f t="shared" si="32"/>
        <v>1.5095767933170556</v>
      </c>
    </row>
    <row r="145" spans="1:14" x14ac:dyDescent="0.25">
      <c r="A145" s="4">
        <f>IF('True_Odds_Calculator_2-way'!A146="","",'True_Odds_Calculator_2-way'!A146)</f>
        <v>1.66</v>
      </c>
      <c r="B145" s="4">
        <f>IF('True_Odds_Calculator_2-way'!B146="","",'True_Odds_Calculator_2-way'!B146)</f>
        <v>2.29</v>
      </c>
      <c r="C145" s="4">
        <f t="shared" si="22"/>
        <v>0.60240963855421692</v>
      </c>
      <c r="D145">
        <f t="shared" si="23"/>
        <v>0.4366812227074236</v>
      </c>
      <c r="E145">
        <f t="shared" si="24"/>
        <v>3.9090861261640519E-2</v>
      </c>
      <c r="F145">
        <f t="shared" si="25"/>
        <v>-0.22397011627295205</v>
      </c>
      <c r="G145">
        <v>0</v>
      </c>
      <c r="H145">
        <f t="shared" si="26"/>
        <v>0.26306097753459257</v>
      </c>
      <c r="I145">
        <f t="shared" si="27"/>
        <v>-1.0837601479372587</v>
      </c>
      <c r="J145">
        <f t="shared" si="28"/>
        <v>1.0837601479372587</v>
      </c>
      <c r="K145">
        <f t="shared" si="29"/>
        <v>0.58299461912098116</v>
      </c>
      <c r="L145">
        <f t="shared" si="30"/>
        <v>0.41700538087901889</v>
      </c>
      <c r="M145">
        <f t="shared" si="31"/>
        <v>1.7152816976385905</v>
      </c>
      <c r="N145">
        <f t="shared" si="32"/>
        <v>2.3980505908390635</v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6" sqref="Z1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1.74</v>
      </c>
      <c r="B3">
        <v>2.16</v>
      </c>
      <c r="C3" s="29">
        <f t="shared" ref="C3:C66" si="0">IF(OR($A3="",$B3=""),"",(1/A3)+(1/B3)-1)</f>
        <v>3.7675606641123682E-2</v>
      </c>
      <c r="D3" s="30">
        <f>IF(OR($A3="",$B3=""),"",A3*'MPTO_working_2-way'!$G2)</f>
        <v>1.8055555555555551</v>
      </c>
      <c r="E3" s="32">
        <f>IF(OR($A3="",$B3=""),"",B3*'MPTO_working_2-way'!$G2)</f>
        <v>2.2413793103448274</v>
      </c>
      <c r="F3" s="30">
        <f>IF(OR($A3="",$B3=""),"",'MPTO_working_2-way'!D2)</f>
        <v>1.7989661114302122</v>
      </c>
      <c r="G3" s="32">
        <f>IF(OR($A3="",$B3=""),"",'MPTO_working_2-way'!E2)</f>
        <v>2.2516175413371671</v>
      </c>
      <c r="H3" s="30">
        <f>IF(OR($A3="",$B3=""),"",'OddsRatio_working_2-way'!M2)</f>
        <v>1.7987058497862392</v>
      </c>
      <c r="I3" s="30">
        <f>IF(OR($A3="",$B3=""),"",'OddsRatio_working_2-way'!N2)</f>
        <v>2.2520253861514017</v>
      </c>
      <c r="J3" s="30">
        <f>IF('Log_working_2-way'!$D2="","",A3^('Log_working_2-way'!$D2))</f>
        <v>1.7957063007853538</v>
      </c>
      <c r="K3" s="32">
        <f>IF('Log_working_2-way'!$D2="","",B3^('Log_working_2-way'!$D2))</f>
        <v>2.2567451068476951</v>
      </c>
      <c r="L3" s="37">
        <f>(1/D3)</f>
        <v>0.55384615384615399</v>
      </c>
      <c r="M3" s="37">
        <f>(1/E3)</f>
        <v>0.44615384615384618</v>
      </c>
      <c r="N3" s="38">
        <v>100</v>
      </c>
      <c r="O3" s="38">
        <f>(1/A3)*((N3*A3)-N3)</f>
        <v>42.528735632183903</v>
      </c>
      <c r="P3" s="38">
        <f>(1/B3)*((N3*B3)-N3)</f>
        <v>53.703703703703695</v>
      </c>
      <c r="Q3" s="38">
        <f>(1/B3)*N3</f>
        <v>46.296296296296291</v>
      </c>
      <c r="R3" s="38">
        <f>(1/A3)*N3</f>
        <v>57.47126436781609</v>
      </c>
      <c r="S3" s="39">
        <f>O3-Q3</f>
        <v>-3.7675606641123878</v>
      </c>
      <c r="T3" s="39">
        <f>P3-R3</f>
        <v>-3.7675606641123949</v>
      </c>
      <c r="U3" t="s">
        <v>256</v>
      </c>
      <c r="V3" t="s">
        <v>257</v>
      </c>
      <c r="W3" t="s">
        <v>163</v>
      </c>
      <c r="X3" t="s">
        <v>370</v>
      </c>
      <c r="Y3" s="41"/>
    </row>
    <row r="4" spans="1:25" s="12" customFormat="1" ht="15" x14ac:dyDescent="0.25">
      <c r="A4">
        <v>1.73</v>
      </c>
      <c r="B4">
        <v>2.2000000000000002</v>
      </c>
      <c r="C4" s="29">
        <f t="shared" si="0"/>
        <v>3.2580136626379375E-2</v>
      </c>
      <c r="D4" s="30">
        <f>IF(OR($A4="",$B4=""),"",A4*'MPTO_working_2-way'!$G3)</f>
        <v>1.7863636363636364</v>
      </c>
      <c r="E4" s="32">
        <f>IF(OR($A4="",$B4=""),"",B4*'MPTO_working_2-way'!$G3)</f>
        <v>2.2716763005780347</v>
      </c>
      <c r="F4" s="30">
        <f>IF(OR($A4="",$B4=""),"",'MPTO_working_2-way'!D3)</f>
        <v>1.7801683816651075</v>
      </c>
      <c r="G4" s="32">
        <f>IF(OR($A4="",$B4=""),"",'MPTO_working_2-way'!E3)</f>
        <v>2.2817745803357314</v>
      </c>
      <c r="H4" s="30">
        <f>IF(OR($A4="",$B4=""),"",'OddsRatio_working_2-way'!M3)</f>
        <v>1.7799572637865058</v>
      </c>
      <c r="I4" s="30">
        <f>IF(OR($A4="",$B4=""),"",'OddsRatio_working_2-way'!N3)</f>
        <v>2.2821215295120645</v>
      </c>
      <c r="J4" s="30">
        <f>IF('Log_working_2-way'!$D3="","",A4^('Log_working_2-way'!$D3))</f>
        <v>1.7771471488652957</v>
      </c>
      <c r="K4" s="32">
        <f>IF('Log_working_2-way'!$D3="","",B4^('Log_working_2-way'!$D3))</f>
        <v>2.2867575998445693</v>
      </c>
      <c r="L4" s="37">
        <f t="shared" ref="L4" si="1">(1/D4)</f>
        <v>0.55979643765903309</v>
      </c>
      <c r="M4" s="37">
        <f t="shared" ref="M4" si="2">(1/E4)</f>
        <v>0.44020356234096691</v>
      </c>
      <c r="N4" s="38">
        <v>100</v>
      </c>
      <c r="O4" s="38">
        <f t="shared" ref="O4" si="3">(1/A4)*((N4*A4)-N4)</f>
        <v>42.196531791907518</v>
      </c>
      <c r="P4" s="38">
        <f t="shared" ref="P4" si="4">(1/B4)*((N4*B4)-N4)</f>
        <v>54.545454545454554</v>
      </c>
      <c r="Q4" s="38">
        <f t="shared" ref="Q4" si="5">(1/B4)*N4</f>
        <v>45.454545454545453</v>
      </c>
      <c r="R4" s="38">
        <f t="shared" ref="R4" si="6">(1/A4)*N4</f>
        <v>57.80346820809249</v>
      </c>
      <c r="S4" s="39">
        <f t="shared" ref="S4" si="7">O4-Q4</f>
        <v>-3.2580136626379357</v>
      </c>
      <c r="T4" s="39">
        <f t="shared" ref="T4" si="8">P4-R4</f>
        <v>-3.2580136626379357</v>
      </c>
      <c r="U4" t="s">
        <v>258</v>
      </c>
      <c r="V4" t="s">
        <v>259</v>
      </c>
      <c r="W4" t="s">
        <v>374</v>
      </c>
      <c r="X4" t="s">
        <v>370</v>
      </c>
      <c r="Y4" s="41"/>
    </row>
    <row r="5" spans="1:25" s="12" customFormat="1" ht="15" x14ac:dyDescent="0.25">
      <c r="A5">
        <v>1.63</v>
      </c>
      <c r="B5">
        <v>2.38</v>
      </c>
      <c r="C5" s="29">
        <f t="shared" si="0"/>
        <v>3.3664999742228252E-2</v>
      </c>
      <c r="D5" s="30">
        <f>IF(OR($A5="",$B5=""),"",A5*'MPTO_working_2-way'!$G4)</f>
        <v>1.6848739495798319</v>
      </c>
      <c r="E5" s="32">
        <f>IF(OR($A5="",$B5=""),"",B5*'MPTO_working_2-way'!$G4)</f>
        <v>2.4601226993865031</v>
      </c>
      <c r="F5" s="30">
        <f>IF(OR($A5="",$B5=""),"",'MPTO_working_2-way'!D4)</f>
        <v>1.6759839288028686</v>
      </c>
      <c r="G5" s="32">
        <f>IF(OR($A5="",$B5=""),"",'MPTO_working_2-way'!E4)</f>
        <v>2.4793251102447753</v>
      </c>
      <c r="H5" s="30">
        <f>IF(OR($A5="",$B5=""),"",'OddsRatio_working_2-way'!M4)</f>
        <v>1.6756639246921761</v>
      </c>
      <c r="I5" s="30">
        <f>IF(OR($A5="",$B5=""),"",'OddsRatio_working_2-way'!N4)</f>
        <v>2.4800257398019103</v>
      </c>
      <c r="J5" s="30">
        <f>IF('Log_working_2-way'!$D4="","",A5^('Log_working_2-way'!$D4))</f>
        <v>1.6716243688761041</v>
      </c>
      <c r="K5" s="32">
        <f>IF('Log_working_2-way'!$D4="","",B5^('Log_working_2-way'!$D4))</f>
        <v>2.4889275111820632</v>
      </c>
      <c r="L5" s="37">
        <f t="shared" ref="L5:L68" si="9">(1/D5)</f>
        <v>0.59351620947630923</v>
      </c>
      <c r="M5" s="37">
        <f t="shared" ref="M5:M68" si="10">(1/E5)</f>
        <v>0.40648379052369077</v>
      </c>
      <c r="N5" s="38">
        <v>101</v>
      </c>
      <c r="O5" s="38">
        <f t="shared" ref="O5:O68" si="11">(1/A5)*((N5*A5)-N5)</f>
        <v>39.036809815950917</v>
      </c>
      <c r="P5" s="38">
        <f t="shared" ref="P5:P68" si="12">(1/B5)*((N5*B5)-N5)</f>
        <v>58.563025210084035</v>
      </c>
      <c r="Q5" s="38">
        <f t="shared" ref="Q5:Q68" si="13">(1/B5)*N5</f>
        <v>42.436974789915965</v>
      </c>
      <c r="R5" s="38">
        <f t="shared" ref="R5:R68" si="14">(1/A5)*N5</f>
        <v>61.963190184049083</v>
      </c>
      <c r="S5" s="39">
        <f t="shared" ref="S5:S68" si="15">O5-Q5</f>
        <v>-3.4001649739650475</v>
      </c>
      <c r="T5" s="39">
        <f t="shared" ref="T5:T68" si="16">P5-R5</f>
        <v>-3.4001649739650475</v>
      </c>
      <c r="U5" t="s">
        <v>260</v>
      </c>
      <c r="V5" t="s">
        <v>261</v>
      </c>
      <c r="W5" t="s">
        <v>374</v>
      </c>
      <c r="X5" t="s">
        <v>370</v>
      </c>
      <c r="Y5" s="41"/>
    </row>
    <row r="6" spans="1:25" s="12" customFormat="1" ht="15" x14ac:dyDescent="0.25">
      <c r="A6">
        <v>1.96</v>
      </c>
      <c r="B6">
        <v>1.93</v>
      </c>
      <c r="C6" s="29">
        <f t="shared" si="0"/>
        <v>2.8338796658559762E-2</v>
      </c>
      <c r="D6" s="30">
        <f>IF(OR($A6="",$B6=""),"",A6*'MPTO_working_2-way'!$G5)</f>
        <v>2.0155440414507773</v>
      </c>
      <c r="E6" s="32">
        <f>IF(OR($A6="",$B6=""),"",B6*'MPTO_working_2-way'!$G5)</f>
        <v>1.9846938775510203</v>
      </c>
      <c r="F6" s="30">
        <f>IF(OR($A6="",$B6=""),"",'MPTO_working_2-way'!D5)</f>
        <v>2.0159880622468553</v>
      </c>
      <c r="G6" s="32">
        <f>IF(OR($A6="",$B6=""),"",'MPTO_working_2-way'!E5)</f>
        <v>1.9842635333613092</v>
      </c>
      <c r="H6" s="30">
        <f>IF(OR($A6="",$B6=""),"",'OddsRatio_working_2-way'!M5)</f>
        <v>2.0160010160015238</v>
      </c>
      <c r="I6" s="30">
        <f>IF(OR($A6="",$B6=""),"",'OddsRatio_working_2-way'!N5)</f>
        <v>1.9842509842514759</v>
      </c>
      <c r="J6" s="30">
        <f>IF('Log_working_2-way'!$D5="","",A6^('Log_working_2-way'!$D5))</f>
        <v>2.0162023284286739</v>
      </c>
      <c r="K6" s="32">
        <f>IF('Log_working_2-way'!$D5="","",B6^('Log_working_2-way'!$D5))</f>
        <v>1.9840560014719333</v>
      </c>
      <c r="L6" s="37">
        <f t="shared" si="9"/>
        <v>0.49614395886889456</v>
      </c>
      <c r="M6" s="37">
        <f t="shared" si="10"/>
        <v>0.50385604113110538</v>
      </c>
      <c r="N6" s="38">
        <v>102</v>
      </c>
      <c r="O6" s="38">
        <f t="shared" si="11"/>
        <v>49.959183673469383</v>
      </c>
      <c r="P6" s="38">
        <f t="shared" si="12"/>
        <v>49.15025906735751</v>
      </c>
      <c r="Q6" s="38">
        <f t="shared" si="13"/>
        <v>52.84974093264249</v>
      </c>
      <c r="R6" s="38">
        <f t="shared" si="14"/>
        <v>52.04081632653061</v>
      </c>
      <c r="S6" s="39">
        <f t="shared" si="15"/>
        <v>-2.8905572591731072</v>
      </c>
      <c r="T6" s="39">
        <f t="shared" si="16"/>
        <v>-2.8905572591731001</v>
      </c>
      <c r="U6" t="s">
        <v>101</v>
      </c>
      <c r="V6" t="s">
        <v>93</v>
      </c>
      <c r="W6" t="s">
        <v>169</v>
      </c>
      <c r="X6" t="s">
        <v>370</v>
      </c>
      <c r="Y6" s="41"/>
    </row>
    <row r="7" spans="1:25" s="12" customFormat="1" ht="15" x14ac:dyDescent="0.25">
      <c r="A7">
        <v>2.09</v>
      </c>
      <c r="B7">
        <v>1.8</v>
      </c>
      <c r="C7" s="29">
        <f t="shared" si="0"/>
        <v>3.4024455077086735E-2</v>
      </c>
      <c r="D7" s="30">
        <f>IF(OR($A7="",$B7=""),"",A7*'MPTO_working_2-way'!$G6)</f>
        <v>2.161111111111111</v>
      </c>
      <c r="E7" s="32">
        <f>IF(OR($A7="",$B7=""),"",B7*'MPTO_working_2-way'!$G6)</f>
        <v>1.8612440191387563</v>
      </c>
      <c r="F7" s="30">
        <f>IF(OR($A7="",$B7=""),"",'MPTO_working_2-way'!D6)</f>
        <v>2.1670506912442398</v>
      </c>
      <c r="G7" s="32">
        <f>IF(OR($A7="",$B7=""),"",'MPTO_working_2-way'!E6)</f>
        <v>1.8568608094768018</v>
      </c>
      <c r="H7" s="30">
        <f>IF(OR($A7="",$B7=""),"",'OddsRatio_working_2-way'!M6)</f>
        <v>2.1672617529928755</v>
      </c>
      <c r="I7" s="30">
        <f>IF(OR($A7="",$B7=""),"",'OddsRatio_working_2-way'!N6)</f>
        <v>1.8567058737562385</v>
      </c>
      <c r="J7" s="30">
        <f>IF('Log_working_2-way'!$D6="","",A7^('Log_working_2-way'!$D6))</f>
        <v>2.1699807722915003</v>
      </c>
      <c r="K7" s="32">
        <f>IF('Log_working_2-way'!$D6="","",B7^('Log_working_2-way'!$D6))</f>
        <v>1.8547149010332622</v>
      </c>
      <c r="L7" s="37">
        <f t="shared" si="9"/>
        <v>0.46272493573264784</v>
      </c>
      <c r="M7" s="37">
        <f t="shared" si="10"/>
        <v>0.53727506426735205</v>
      </c>
      <c r="N7" s="38">
        <v>103</v>
      </c>
      <c r="O7" s="38">
        <f t="shared" si="11"/>
        <v>53.717703349282296</v>
      </c>
      <c r="P7" s="38">
        <f t="shared" si="12"/>
        <v>45.777777777777786</v>
      </c>
      <c r="Q7" s="38">
        <f t="shared" si="13"/>
        <v>57.222222222222221</v>
      </c>
      <c r="R7" s="38">
        <f t="shared" si="14"/>
        <v>49.282296650717711</v>
      </c>
      <c r="S7" s="39">
        <f t="shared" si="15"/>
        <v>-3.5045188729399257</v>
      </c>
      <c r="T7" s="39">
        <f t="shared" si="16"/>
        <v>-3.5045188729399257</v>
      </c>
      <c r="U7" t="s">
        <v>115</v>
      </c>
      <c r="V7" t="s">
        <v>117</v>
      </c>
      <c r="W7" t="s">
        <v>166</v>
      </c>
      <c r="X7" t="s">
        <v>370</v>
      </c>
      <c r="Y7" s="41"/>
    </row>
    <row r="8" spans="1:25" ht="15" x14ac:dyDescent="0.25">
      <c r="A8">
        <v>1.72</v>
      </c>
      <c r="B8">
        <v>2.21</v>
      </c>
      <c r="C8" s="29">
        <f t="shared" si="0"/>
        <v>3.3884036620014824E-2</v>
      </c>
      <c r="D8" s="30">
        <f>IF(OR($A8="",$B8=""),"",A8*'MPTO_working_2-way'!$G7)</f>
        <v>1.7782805429864255</v>
      </c>
      <c r="E8" s="32">
        <f>IF(OR($A8="",$B8=""),"",B8*'MPTO_working_2-way'!$G7)</f>
        <v>2.2848837209302326</v>
      </c>
      <c r="F8" s="30">
        <f>IF(OR($A8="",$B8=""),"",'MPTO_working_2-way'!D7)</f>
        <v>1.7716256524981358</v>
      </c>
      <c r="G8" s="32">
        <f>IF(OR($A8="",$B8=""),"",'MPTO_working_2-way'!E7)</f>
        <v>2.2959652089876781</v>
      </c>
      <c r="H8" s="30">
        <f>IF(OR($A8="",$B8=""),"",'OddsRatio_working_2-way'!M7)</f>
        <v>1.7713892158398703</v>
      </c>
      <c r="I8" s="30">
        <f>IF(OR($A8="",$B8=""),"",'OddsRatio_working_2-way'!N7)</f>
        <v>2.2963624321753371</v>
      </c>
      <c r="J8" s="30">
        <f>IF('Log_working_2-way'!$D7="","",A8^('Log_working_2-way'!$D7))</f>
        <v>1.7683679149287428</v>
      </c>
      <c r="K8" s="32">
        <f>IF('Log_working_2-way'!$D7="","",B8^('Log_working_2-way'!$D7))</f>
        <v>2.3014598613122459</v>
      </c>
      <c r="L8" s="37">
        <f t="shared" si="9"/>
        <v>0.56234096692111957</v>
      </c>
      <c r="M8" s="37">
        <f t="shared" si="10"/>
        <v>0.43765903307888038</v>
      </c>
      <c r="N8" s="38">
        <v>104</v>
      </c>
      <c r="O8" s="38">
        <f t="shared" si="11"/>
        <v>43.534883720930232</v>
      </c>
      <c r="P8" s="38">
        <f t="shared" si="12"/>
        <v>56.941176470588239</v>
      </c>
      <c r="Q8" s="38">
        <f t="shared" si="13"/>
        <v>47.058823529411768</v>
      </c>
      <c r="R8" s="38">
        <f t="shared" si="14"/>
        <v>60.465116279069768</v>
      </c>
      <c r="S8" s="39">
        <f t="shared" si="15"/>
        <v>-3.5239398084815363</v>
      </c>
      <c r="T8" s="39">
        <f t="shared" si="16"/>
        <v>-3.5239398084815292</v>
      </c>
      <c r="U8" t="s">
        <v>262</v>
      </c>
      <c r="V8" t="s">
        <v>263</v>
      </c>
      <c r="W8" t="s">
        <v>375</v>
      </c>
      <c r="X8" t="s">
        <v>370</v>
      </c>
      <c r="Y8" s="41"/>
    </row>
    <row r="9" spans="1:25" ht="15" x14ac:dyDescent="0.25">
      <c r="A9">
        <v>1.33</v>
      </c>
      <c r="B9">
        <v>3.45</v>
      </c>
      <c r="C9" s="29">
        <f t="shared" si="0"/>
        <v>4.173477171188833E-2</v>
      </c>
      <c r="D9" s="30">
        <f>IF(OR($A9="",$B9=""),"",A9*'MPTO_working_2-way'!$G8)</f>
        <v>1.3855072463768117</v>
      </c>
      <c r="E9" s="32">
        <f>IF(OR($A9="",$B9=""),"",B9*'MPTO_working_2-way'!$G8)</f>
        <v>3.5939849624060147</v>
      </c>
      <c r="F9" s="30">
        <f>IF(OR($A9="",$B9=""),"",'MPTO_working_2-way'!D8)</f>
        <v>1.367966013266751</v>
      </c>
      <c r="G9" s="32">
        <f>IF(OR($A9="",$B9=""),"",'MPTO_working_2-way'!E8)</f>
        <v>3.7176422928904191</v>
      </c>
      <c r="H9" s="30">
        <f>IF(OR($A9="",$B9=""),"",'OddsRatio_working_2-way'!M8)</f>
        <v>1.3670066451047178</v>
      </c>
      <c r="I9" s="30">
        <f>IF(OR($A9="",$B9=""),"",'OddsRatio_working_2-way'!N8)</f>
        <v>3.7247463045653295</v>
      </c>
      <c r="J9" s="30">
        <f>IF('Log_working_2-way'!$D8="","",A9^('Log_working_2-way'!$D8))</f>
        <v>1.3588361335140127</v>
      </c>
      <c r="K9" s="32">
        <f>IF('Log_working_2-way'!$D8="","",B9^('Log_working_2-way'!$D8))</f>
        <v>3.7867873566673342</v>
      </c>
      <c r="L9" s="37">
        <f t="shared" si="9"/>
        <v>0.72175732217573219</v>
      </c>
      <c r="M9" s="37">
        <f t="shared" si="10"/>
        <v>0.27824267782426781</v>
      </c>
      <c r="N9" s="38">
        <v>105</v>
      </c>
      <c r="O9" s="38">
        <f t="shared" si="11"/>
        <v>26.05263157894737</v>
      </c>
      <c r="P9" s="38">
        <f t="shared" si="12"/>
        <v>74.565217391304344</v>
      </c>
      <c r="Q9" s="38">
        <f t="shared" si="13"/>
        <v>30.434782608695652</v>
      </c>
      <c r="R9" s="38">
        <f t="shared" si="14"/>
        <v>78.94736842105263</v>
      </c>
      <c r="S9" s="39">
        <f t="shared" si="15"/>
        <v>-4.3821510297482824</v>
      </c>
      <c r="T9" s="39">
        <f t="shared" si="16"/>
        <v>-4.382151029748286</v>
      </c>
      <c r="U9" t="s">
        <v>245</v>
      </c>
      <c r="V9" t="s">
        <v>253</v>
      </c>
      <c r="W9" t="s">
        <v>215</v>
      </c>
      <c r="X9" t="s">
        <v>370</v>
      </c>
      <c r="Y9" s="41"/>
    </row>
    <row r="10" spans="1:25" ht="14.25" customHeight="1" x14ac:dyDescent="0.25">
      <c r="A10">
        <v>2.66</v>
      </c>
      <c r="B10">
        <v>1.53</v>
      </c>
      <c r="C10" s="29">
        <f t="shared" si="0"/>
        <v>2.9534620865890204E-2</v>
      </c>
      <c r="D10" s="30">
        <f>IF(OR($A10="",$B10=""),"",A10*'MPTO_working_2-way'!$G9)</f>
        <v>2.738562091503268</v>
      </c>
      <c r="E10" s="32">
        <f>IF(OR($A10="",$B10=""),"",B10*'MPTO_working_2-way'!$G9)</f>
        <v>1.5751879699248121</v>
      </c>
      <c r="F10" s="30">
        <f>IF(OR($A10="",$B10=""),"",'MPTO_working_2-way'!D9)</f>
        <v>2.7687597795768419</v>
      </c>
      <c r="G10" s="32">
        <f>IF(OR($A10="",$B10=""),"",'MPTO_working_2-way'!E9)</f>
        <v>1.5653678987653372</v>
      </c>
      <c r="H10" s="30">
        <f>IF(OR($A10="",$B10=""),"",'OddsRatio_working_2-way'!M9)</f>
        <v>2.7697670670735497</v>
      </c>
      <c r="I10" s="30">
        <f>IF(OR($A10="",$B10=""),"",'OddsRatio_working_2-way'!N9)</f>
        <v>1.5650461117764944</v>
      </c>
      <c r="J10" s="30">
        <f>IF('Log_working_2-way'!$D9="","",A10^('Log_working_2-way'!$D9))</f>
        <v>2.7838808298172464</v>
      </c>
      <c r="K10" s="32">
        <f>IF('Log_working_2-way'!$D9="","",B10^('Log_working_2-way'!$D9))</f>
        <v>1.560575562719845</v>
      </c>
      <c r="L10" s="37">
        <f t="shared" si="9"/>
        <v>0.36515513126491644</v>
      </c>
      <c r="M10" s="37">
        <f t="shared" si="10"/>
        <v>0.6348448687350835</v>
      </c>
      <c r="N10" s="38">
        <v>106</v>
      </c>
      <c r="O10" s="38">
        <f t="shared" si="11"/>
        <v>66.150375939849638</v>
      </c>
      <c r="P10" s="38">
        <f t="shared" si="12"/>
        <v>36.718954248366018</v>
      </c>
      <c r="Q10" s="38">
        <f t="shared" si="13"/>
        <v>69.281045751633982</v>
      </c>
      <c r="R10" s="38">
        <f t="shared" si="14"/>
        <v>39.849624060150376</v>
      </c>
      <c r="S10" s="39">
        <f t="shared" si="15"/>
        <v>-3.1306698117843439</v>
      </c>
      <c r="T10" s="39">
        <f t="shared" si="16"/>
        <v>-3.1306698117843581</v>
      </c>
      <c r="U10" t="s">
        <v>264</v>
      </c>
      <c r="V10" t="s">
        <v>265</v>
      </c>
      <c r="W10" t="s">
        <v>167</v>
      </c>
      <c r="X10" t="s">
        <v>370</v>
      </c>
      <c r="Y10" s="41"/>
    </row>
    <row r="11" spans="1:25" ht="15" x14ac:dyDescent="0.25">
      <c r="A11">
        <v>2.73</v>
      </c>
      <c r="B11">
        <v>1.5</v>
      </c>
      <c r="C11" s="29">
        <f t="shared" si="0"/>
        <v>3.296703296703285E-2</v>
      </c>
      <c r="D11" s="30">
        <f>IF(OR($A11="",$B11=""),"",A11*'MPTO_working_2-way'!$G10)</f>
        <v>2.82</v>
      </c>
      <c r="E11" s="32">
        <f>IF(OR($A11="",$B11=""),"",B11*'MPTO_working_2-way'!$G10)</f>
        <v>1.5494505494505493</v>
      </c>
      <c r="F11" s="30">
        <f>IF(OR($A11="",$B11=""),"",'MPTO_working_2-way'!D10)</f>
        <v>2.8586387434554967</v>
      </c>
      <c r="G11" s="32">
        <f>IF(OR($A11="",$B11=""),"",'MPTO_working_2-way'!E10)</f>
        <v>1.5380281690140845</v>
      </c>
      <c r="H11" s="30">
        <f>IF(OR($A11="",$B11=""),"",'OddsRatio_working_2-way'!M10)</f>
        <v>2.8601075237738272</v>
      </c>
      <c r="I11" s="30">
        <f>IF(OR($A11="",$B11=""),"",'OddsRatio_working_2-way'!N10)</f>
        <v>1.5376033305704702</v>
      </c>
      <c r="J11" s="30">
        <f>IF('Log_working_2-way'!$D10="","",A11^('Log_working_2-way'!$D10))</f>
        <v>2.8783341332936327</v>
      </c>
      <c r="K11" s="32">
        <f>IF('Log_working_2-way'!$D10="","",B11^('Log_working_2-way'!$D10))</f>
        <v>1.532386641053239</v>
      </c>
      <c r="L11" s="37">
        <f t="shared" si="9"/>
        <v>0.3546099290780142</v>
      </c>
      <c r="M11" s="37">
        <f t="shared" si="10"/>
        <v>0.64539007092198586</v>
      </c>
      <c r="N11" s="38">
        <v>107</v>
      </c>
      <c r="O11" s="38">
        <f t="shared" si="11"/>
        <v>67.805860805860803</v>
      </c>
      <c r="P11" s="38">
        <f t="shared" si="12"/>
        <v>35.666666666666664</v>
      </c>
      <c r="Q11" s="38">
        <f t="shared" si="13"/>
        <v>71.333333333333329</v>
      </c>
      <c r="R11" s="38">
        <f t="shared" si="14"/>
        <v>39.19413919413919</v>
      </c>
      <c r="S11" s="39">
        <f t="shared" si="15"/>
        <v>-3.5274725274725256</v>
      </c>
      <c r="T11" s="39">
        <f t="shared" si="16"/>
        <v>-3.5274725274725256</v>
      </c>
      <c r="U11" t="s">
        <v>266</v>
      </c>
      <c r="V11" t="s">
        <v>267</v>
      </c>
      <c r="W11" t="s">
        <v>376</v>
      </c>
      <c r="X11" t="s">
        <v>370</v>
      </c>
      <c r="Y11" s="41"/>
    </row>
    <row r="12" spans="1:25" ht="15" x14ac:dyDescent="0.25">
      <c r="A12">
        <v>1.61</v>
      </c>
      <c r="B12">
        <v>2.41</v>
      </c>
      <c r="C12" s="29">
        <f t="shared" si="0"/>
        <v>3.6055771758459754E-2</v>
      </c>
      <c r="D12" s="30">
        <f>IF(OR($A12="",$B12=""),"",A12*'MPTO_working_2-way'!$G11)</f>
        <v>1.6680497925311204</v>
      </c>
      <c r="E12" s="32">
        <f>IF(OR($A12="",$B12=""),"",B12*'MPTO_working_2-way'!$G11)</f>
        <v>2.4968944099378882</v>
      </c>
      <c r="F12" s="30">
        <f>IF(OR($A12="",$B12=""),"",'MPTO_working_2-way'!D11)</f>
        <v>1.6581269630990791</v>
      </c>
      <c r="G12" s="32">
        <f>IF(OR($A12="",$B12=""),"",'MPTO_working_2-way'!E11)</f>
        <v>2.5194636537774748</v>
      </c>
      <c r="H12" s="30">
        <f>IF(OR($A12="",$B12=""),"",'OddsRatio_working_2-way'!M11)</f>
        <v>1.6577416768573945</v>
      </c>
      <c r="I12" s="30">
        <f>IF(OR($A12="",$B12=""),"",'OddsRatio_working_2-way'!N11)</f>
        <v>2.5203537120802069</v>
      </c>
      <c r="J12" s="30">
        <f>IF('Log_working_2-way'!$D11="","",A12^('Log_working_2-way'!$D11))</f>
        <v>1.6532248225535031</v>
      </c>
      <c r="K12" s="32">
        <f>IF('Log_working_2-way'!$D11="","",B12^('Log_working_2-way'!$D11))</f>
        <v>2.5308665033437969</v>
      </c>
      <c r="L12" s="37">
        <f t="shared" si="9"/>
        <v>0.59950248756218905</v>
      </c>
      <c r="M12" s="37">
        <f t="shared" si="10"/>
        <v>0.40049751243781095</v>
      </c>
      <c r="N12" s="38">
        <v>108</v>
      </c>
      <c r="O12" s="38">
        <f t="shared" si="11"/>
        <v>40.919254658385107</v>
      </c>
      <c r="P12" s="38">
        <f t="shared" si="12"/>
        <v>63.186721991701255</v>
      </c>
      <c r="Q12" s="38">
        <f t="shared" si="13"/>
        <v>44.813278008298752</v>
      </c>
      <c r="R12" s="38">
        <f t="shared" si="14"/>
        <v>67.0807453416149</v>
      </c>
      <c r="S12" s="39">
        <f t="shared" si="15"/>
        <v>-3.8940233499136454</v>
      </c>
      <c r="T12" s="39">
        <f t="shared" si="16"/>
        <v>-3.8940233499136454</v>
      </c>
      <c r="U12" t="s">
        <v>129</v>
      </c>
      <c r="V12" t="s">
        <v>268</v>
      </c>
      <c r="W12" t="s">
        <v>163</v>
      </c>
      <c r="X12" t="s">
        <v>371</v>
      </c>
      <c r="Y12" s="41"/>
    </row>
    <row r="13" spans="1:25" ht="15" x14ac:dyDescent="0.25">
      <c r="A13">
        <v>1.86</v>
      </c>
      <c r="B13">
        <v>2.0099999999999998</v>
      </c>
      <c r="C13" s="29">
        <f t="shared" si="0"/>
        <v>3.5146846413095734E-2</v>
      </c>
      <c r="D13" s="30">
        <f>IF(OR($A13="",$B13=""),"",A13*'MPTO_working_2-way'!$G12)</f>
        <v>1.9253731343283582</v>
      </c>
      <c r="E13" s="32">
        <f>IF(OR($A13="",$B13=""),"",B13*'MPTO_working_2-way'!$G12)</f>
        <v>2.0806451612903221</v>
      </c>
      <c r="F13" s="30">
        <f>IF(OR($A13="",$B13=""),"",'MPTO_working_2-way'!D12)</f>
        <v>1.9228514118191637</v>
      </c>
      <c r="G13" s="32">
        <f>IF(OR($A13="",$B13=""),"",'MPTO_working_2-way'!E12)</f>
        <v>2.0835980605249955</v>
      </c>
      <c r="H13" s="30">
        <f>IF(OR($A13="",$B13=""),"",'OddsRatio_working_2-way'!M12)</f>
        <v>1.9227595290837431</v>
      </c>
      <c r="I13" s="30">
        <f>IF(OR($A13="",$B13=""),"",'OddsRatio_working_2-way'!N12)</f>
        <v>2.0837059585750928</v>
      </c>
      <c r="J13" s="30">
        <f>IF('Log_working_2-way'!$D12="","",A13^('Log_working_2-way'!$D12))</f>
        <v>1.9216119729065091</v>
      </c>
      <c r="K13" s="32">
        <f>IF('Log_working_2-way'!$D12="","",B13^('Log_working_2-way'!$D12))</f>
        <v>2.0850553480183369</v>
      </c>
      <c r="L13" s="37">
        <f t="shared" si="9"/>
        <v>0.51937984496124034</v>
      </c>
      <c r="M13" s="37">
        <f t="shared" si="10"/>
        <v>0.48062015503875982</v>
      </c>
      <c r="N13" s="38">
        <v>109</v>
      </c>
      <c r="O13" s="38">
        <f t="shared" si="11"/>
        <v>50.397849462365592</v>
      </c>
      <c r="P13" s="38">
        <f t="shared" si="12"/>
        <v>54.771144278606961</v>
      </c>
      <c r="Q13" s="38">
        <f t="shared" si="13"/>
        <v>54.228855721393039</v>
      </c>
      <c r="R13" s="38">
        <f t="shared" si="14"/>
        <v>58.602150537634408</v>
      </c>
      <c r="S13" s="39">
        <f t="shared" si="15"/>
        <v>-3.831006259027447</v>
      </c>
      <c r="T13" s="39">
        <f t="shared" si="16"/>
        <v>-3.831006259027447</v>
      </c>
      <c r="U13" t="s">
        <v>269</v>
      </c>
      <c r="V13" t="s">
        <v>270</v>
      </c>
      <c r="W13" t="s">
        <v>163</v>
      </c>
      <c r="X13" t="s">
        <v>371</v>
      </c>
      <c r="Y13" s="41"/>
    </row>
    <row r="14" spans="1:25" s="35" customFormat="1" ht="15" x14ac:dyDescent="0.25">
      <c r="A14">
        <v>1.47</v>
      </c>
      <c r="B14">
        <v>2.76</v>
      </c>
      <c r="C14" s="29">
        <f t="shared" si="0"/>
        <v>4.2590949423247704E-2</v>
      </c>
      <c r="D14" s="30">
        <f>IF(OR($A14="",$B14=""),"",A14*'MPTO_working_2-way'!$G13)</f>
        <v>1.5326086956521741</v>
      </c>
      <c r="E14" s="32">
        <f>IF(OR($A14="",$B14=""),"",B14*'MPTO_working_2-way'!$G13)</f>
        <v>2.8775510204081636</v>
      </c>
      <c r="F14" s="30">
        <f>IF(OR($A14="",$B14=""),"",'MPTO_working_2-way'!D13)</f>
        <v>1.5175044883303412</v>
      </c>
      <c r="G14" s="32">
        <f>IF(OR($A14="",$B14=""),"",'MPTO_working_2-way'!E13)</f>
        <v>2.93235039028621</v>
      </c>
      <c r="H14" s="30">
        <f>IF(OR($A14="",$B14=""),"",'OddsRatio_working_2-way'!M13)</f>
        <v>1.5167644091319124</v>
      </c>
      <c r="I14" s="30">
        <f>IF(OR($A14="",$B14=""),"",'OddsRatio_working_2-way'!N13)</f>
        <v>2.9351177873875871</v>
      </c>
      <c r="J14" s="30">
        <f>IF('Log_working_2-way'!$D13="","",A14^('Log_working_2-way'!$D13))</f>
        <v>1.5098280403230515</v>
      </c>
      <c r="K14" s="32">
        <f>IF('Log_working_2-way'!$D13="","",B14^('Log_working_2-way'!$D13))</f>
        <v>2.9614456658071751</v>
      </c>
      <c r="L14" s="37">
        <f t="shared" si="9"/>
        <v>0.65248226950354604</v>
      </c>
      <c r="M14" s="37">
        <f t="shared" si="10"/>
        <v>0.34751773049645385</v>
      </c>
      <c r="N14" s="38">
        <v>110</v>
      </c>
      <c r="O14" s="38">
        <f t="shared" si="11"/>
        <v>35.170068027210874</v>
      </c>
      <c r="P14" s="38">
        <f t="shared" si="12"/>
        <v>70.144927536231876</v>
      </c>
      <c r="Q14" s="38">
        <f t="shared" si="13"/>
        <v>39.855072463768124</v>
      </c>
      <c r="R14" s="38">
        <f t="shared" si="14"/>
        <v>74.829931972789112</v>
      </c>
      <c r="S14" s="39">
        <f t="shared" si="15"/>
        <v>-4.6850044365572501</v>
      </c>
      <c r="T14" s="39">
        <f t="shared" si="16"/>
        <v>-4.6850044365572359</v>
      </c>
      <c r="U14" t="s">
        <v>125</v>
      </c>
      <c r="V14" t="s">
        <v>127</v>
      </c>
      <c r="W14" t="s">
        <v>163</v>
      </c>
      <c r="X14" t="s">
        <v>371</v>
      </c>
      <c r="Y14" s="41"/>
    </row>
    <row r="15" spans="1:25" ht="15" x14ac:dyDescent="0.25">
      <c r="A15">
        <v>1.69</v>
      </c>
      <c r="B15">
        <v>2.25</v>
      </c>
      <c r="C15" s="29">
        <f t="shared" si="0"/>
        <v>3.6160420775805502E-2</v>
      </c>
      <c r="D15" s="30">
        <f>IF(OR($A15="",$B15=""),"",A15*'MPTO_working_2-way'!$G14)</f>
        <v>1.7511111111111113</v>
      </c>
      <c r="E15" s="32">
        <f>IF(OR($A15="",$B15=""),"",B15*'MPTO_working_2-way'!$G14)</f>
        <v>2.3313609467455625</v>
      </c>
      <c r="F15" s="30">
        <f>IF(OR($A15="",$B15=""),"",'MPTO_working_2-way'!D14)</f>
        <v>1.7432664756446994</v>
      </c>
      <c r="G15" s="32">
        <f>IF(OR($A15="",$B15=""),"",'MPTO_working_2-way'!E14)</f>
        <v>2.3454124903623752</v>
      </c>
      <c r="H15" s="30">
        <f>IF(OR($A15="",$B15=""),"",'OddsRatio_working_2-way'!M14)</f>
        <v>1.7429670248402687</v>
      </c>
      <c r="I15" s="30">
        <f>IF(OR($A15="",$B15=""),"",'OddsRatio_working_2-way'!N14)</f>
        <v>2.3459547551454145</v>
      </c>
      <c r="J15" s="30">
        <f>IF('Log_working_2-way'!$D14="","",A15^('Log_working_2-way'!$D14))</f>
        <v>1.7393999014212567</v>
      </c>
      <c r="K15" s="32">
        <f>IF('Log_working_2-way'!$D14="","",B15^('Log_working_2-way'!$D14))</f>
        <v>2.3524481110664444</v>
      </c>
      <c r="L15" s="37">
        <f t="shared" si="9"/>
        <v>0.57106598984771573</v>
      </c>
      <c r="M15" s="37">
        <f t="shared" si="10"/>
        <v>0.42893401015228422</v>
      </c>
      <c r="N15" s="38">
        <v>111</v>
      </c>
      <c r="O15" s="38">
        <f t="shared" si="11"/>
        <v>45.319526627218941</v>
      </c>
      <c r="P15" s="38">
        <f t="shared" si="12"/>
        <v>61.666666666666664</v>
      </c>
      <c r="Q15" s="38">
        <f t="shared" si="13"/>
        <v>49.333333333333329</v>
      </c>
      <c r="R15" s="38">
        <f t="shared" si="14"/>
        <v>65.680473372781066</v>
      </c>
      <c r="S15" s="39">
        <f t="shared" si="15"/>
        <v>-4.0138067061143872</v>
      </c>
      <c r="T15" s="39">
        <f t="shared" si="16"/>
        <v>-4.0138067061144014</v>
      </c>
      <c r="U15" t="s">
        <v>271</v>
      </c>
      <c r="V15" t="s">
        <v>272</v>
      </c>
      <c r="W15" t="s">
        <v>377</v>
      </c>
      <c r="X15" t="s">
        <v>371</v>
      </c>
      <c r="Y15" s="41"/>
    </row>
    <row r="16" spans="1:25" ht="15" x14ac:dyDescent="0.25">
      <c r="A16">
        <v>1.88</v>
      </c>
      <c r="B16">
        <v>2.02</v>
      </c>
      <c r="C16" s="29">
        <f t="shared" si="0"/>
        <v>2.6964398567516312E-2</v>
      </c>
      <c r="D16" s="30">
        <f>IF(OR($A16="",$B16=""),"",A16*'MPTO_working_2-way'!$G15)</f>
        <v>1.9306930693069306</v>
      </c>
      <c r="E16" s="32">
        <f>IF(OR($A16="",$B16=""),"",B16*'MPTO_working_2-way'!$G15)</f>
        <v>2.0744680851063828</v>
      </c>
      <c r="F16" s="30">
        <f>IF(OR($A16="",$B16=""),"",'MPTO_working_2-way'!D15)</f>
        <v>1.9288906948394962</v>
      </c>
      <c r="G16" s="32">
        <f>IF(OR($A16="",$B16=""),"",'MPTO_working_2-way'!E15)</f>
        <v>2.0765529308836395</v>
      </c>
      <c r="H16" s="30">
        <f>IF(OR($A16="",$B16=""),"",'OddsRatio_working_2-way'!M15)</f>
        <v>1.9288407280256479</v>
      </c>
      <c r="I16" s="30">
        <f>IF(OR($A16="",$B16=""),"",'OddsRatio_working_2-way'!N15)</f>
        <v>2.0766108438479098</v>
      </c>
      <c r="J16" s="30">
        <f>IF('Log_working_2-way'!$D15="","",A16^('Log_working_2-way'!$D15))</f>
        <v>1.9280257534933587</v>
      </c>
      <c r="K16" s="32">
        <f>IF('Log_working_2-way'!$D15="","",B16^('Log_working_2-way'!$D15))</f>
        <v>2.0775563029751076</v>
      </c>
      <c r="L16" s="37">
        <f t="shared" si="9"/>
        <v>0.517948717948718</v>
      </c>
      <c r="M16" s="37">
        <f t="shared" si="10"/>
        <v>0.48205128205128212</v>
      </c>
      <c r="N16" s="38">
        <v>112</v>
      </c>
      <c r="O16" s="38">
        <f t="shared" si="11"/>
        <v>52.425531914893618</v>
      </c>
      <c r="P16" s="38">
        <f t="shared" si="12"/>
        <v>56.554455445544555</v>
      </c>
      <c r="Q16" s="38">
        <f t="shared" si="13"/>
        <v>55.445544554455445</v>
      </c>
      <c r="R16" s="38">
        <f t="shared" si="14"/>
        <v>59.574468085106382</v>
      </c>
      <c r="S16" s="39">
        <f t="shared" si="15"/>
        <v>-3.020012639561827</v>
      </c>
      <c r="T16" s="39">
        <f t="shared" si="16"/>
        <v>-3.020012639561827</v>
      </c>
      <c r="U16" t="s">
        <v>273</v>
      </c>
      <c r="V16" t="s">
        <v>274</v>
      </c>
      <c r="W16" t="s">
        <v>377</v>
      </c>
      <c r="X16" t="s">
        <v>371</v>
      </c>
      <c r="Y16" s="41"/>
    </row>
    <row r="17" spans="1:25" ht="15" x14ac:dyDescent="0.25">
      <c r="A17">
        <v>1.56</v>
      </c>
      <c r="B17">
        <v>2.52</v>
      </c>
      <c r="C17" s="29">
        <f t="shared" si="0"/>
        <v>3.7851037851037717E-2</v>
      </c>
      <c r="D17" s="30">
        <f>IF(OR($A17="",$B17=""),"",A17*'MPTO_working_2-way'!$G16)</f>
        <v>1.6190476190476188</v>
      </c>
      <c r="E17" s="32">
        <f>IF(OR($A17="",$B17=""),"",B17*'MPTO_working_2-way'!$G16)</f>
        <v>2.615384615384615</v>
      </c>
      <c r="F17" s="30">
        <f>IF(OR($A17="",$B17=""),"",'MPTO_working_2-way'!D16)</f>
        <v>1.6074582924435721</v>
      </c>
      <c r="G17" s="32">
        <f>IF(OR($A17="",$B17=""),"",'MPTO_working_2-way'!E16)</f>
        <v>2.646203554119547</v>
      </c>
      <c r="H17" s="30">
        <f>IF(OR($A17="",$B17=""),"",'OddsRatio_working_2-way'!M16)</f>
        <v>1.6069769786668839</v>
      </c>
      <c r="I17" s="30">
        <f>IF(OR($A17="",$B17=""),"",'OddsRatio_working_2-way'!N16)</f>
        <v>2.6475089420958278</v>
      </c>
      <c r="J17" s="30">
        <f>IF('Log_working_2-way'!$D16="","",A17^('Log_working_2-way'!$D16))</f>
        <v>1.6016888165654291</v>
      </c>
      <c r="K17" s="32">
        <f>IF('Log_working_2-way'!$D16="","",B17^('Log_working_2-way'!$D16))</f>
        <v>2.6619886766517245</v>
      </c>
      <c r="L17" s="37">
        <f t="shared" si="9"/>
        <v>0.61764705882352944</v>
      </c>
      <c r="M17" s="37">
        <f t="shared" si="10"/>
        <v>0.38235294117647067</v>
      </c>
      <c r="N17" s="38">
        <v>113</v>
      </c>
      <c r="O17" s="38">
        <f t="shared" si="11"/>
        <v>40.564102564102562</v>
      </c>
      <c r="P17" s="38">
        <f t="shared" si="12"/>
        <v>68.158730158730151</v>
      </c>
      <c r="Q17" s="38">
        <f t="shared" si="13"/>
        <v>44.841269841269842</v>
      </c>
      <c r="R17" s="38">
        <f t="shared" si="14"/>
        <v>72.435897435897431</v>
      </c>
      <c r="S17" s="39">
        <f t="shared" si="15"/>
        <v>-4.2771672771672797</v>
      </c>
      <c r="T17" s="39">
        <f t="shared" si="16"/>
        <v>-4.2771672771672797</v>
      </c>
      <c r="U17" t="s">
        <v>275</v>
      </c>
      <c r="V17" t="s">
        <v>276</v>
      </c>
      <c r="W17" t="s">
        <v>377</v>
      </c>
      <c r="X17" t="s">
        <v>371</v>
      </c>
      <c r="Y17" s="41"/>
    </row>
    <row r="18" spans="1:25" ht="15" x14ac:dyDescent="0.25">
      <c r="A18">
        <v>1.67</v>
      </c>
      <c r="B18">
        <v>2.2999999999999998</v>
      </c>
      <c r="C18" s="29">
        <f t="shared" si="0"/>
        <v>3.3585003905233002E-2</v>
      </c>
      <c r="D18" s="30">
        <f>IF(OR($A18="",$B18=""),"",A18*'MPTO_working_2-way'!$G17)</f>
        <v>1.7260869565217389</v>
      </c>
      <c r="E18" s="32">
        <f>IF(OR($A18="",$B18=""),"",B18*'MPTO_working_2-way'!$G17)</f>
        <v>2.3772455089820359</v>
      </c>
      <c r="F18" s="30">
        <f>IF(OR($A18="",$B18=""),"",'MPTO_working_2-way'!D17)</f>
        <v>1.7181838514873629</v>
      </c>
      <c r="G18" s="32">
        <f>IF(OR($A18="",$B18=""),"",'MPTO_working_2-way'!E17)</f>
        <v>2.3924011211460603</v>
      </c>
      <c r="H18" s="30">
        <f>IF(OR($A18="",$B18=""),"",'OddsRatio_working_2-way'!M17)</f>
        <v>1.7179029289427752</v>
      </c>
      <c r="I18" s="30">
        <f>IF(OR($A18="",$B18=""),"",'OddsRatio_working_2-way'!N17)</f>
        <v>2.3929459815307572</v>
      </c>
      <c r="J18" s="30">
        <f>IF('Log_working_2-way'!$D17="","",A18^('Log_working_2-way'!$D17))</f>
        <v>1.7143143993241288</v>
      </c>
      <c r="K18" s="32">
        <f>IF('Log_working_2-way'!$D17="","",B18^('Log_working_2-way'!$D17))</f>
        <v>2.399943779582375</v>
      </c>
      <c r="L18" s="37">
        <f t="shared" si="9"/>
        <v>0.57934508816120911</v>
      </c>
      <c r="M18" s="37">
        <f t="shared" si="10"/>
        <v>0.42065491183879095</v>
      </c>
      <c r="N18" s="38">
        <v>114</v>
      </c>
      <c r="O18" s="38">
        <f t="shared" si="11"/>
        <v>45.736526946107787</v>
      </c>
      <c r="P18" s="38">
        <f t="shared" si="12"/>
        <v>64.434782608695656</v>
      </c>
      <c r="Q18" s="38">
        <f t="shared" si="13"/>
        <v>49.565217391304351</v>
      </c>
      <c r="R18" s="38">
        <f t="shared" si="14"/>
        <v>68.263473053892227</v>
      </c>
      <c r="S18" s="39">
        <f t="shared" si="15"/>
        <v>-3.828690445196564</v>
      </c>
      <c r="T18" s="39">
        <f t="shared" si="16"/>
        <v>-3.8286904451965711</v>
      </c>
      <c r="U18" t="s">
        <v>277</v>
      </c>
      <c r="V18" t="s">
        <v>278</v>
      </c>
      <c r="W18" t="s">
        <v>377</v>
      </c>
      <c r="X18" t="s">
        <v>371</v>
      </c>
      <c r="Y18" s="41"/>
    </row>
    <row r="19" spans="1:25" ht="15" x14ac:dyDescent="0.25">
      <c r="A19">
        <v>1.79</v>
      </c>
      <c r="B19">
        <v>2.1</v>
      </c>
      <c r="C19" s="29">
        <f t="shared" si="0"/>
        <v>3.4849694067571102E-2</v>
      </c>
      <c r="D19" s="30">
        <f>IF(OR($A19="",$B19=""),"",A19*'MPTO_working_2-way'!$G18)</f>
        <v>1.8523809523809522</v>
      </c>
      <c r="E19" s="32">
        <f>IF(OR($A19="",$B19=""),"",B19*'MPTO_working_2-way'!$G18)</f>
        <v>2.1731843575418992</v>
      </c>
      <c r="F19" s="30">
        <f>IF(OR($A19="",$B19=""),"",'MPTO_working_2-way'!D18)</f>
        <v>1.8476284099287292</v>
      </c>
      <c r="G19" s="32">
        <f>IF(OR($A19="",$B19=""),"",'MPTO_working_2-way'!E18)</f>
        <v>2.1797622499275153</v>
      </c>
      <c r="H19" s="30">
        <f>IF(OR($A19="",$B19=""),"",'OddsRatio_working_2-way'!M18)</f>
        <v>1.8474560862851939</v>
      </c>
      <c r="I19" s="30">
        <f>IF(OR($A19="",$B19=""),"",'OddsRatio_working_2-way'!N18)</f>
        <v>2.1800021454603971</v>
      </c>
      <c r="J19" s="30">
        <f>IF('Log_working_2-way'!$D18="","",A19^('Log_working_2-way'!$D18))</f>
        <v>1.8452962428833544</v>
      </c>
      <c r="K19" s="32">
        <f>IF('Log_working_2-way'!$D18="","",B19^('Log_working_2-way'!$D18))</f>
        <v>2.1830172065936067</v>
      </c>
      <c r="L19" s="37">
        <f t="shared" si="9"/>
        <v>0.53984575835475579</v>
      </c>
      <c r="M19" s="37">
        <f t="shared" si="10"/>
        <v>0.46015424164524427</v>
      </c>
      <c r="N19" s="38">
        <v>115</v>
      </c>
      <c r="O19" s="38">
        <f t="shared" si="11"/>
        <v>50.754189944134069</v>
      </c>
      <c r="P19" s="38">
        <f t="shared" si="12"/>
        <v>60.238095238095234</v>
      </c>
      <c r="Q19" s="38">
        <f t="shared" si="13"/>
        <v>54.761904761904759</v>
      </c>
      <c r="R19" s="38">
        <f t="shared" si="14"/>
        <v>64.245810055865917</v>
      </c>
      <c r="S19" s="39">
        <f t="shared" si="15"/>
        <v>-4.0077148177706903</v>
      </c>
      <c r="T19" s="39">
        <f t="shared" si="16"/>
        <v>-4.0077148177706832</v>
      </c>
      <c r="U19" t="s">
        <v>279</v>
      </c>
      <c r="V19" t="s">
        <v>280</v>
      </c>
      <c r="W19" t="s">
        <v>377</v>
      </c>
      <c r="X19" t="s">
        <v>371</v>
      </c>
      <c r="Y19" s="41"/>
    </row>
    <row r="20" spans="1:25" ht="15" x14ac:dyDescent="0.25">
      <c r="A20">
        <v>1.62</v>
      </c>
      <c r="B20">
        <v>2.41</v>
      </c>
      <c r="C20" s="29">
        <f t="shared" si="0"/>
        <v>3.2221709953383471E-2</v>
      </c>
      <c r="D20" s="30">
        <f>IF(OR($A20="",$B20=""),"",A20*'MPTO_working_2-way'!$G19)</f>
        <v>1.6721991701244814</v>
      </c>
      <c r="E20" s="32">
        <f>IF(OR($A20="",$B20=""),"",B20*'MPTO_working_2-way'!$G19)</f>
        <v>2.4876543209876543</v>
      </c>
      <c r="F20" s="30">
        <f>IF(OR($A20="",$B20=""),"",'MPTO_working_2-way'!D19)</f>
        <v>1.6634144263133228</v>
      </c>
      <c r="G20" s="32">
        <f>IF(OR($A20="",$B20=""),"",'MPTO_working_2-way'!E19)</f>
        <v>2.5073534133966988</v>
      </c>
      <c r="H20" s="30">
        <f>IF(OR($A20="",$B20=""),"",'OddsRatio_working_2-way'!M19)</f>
        <v>1.6631110857591944</v>
      </c>
      <c r="I20" s="30">
        <f>IF(OR($A20="",$B20=""),"",'OddsRatio_working_2-way'!N19)</f>
        <v>2.5080429530975232</v>
      </c>
      <c r="J20" s="30">
        <f>IF('Log_working_2-way'!$D19="","",A20^('Log_working_2-way'!$D19))</f>
        <v>1.6591215903879362</v>
      </c>
      <c r="K20" s="32">
        <f>IF('Log_working_2-way'!$D19="","",B20^('Log_working_2-way'!$D19))</f>
        <v>2.5171707535955181</v>
      </c>
      <c r="L20" s="37">
        <f t="shared" si="9"/>
        <v>0.59801488833746896</v>
      </c>
      <c r="M20" s="37">
        <f t="shared" si="10"/>
        <v>0.40198511166253104</v>
      </c>
      <c r="N20" s="38">
        <v>116</v>
      </c>
      <c r="O20" s="38">
        <f t="shared" si="11"/>
        <v>44.395061728395071</v>
      </c>
      <c r="P20" s="38">
        <f t="shared" si="12"/>
        <v>67.867219917012449</v>
      </c>
      <c r="Q20" s="38">
        <f t="shared" si="13"/>
        <v>48.132780082987551</v>
      </c>
      <c r="R20" s="38">
        <f t="shared" si="14"/>
        <v>71.604938271604937</v>
      </c>
      <c r="S20" s="39">
        <f t="shared" si="15"/>
        <v>-3.7377183545924808</v>
      </c>
      <c r="T20" s="39">
        <f t="shared" si="16"/>
        <v>-3.7377183545924879</v>
      </c>
      <c r="U20" t="s">
        <v>281</v>
      </c>
      <c r="V20" t="s">
        <v>282</v>
      </c>
      <c r="W20" t="s">
        <v>377</v>
      </c>
      <c r="X20" t="s">
        <v>371</v>
      </c>
      <c r="Y20" s="41"/>
    </row>
    <row r="21" spans="1:25" ht="15" x14ac:dyDescent="0.25">
      <c r="A21">
        <v>1.74</v>
      </c>
      <c r="B21">
        <v>2.1800000000000002</v>
      </c>
      <c r="C21" s="29">
        <f t="shared" si="0"/>
        <v>3.3428240008436028E-2</v>
      </c>
      <c r="D21" s="30">
        <f>IF(OR($A21="",$B21=""),"",A21*'MPTO_working_2-way'!$G20)</f>
        <v>1.7981651376146788</v>
      </c>
      <c r="E21" s="32">
        <f>IF(OR($A21="",$B21=""),"",B21*'MPTO_working_2-way'!$G20)</f>
        <v>2.2528735632183907</v>
      </c>
      <c r="F21" s="30">
        <f>IF(OR($A21="",$B21=""),"",'MPTO_working_2-way'!D20)</f>
        <v>1.7921194368326561</v>
      </c>
      <c r="G21" s="32">
        <f>IF(OR($A21="",$B21=""),"",'MPTO_working_2-way'!E20)</f>
        <v>2.2624358821424311</v>
      </c>
      <c r="H21" s="30">
        <f>IF(OR($A21="",$B21=""),"",'OddsRatio_working_2-way'!M20)</f>
        <v>1.7919082295744857</v>
      </c>
      <c r="I21" s="30">
        <f>IF(OR($A21="",$B21=""),"",'OddsRatio_working_2-way'!N20)</f>
        <v>2.26277258229445</v>
      </c>
      <c r="J21" s="30">
        <f>IF('Log_working_2-way'!$D20="","",A21^('Log_working_2-way'!$D20))</f>
        <v>1.7891643629660847</v>
      </c>
      <c r="K21" s="32">
        <f>IF('Log_working_2-way'!$D20="","",B21^('Log_working_2-way'!$D20))</f>
        <v>2.2671631499443738</v>
      </c>
      <c r="L21" s="37">
        <f t="shared" si="9"/>
        <v>0.55612244897959184</v>
      </c>
      <c r="M21" s="37">
        <f t="shared" si="10"/>
        <v>0.44387755102040816</v>
      </c>
      <c r="N21" s="38">
        <v>117</v>
      </c>
      <c r="O21" s="38">
        <f t="shared" si="11"/>
        <v>49.758620689655174</v>
      </c>
      <c r="P21" s="38">
        <f t="shared" si="12"/>
        <v>63.33027522935781</v>
      </c>
      <c r="Q21" s="38">
        <f t="shared" si="13"/>
        <v>53.669724770642198</v>
      </c>
      <c r="R21" s="38">
        <f t="shared" si="14"/>
        <v>67.241379310344826</v>
      </c>
      <c r="S21" s="39">
        <f t="shared" si="15"/>
        <v>-3.9111040809870232</v>
      </c>
      <c r="T21" s="39">
        <f t="shared" si="16"/>
        <v>-3.9111040809870161</v>
      </c>
      <c r="U21" t="s">
        <v>283</v>
      </c>
      <c r="V21" t="s">
        <v>284</v>
      </c>
      <c r="W21" t="s">
        <v>374</v>
      </c>
      <c r="X21" t="s">
        <v>371</v>
      </c>
      <c r="Y21" s="41"/>
    </row>
    <row r="22" spans="1:25" ht="15" x14ac:dyDescent="0.25">
      <c r="A22">
        <v>1.76</v>
      </c>
      <c r="B22">
        <v>2.15</v>
      </c>
      <c r="C22" s="29">
        <f t="shared" si="0"/>
        <v>3.3298097251585723E-2</v>
      </c>
      <c r="D22" s="30">
        <f>IF(OR($A22="",$B22=""),"",A22*'MPTO_working_2-way'!$G21)</f>
        <v>1.8186046511627909</v>
      </c>
      <c r="E22" s="32">
        <f>IF(OR($A22="",$B22=""),"",B22*'MPTO_working_2-way'!$G21)</f>
        <v>2.2215909090909092</v>
      </c>
      <c r="F22" s="30">
        <f>IF(OR($A22="",$B22=""),"",'MPTO_working_2-way'!D21)</f>
        <v>1.8131288931480596</v>
      </c>
      <c r="G22" s="32">
        <f>IF(OR($A22="",$B22=""),"",'MPTO_working_2-way'!E21)</f>
        <v>2.2298173246906305</v>
      </c>
      <c r="H22" s="30">
        <f>IF(OR($A22="",$B22=""),"",'OddsRatio_working_2-way'!M21)</f>
        <v>1.8129388446970602</v>
      </c>
      <c r="I22" s="30">
        <f>IF(OR($A22="",$B22=""),"",'OddsRatio_working_2-way'!N21)</f>
        <v>2.2301048307916052</v>
      </c>
      <c r="J22" s="30">
        <f>IF('Log_working_2-way'!$D21="","",A22^('Log_working_2-way'!$D21))</f>
        <v>1.8104537322239227</v>
      </c>
      <c r="K22" s="32">
        <f>IF('Log_working_2-way'!$D21="","",B22^('Log_working_2-way'!$D21))</f>
        <v>2.2338767288490446</v>
      </c>
      <c r="L22" s="37">
        <f t="shared" si="9"/>
        <v>0.54987212276214825</v>
      </c>
      <c r="M22" s="37">
        <f t="shared" si="10"/>
        <v>0.45012787723785164</v>
      </c>
      <c r="N22" s="38">
        <v>118</v>
      </c>
      <c r="O22" s="38">
        <f t="shared" si="11"/>
        <v>50.95454545454546</v>
      </c>
      <c r="P22" s="38">
        <f t="shared" si="12"/>
        <v>63.116279069767437</v>
      </c>
      <c r="Q22" s="38">
        <f t="shared" si="13"/>
        <v>54.883720930232556</v>
      </c>
      <c r="R22" s="38">
        <f t="shared" si="14"/>
        <v>67.045454545454547</v>
      </c>
      <c r="S22" s="39">
        <f t="shared" si="15"/>
        <v>-3.9291754756870958</v>
      </c>
      <c r="T22" s="39">
        <f t="shared" si="16"/>
        <v>-3.92917547568711</v>
      </c>
      <c r="U22" t="s">
        <v>285</v>
      </c>
      <c r="V22" t="s">
        <v>286</v>
      </c>
      <c r="W22" t="s">
        <v>374</v>
      </c>
      <c r="X22" t="s">
        <v>371</v>
      </c>
      <c r="Y22" s="41"/>
    </row>
    <row r="23" spans="1:25" ht="15" x14ac:dyDescent="0.25">
      <c r="A23">
        <v>1.7</v>
      </c>
      <c r="B23">
        <v>2.2200000000000002</v>
      </c>
      <c r="C23" s="29">
        <f t="shared" si="0"/>
        <v>3.868574456809748E-2</v>
      </c>
      <c r="D23" s="30">
        <f>IF(OR($A23="",$B23=""),"",A23*'MPTO_working_2-way'!$G22)</f>
        <v>1.7657657657657657</v>
      </c>
      <c r="E23" s="32">
        <f>IF(OR($A23="",$B23=""),"",B23*'MPTO_working_2-way'!$G22)</f>
        <v>2.3058823529411767</v>
      </c>
      <c r="F23" s="30">
        <f>IF(OR($A23="",$B23=""),"",'MPTO_working_2-way'!D22)</f>
        <v>1.7578015836050302</v>
      </c>
      <c r="G23" s="32">
        <f>IF(OR($A23="",$B23=""),"",'MPTO_working_2-way'!E22)</f>
        <v>2.3196066379840201</v>
      </c>
      <c r="H23" s="30">
        <f>IF(OR($A23="",$B23=""),"",'OddsRatio_working_2-way'!M22)</f>
        <v>1.7574763968621581</v>
      </c>
      <c r="I23" s="30">
        <f>IF(OR($A23="",$B23=""),"",'OddsRatio_working_2-way'!N22)</f>
        <v>2.3201731488169055</v>
      </c>
      <c r="J23" s="30">
        <f>IF('Log_working_2-way'!$D22="","",A23^('Log_working_2-way'!$D22))</f>
        <v>1.7538490082446418</v>
      </c>
      <c r="K23" s="32">
        <f>IF('Log_working_2-way'!$D22="","",B23^('Log_working_2-way'!$D22))</f>
        <v>2.3265255894258647</v>
      </c>
      <c r="L23" s="37">
        <f t="shared" si="9"/>
        <v>0.56632653061224492</v>
      </c>
      <c r="M23" s="37">
        <f t="shared" si="10"/>
        <v>0.43367346938775503</v>
      </c>
      <c r="N23" s="38">
        <v>119</v>
      </c>
      <c r="O23" s="38">
        <f t="shared" si="11"/>
        <v>48.999999999999993</v>
      </c>
      <c r="P23" s="38">
        <f t="shared" si="12"/>
        <v>65.396396396396398</v>
      </c>
      <c r="Q23" s="38">
        <f t="shared" si="13"/>
        <v>53.603603603603595</v>
      </c>
      <c r="R23" s="38">
        <f t="shared" si="14"/>
        <v>70</v>
      </c>
      <c r="S23" s="39">
        <f t="shared" si="15"/>
        <v>-4.6036036036036023</v>
      </c>
      <c r="T23" s="39">
        <f t="shared" si="16"/>
        <v>-4.6036036036036023</v>
      </c>
      <c r="U23" t="s">
        <v>287</v>
      </c>
      <c r="V23" t="s">
        <v>288</v>
      </c>
      <c r="W23" t="s">
        <v>374</v>
      </c>
      <c r="X23" t="s">
        <v>371</v>
      </c>
      <c r="Y23" s="41"/>
    </row>
    <row r="24" spans="1:25" ht="15" x14ac:dyDescent="0.25">
      <c r="A24">
        <v>1.48</v>
      </c>
      <c r="B24">
        <v>2.75</v>
      </c>
      <c r="C24" s="29">
        <f t="shared" si="0"/>
        <v>3.9312039312039193E-2</v>
      </c>
      <c r="D24" s="30">
        <f>IF(OR($A24="",$B24=""),"",A24*'MPTO_working_2-way'!$G23)</f>
        <v>1.5381818181818181</v>
      </c>
      <c r="E24" s="32">
        <f>IF(OR($A24="",$B24=""),"",B24*'MPTO_working_2-way'!$G23)</f>
        <v>2.8581081081081079</v>
      </c>
      <c r="F24" s="30">
        <f>IF(OR($A24="",$B24=""),"",'MPTO_working_2-way'!D23)</f>
        <v>1.5243445692883895</v>
      </c>
      <c r="G24" s="32">
        <f>IF(OR($A24="",$B24=""),"",'MPTO_working_2-way'!E23)</f>
        <v>2.907142857142857</v>
      </c>
      <c r="H24" s="30">
        <f>IF(OR($A24="",$B24=""),"",'OddsRatio_working_2-way'!M23)</f>
        <v>1.5237229365663816</v>
      </c>
      <c r="I24" s="30">
        <f>IF(OR($A24="",$B24=""),"",'OddsRatio_working_2-way'!N23)</f>
        <v>2.9094065395649333</v>
      </c>
      <c r="J24" s="30">
        <f>IF('Log_working_2-way'!$D23="","",A24^('Log_working_2-way'!$D23))</f>
        <v>1.5173801218505167</v>
      </c>
      <c r="K24" s="32">
        <f>IF('Log_working_2-way'!$D23="","",B24^('Log_working_2-way'!$D23))</f>
        <v>2.9328148836151597</v>
      </c>
      <c r="L24" s="37">
        <f t="shared" si="9"/>
        <v>0.65011820330969272</v>
      </c>
      <c r="M24" s="37">
        <f t="shared" si="10"/>
        <v>0.34988179669030733</v>
      </c>
      <c r="N24" s="38">
        <v>120</v>
      </c>
      <c r="O24" s="38">
        <f t="shared" si="11"/>
        <v>38.918918918918912</v>
      </c>
      <c r="P24" s="38">
        <f t="shared" si="12"/>
        <v>76.36363636363636</v>
      </c>
      <c r="Q24" s="38">
        <f t="shared" si="13"/>
        <v>43.63636363636364</v>
      </c>
      <c r="R24" s="38">
        <f t="shared" si="14"/>
        <v>81.081081081081081</v>
      </c>
      <c r="S24" s="39">
        <f t="shared" si="15"/>
        <v>-4.717444717444728</v>
      </c>
      <c r="T24" s="39">
        <f t="shared" si="16"/>
        <v>-4.7174447174447209</v>
      </c>
      <c r="U24" t="s">
        <v>289</v>
      </c>
      <c r="V24" t="s">
        <v>290</v>
      </c>
      <c r="W24" t="s">
        <v>374</v>
      </c>
      <c r="X24" t="s">
        <v>371</v>
      </c>
      <c r="Y24" s="41"/>
    </row>
    <row r="25" spans="1:25" ht="15" x14ac:dyDescent="0.25">
      <c r="A25">
        <v>1.79</v>
      </c>
      <c r="B25">
        <v>2.09</v>
      </c>
      <c r="C25" s="29">
        <f t="shared" si="0"/>
        <v>3.7128117398625982E-2</v>
      </c>
      <c r="D25" s="30">
        <f>IF(OR($A25="",$B25=""),"",A25*'MPTO_working_2-way'!$G24)</f>
        <v>1.8564593301435406</v>
      </c>
      <c r="E25" s="32">
        <f>IF(OR($A25="",$B25=""),"",B25*'MPTO_working_2-way'!$G24)</f>
        <v>2.1675977653631282</v>
      </c>
      <c r="F25" s="30">
        <f>IF(OR($A25="",$B25=""),"",'MPTO_working_2-way'!D24)</f>
        <v>1.8515255747197545</v>
      </c>
      <c r="G25" s="32">
        <f>IF(OR($A25="",$B25=""),"",'MPTO_working_2-way'!E24)</f>
        <v>2.1743628490889537</v>
      </c>
      <c r="H25" s="30">
        <f>IF(OR($A25="",$B25=""),"",'OddsRatio_working_2-way'!M24)</f>
        <v>1.8513346241060764</v>
      </c>
      <c r="I25" s="30">
        <f>IF(OR($A25="",$B25=""),"",'OddsRatio_working_2-way'!N24)</f>
        <v>2.1746262535134471</v>
      </c>
      <c r="J25" s="30">
        <f>IF('Log_working_2-way'!$D24="","",A25^('Log_working_2-way'!$D24))</f>
        <v>1.8490885498780329</v>
      </c>
      <c r="K25" s="32">
        <f>IF('Log_working_2-way'!$D24="","",B25^('Log_working_2-way'!$D24))</f>
        <v>2.177733465070919</v>
      </c>
      <c r="L25" s="37">
        <f t="shared" si="9"/>
        <v>0.53865979381443296</v>
      </c>
      <c r="M25" s="37">
        <f t="shared" si="10"/>
        <v>0.46134020618556709</v>
      </c>
      <c r="N25" s="38">
        <v>121</v>
      </c>
      <c r="O25" s="38">
        <f t="shared" si="11"/>
        <v>53.402234636871505</v>
      </c>
      <c r="P25" s="38">
        <f t="shared" si="12"/>
        <v>63.10526315789474</v>
      </c>
      <c r="Q25" s="38">
        <f t="shared" si="13"/>
        <v>57.894736842105267</v>
      </c>
      <c r="R25" s="38">
        <f t="shared" si="14"/>
        <v>67.597765363128488</v>
      </c>
      <c r="S25" s="39">
        <f t="shared" si="15"/>
        <v>-4.4925022052337624</v>
      </c>
      <c r="T25" s="39">
        <f t="shared" si="16"/>
        <v>-4.4925022052337482</v>
      </c>
      <c r="U25" t="s">
        <v>81</v>
      </c>
      <c r="V25" t="s">
        <v>248</v>
      </c>
      <c r="W25" t="s">
        <v>164</v>
      </c>
      <c r="X25" t="s">
        <v>371</v>
      </c>
      <c r="Y25" s="41"/>
    </row>
    <row r="26" spans="1:25" ht="15" x14ac:dyDescent="0.25">
      <c r="A26">
        <v>1.81</v>
      </c>
      <c r="B26">
        <v>2.08</v>
      </c>
      <c r="C26" s="29">
        <f t="shared" si="0"/>
        <v>3.3255418614534626E-2</v>
      </c>
      <c r="D26" s="30">
        <f>IF(OR($A26="",$B26=""),"",A26*'MPTO_working_2-way'!$G25)</f>
        <v>1.8701923076923077</v>
      </c>
      <c r="E26" s="32">
        <f>IF(OR($A26="",$B26=""),"",B26*'MPTO_working_2-way'!$G25)</f>
        <v>2.1491712707182322</v>
      </c>
      <c r="F26" s="30">
        <f>IF(OR($A26="",$B26=""),"",'MPTO_working_2-way'!D25)</f>
        <v>1.8661643699811639</v>
      </c>
      <c r="G26" s="32">
        <f>IF(OR($A26="",$B26=""),"",'MPTO_working_2-way'!E25)</f>
        <v>2.1545152798443401</v>
      </c>
      <c r="H26" s="30">
        <f>IF(OR($A26="",$B26=""),"",'OddsRatio_working_2-way'!M25)</f>
        <v>1.8660254037844384</v>
      </c>
      <c r="I26" s="30">
        <f>IF(OR($A26="",$B26=""),"",'OddsRatio_working_2-way'!N25)</f>
        <v>2.1547005383792519</v>
      </c>
      <c r="J26" s="30">
        <f>IF('Log_working_2-way'!$D25="","",A26^('Log_working_2-way'!$D25))</f>
        <v>1.8641966683390954</v>
      </c>
      <c r="K26" s="32">
        <f>IF('Log_working_2-way'!$D25="","",B26^('Log_working_2-way'!$D25))</f>
        <v>2.1571440120474694</v>
      </c>
      <c r="L26" s="37">
        <f t="shared" si="9"/>
        <v>0.53470437017994854</v>
      </c>
      <c r="M26" s="37">
        <f t="shared" si="10"/>
        <v>0.46529562982005135</v>
      </c>
      <c r="N26" s="38">
        <v>122</v>
      </c>
      <c r="O26" s="38">
        <f t="shared" si="11"/>
        <v>54.596685082872931</v>
      </c>
      <c r="P26" s="38">
        <f t="shared" si="12"/>
        <v>63.346153846153847</v>
      </c>
      <c r="Q26" s="38">
        <f t="shared" si="13"/>
        <v>58.653846153846146</v>
      </c>
      <c r="R26" s="38">
        <f t="shared" si="14"/>
        <v>67.403314917127076</v>
      </c>
      <c r="S26" s="39">
        <f t="shared" si="15"/>
        <v>-4.0571610709732155</v>
      </c>
      <c r="T26" s="39">
        <f t="shared" si="16"/>
        <v>-4.0571610709732298</v>
      </c>
      <c r="U26" t="s">
        <v>249</v>
      </c>
      <c r="V26" t="s">
        <v>132</v>
      </c>
      <c r="W26" t="s">
        <v>164</v>
      </c>
      <c r="X26" t="s">
        <v>371</v>
      </c>
      <c r="Y26" s="41"/>
    </row>
    <row r="27" spans="1:25" ht="15" x14ac:dyDescent="0.25">
      <c r="A27">
        <v>1.66</v>
      </c>
      <c r="B27">
        <v>2.31</v>
      </c>
      <c r="C27" s="29">
        <f t="shared" si="0"/>
        <v>3.5310071454649705E-2</v>
      </c>
      <c r="D27" s="30">
        <f>IF(OR($A27="",$B27=""),"",A27*'MPTO_working_2-way'!$G26)</f>
        <v>1.7186147186147185</v>
      </c>
      <c r="E27" s="32">
        <f>IF(OR($A27="",$B27=""),"",B27*'MPTO_working_2-way'!$G26)</f>
        <v>2.3915662650602409</v>
      </c>
      <c r="F27" s="30">
        <f>IF(OR($A27="",$B27=""),"",'MPTO_working_2-way'!D26)</f>
        <v>1.7101190741649199</v>
      </c>
      <c r="G27" s="32">
        <f>IF(OR($A27="",$B27=""),"",'MPTO_working_2-way'!E26)</f>
        <v>2.4082145324373547</v>
      </c>
      <c r="H27" s="30">
        <f>IF(OR($A27="",$B27=""),"",'OddsRatio_working_2-way'!M26)</f>
        <v>1.7098005310600506</v>
      </c>
      <c r="I27" s="30">
        <f>IF(OR($A27="",$B27=""),"",'OddsRatio_working_2-way'!N26)</f>
        <v>2.4088465086191913</v>
      </c>
      <c r="J27" s="30">
        <f>IF('Log_working_2-way'!$D26="","",A27^('Log_working_2-way'!$D26))</f>
        <v>1.7059384368003565</v>
      </c>
      <c r="K27" s="32">
        <f>IF('Log_working_2-way'!$D26="","",B27^('Log_working_2-way'!$D26))</f>
        <v>2.4165541184191208</v>
      </c>
      <c r="L27" s="37">
        <f t="shared" si="9"/>
        <v>0.58186397984886651</v>
      </c>
      <c r="M27" s="37">
        <f t="shared" si="10"/>
        <v>0.41813602015113349</v>
      </c>
      <c r="N27" s="38">
        <v>123</v>
      </c>
      <c r="O27" s="38">
        <f t="shared" si="11"/>
        <v>48.903614457831317</v>
      </c>
      <c r="P27" s="38">
        <f t="shared" si="12"/>
        <v>69.753246753246756</v>
      </c>
      <c r="Q27" s="38">
        <f t="shared" si="13"/>
        <v>53.246753246753244</v>
      </c>
      <c r="R27" s="38">
        <f t="shared" si="14"/>
        <v>74.096385542168676</v>
      </c>
      <c r="S27" s="39">
        <f t="shared" si="15"/>
        <v>-4.3431387889219266</v>
      </c>
      <c r="T27" s="39">
        <f t="shared" si="16"/>
        <v>-4.3431387889219195</v>
      </c>
      <c r="U27" t="s">
        <v>90</v>
      </c>
      <c r="V27" t="s">
        <v>87</v>
      </c>
      <c r="W27" t="s">
        <v>169</v>
      </c>
      <c r="X27" t="s">
        <v>371</v>
      </c>
      <c r="Y27" s="41"/>
    </row>
    <row r="28" spans="1:25" ht="15" x14ac:dyDescent="0.25">
      <c r="A28">
        <v>1.62</v>
      </c>
      <c r="B28">
        <v>2.4</v>
      </c>
      <c r="C28" s="29">
        <f t="shared" si="0"/>
        <v>3.3950617283950546E-2</v>
      </c>
      <c r="D28" s="30">
        <f>IF(OR($A28="",$B28=""),"",A28*'MPTO_working_2-way'!$G27)</f>
        <v>1.675</v>
      </c>
      <c r="E28" s="32">
        <f>IF(OR($A28="",$B28=""),"",B28*'MPTO_working_2-way'!$G27)</f>
        <v>2.4814814814814814</v>
      </c>
      <c r="F28" s="30">
        <f>IF(OR($A28="",$B28=""),"",'MPTO_working_2-way'!D27)</f>
        <v>1.6658097686375322</v>
      </c>
      <c r="G28" s="32">
        <f>IF(OR($A28="",$B28=""),"",'MPTO_working_2-way'!E27)</f>
        <v>2.5019305019305014</v>
      </c>
      <c r="H28" s="30">
        <f>IF(OR($A28="",$B28=""),"",'OddsRatio_working_2-way'!M27)</f>
        <v>1.6654751256486924</v>
      </c>
      <c r="I28" s="30">
        <f>IF(OR($A28="",$B28=""),"",'OddsRatio_working_2-way'!N27)</f>
        <v>2.502685767593821</v>
      </c>
      <c r="J28" s="30">
        <f>IF('Log_working_2-way'!$D27="","",A28^('Log_working_2-way'!$D27))</f>
        <v>1.6612975476246807</v>
      </c>
      <c r="K28" s="32">
        <f>IF('Log_working_2-way'!$D27="","",B28^('Log_working_2-way'!$D27))</f>
        <v>2.5121786003771214</v>
      </c>
      <c r="L28" s="37">
        <f t="shared" si="9"/>
        <v>0.59701492537313428</v>
      </c>
      <c r="M28" s="37">
        <f t="shared" si="10"/>
        <v>0.40298507462686567</v>
      </c>
      <c r="N28" s="38">
        <v>124</v>
      </c>
      <c r="O28" s="38">
        <f t="shared" si="11"/>
        <v>47.456790123456805</v>
      </c>
      <c r="P28" s="38">
        <f t="shared" si="12"/>
        <v>72.333333333333329</v>
      </c>
      <c r="Q28" s="38">
        <f t="shared" si="13"/>
        <v>51.666666666666671</v>
      </c>
      <c r="R28" s="38">
        <f t="shared" si="14"/>
        <v>76.543209876543202</v>
      </c>
      <c r="S28" s="39">
        <f t="shared" si="15"/>
        <v>-4.2098765432098659</v>
      </c>
      <c r="T28" s="39">
        <f t="shared" si="16"/>
        <v>-4.209876543209873</v>
      </c>
      <c r="U28" t="s">
        <v>89</v>
      </c>
      <c r="V28" t="s">
        <v>86</v>
      </c>
      <c r="W28" t="s">
        <v>169</v>
      </c>
      <c r="X28" t="s">
        <v>371</v>
      </c>
      <c r="Y28" s="41"/>
    </row>
    <row r="29" spans="1:25" ht="15" x14ac:dyDescent="0.25">
      <c r="A29">
        <v>2.1</v>
      </c>
      <c r="B29">
        <v>1.79</v>
      </c>
      <c r="C29" s="29">
        <f t="shared" si="0"/>
        <v>3.4849694067571102E-2</v>
      </c>
      <c r="D29" s="30">
        <f>IF(OR($A29="",$B29=""),"",A29*'MPTO_working_2-way'!$G28)</f>
        <v>2.1731843575418992</v>
      </c>
      <c r="E29" s="32">
        <f>IF(OR($A29="",$B29=""),"",B29*'MPTO_working_2-way'!$G28)</f>
        <v>1.8523809523809522</v>
      </c>
      <c r="F29" s="30">
        <f>IF(OR($A29="",$B29=""),"",'MPTO_working_2-way'!D28)</f>
        <v>2.1797622499275153</v>
      </c>
      <c r="G29" s="32">
        <f>IF(OR($A29="",$B29=""),"",'MPTO_working_2-way'!E28)</f>
        <v>1.8476284099287292</v>
      </c>
      <c r="H29" s="30">
        <f>IF(OR($A29="",$B29=""),"",'OddsRatio_working_2-way'!M28)</f>
        <v>2.1800021454603971</v>
      </c>
      <c r="I29" s="30">
        <f>IF(OR($A29="",$B29=""),"",'OddsRatio_working_2-way'!N28)</f>
        <v>1.8474560862851939</v>
      </c>
      <c r="J29" s="30">
        <f>IF('Log_working_2-way'!$D28="","",A29^('Log_working_2-way'!$D28))</f>
        <v>2.1830172065936067</v>
      </c>
      <c r="K29" s="32">
        <f>IF('Log_working_2-way'!$D28="","",B29^('Log_working_2-way'!$D28))</f>
        <v>1.8452962428833544</v>
      </c>
      <c r="L29" s="37">
        <f t="shared" si="9"/>
        <v>0.46015424164524427</v>
      </c>
      <c r="M29" s="37">
        <f t="shared" si="10"/>
        <v>0.53984575835475579</v>
      </c>
      <c r="N29" s="38">
        <v>125</v>
      </c>
      <c r="O29" s="38">
        <f t="shared" si="11"/>
        <v>65.476190476190467</v>
      </c>
      <c r="P29" s="38">
        <f t="shared" si="12"/>
        <v>55.167597765363126</v>
      </c>
      <c r="Q29" s="38">
        <f t="shared" si="13"/>
        <v>69.832402234636874</v>
      </c>
      <c r="R29" s="38">
        <f t="shared" si="14"/>
        <v>59.523809523809518</v>
      </c>
      <c r="S29" s="39">
        <f t="shared" si="15"/>
        <v>-4.3562117584464062</v>
      </c>
      <c r="T29" s="39">
        <f t="shared" si="16"/>
        <v>-4.356211758446392</v>
      </c>
      <c r="U29" t="s">
        <v>92</v>
      </c>
      <c r="V29" t="s">
        <v>103</v>
      </c>
      <c r="W29" t="s">
        <v>169</v>
      </c>
      <c r="X29" t="s">
        <v>371</v>
      </c>
      <c r="Y29" s="41"/>
    </row>
    <row r="30" spans="1:25" s="35" customFormat="1" ht="15" x14ac:dyDescent="0.25">
      <c r="A30">
        <v>1.66</v>
      </c>
      <c r="B30">
        <v>2.31</v>
      </c>
      <c r="C30" s="29">
        <f t="shared" si="0"/>
        <v>3.5310071454649705E-2</v>
      </c>
      <c r="D30" s="30">
        <f>IF(OR($A30="",$B30=""),"",A30*'MPTO_working_2-way'!$G29)</f>
        <v>1.7186147186147185</v>
      </c>
      <c r="E30" s="32">
        <f>IF(OR($A30="",$B30=""),"",B30*'MPTO_working_2-way'!$G29)</f>
        <v>2.3915662650602409</v>
      </c>
      <c r="F30" s="30">
        <f>IF(OR($A30="",$B30=""),"",'MPTO_working_2-way'!D29)</f>
        <v>1.7101190741649199</v>
      </c>
      <c r="G30" s="32">
        <f>IF(OR($A30="",$B30=""),"",'MPTO_working_2-way'!E29)</f>
        <v>2.4082145324373547</v>
      </c>
      <c r="H30" s="30">
        <f>IF(OR($A30="",$B30=""),"",'OddsRatio_working_2-way'!M29)</f>
        <v>1.7098005310600506</v>
      </c>
      <c r="I30" s="30">
        <f>IF(OR($A30="",$B30=""),"",'OddsRatio_working_2-way'!N29)</f>
        <v>2.4088465086191913</v>
      </c>
      <c r="J30" s="30">
        <f>IF('Log_working_2-way'!$D29="","",A30^('Log_working_2-way'!$D29))</f>
        <v>1.7059384368003565</v>
      </c>
      <c r="K30" s="32">
        <f>IF('Log_working_2-way'!$D29="","",B30^('Log_working_2-way'!$D29))</f>
        <v>2.4165541184191208</v>
      </c>
      <c r="L30" s="37">
        <f t="shared" si="9"/>
        <v>0.58186397984886651</v>
      </c>
      <c r="M30" s="37">
        <f t="shared" si="10"/>
        <v>0.41813602015113349</v>
      </c>
      <c r="N30" s="38">
        <v>126</v>
      </c>
      <c r="O30" s="38">
        <f t="shared" si="11"/>
        <v>50.096385542168676</v>
      </c>
      <c r="P30" s="38">
        <f t="shared" si="12"/>
        <v>71.454545454545453</v>
      </c>
      <c r="Q30" s="38">
        <f t="shared" si="13"/>
        <v>54.545454545454547</v>
      </c>
      <c r="R30" s="38">
        <f t="shared" si="14"/>
        <v>75.903614457831338</v>
      </c>
      <c r="S30" s="39">
        <f t="shared" si="15"/>
        <v>-4.4490690032858708</v>
      </c>
      <c r="T30" s="39">
        <f t="shared" si="16"/>
        <v>-4.4490690032858851</v>
      </c>
      <c r="U30" t="s">
        <v>97</v>
      </c>
      <c r="V30" t="s">
        <v>134</v>
      </c>
      <c r="W30" t="s">
        <v>169</v>
      </c>
      <c r="X30" t="s">
        <v>371</v>
      </c>
      <c r="Y30" s="41"/>
    </row>
    <row r="31" spans="1:25" ht="15" x14ac:dyDescent="0.25">
      <c r="A31">
        <v>1.98</v>
      </c>
      <c r="B31">
        <v>1.91</v>
      </c>
      <c r="C31" s="29">
        <f t="shared" si="0"/>
        <v>2.861071447458885E-2</v>
      </c>
      <c r="D31" s="30">
        <f>IF(OR($A31="",$B31=""),"",A31*'MPTO_working_2-way'!$G30)</f>
        <v>2.0366492146596857</v>
      </c>
      <c r="E31" s="32">
        <f>IF(OR($A31="",$B31=""),"",B31*'MPTO_working_2-way'!$G30)</f>
        <v>1.9646464646464645</v>
      </c>
      <c r="F31" s="30">
        <f>IF(OR($A31="",$B31=""),"",'MPTO_working_2-way'!D30)</f>
        <v>2.0377175494369308</v>
      </c>
      <c r="G31" s="32">
        <f>IF(OR($A31="",$B31=""),"",'MPTO_working_2-way'!E30)</f>
        <v>1.9636533568721115</v>
      </c>
      <c r="H31" s="30">
        <f>IF(OR($A31="",$B31=""),"",'OddsRatio_working_2-way'!M30)</f>
        <v>2.0377490433255412</v>
      </c>
      <c r="I31" s="30">
        <f>IF(OR($A31="",$B31=""),"",'OddsRatio_working_2-way'!N30)</f>
        <v>1.9636241116594322</v>
      </c>
      <c r="J31" s="30">
        <f>IF('Log_working_2-way'!$D30="","",A31^('Log_working_2-way'!$D30))</f>
        <v>2.0382337672504618</v>
      </c>
      <c r="K31" s="32">
        <f>IF('Log_working_2-way'!$D30="","",B31^('Log_working_2-way'!$D30))</f>
        <v>1.9631742210121639</v>
      </c>
      <c r="L31" s="37">
        <f t="shared" si="9"/>
        <v>0.49100257069408743</v>
      </c>
      <c r="M31" s="37">
        <f t="shared" si="10"/>
        <v>0.50899742930591263</v>
      </c>
      <c r="N31" s="38">
        <v>127</v>
      </c>
      <c r="O31" s="38">
        <f t="shared" si="11"/>
        <v>62.858585858585869</v>
      </c>
      <c r="P31" s="38">
        <f t="shared" si="12"/>
        <v>60.507853403141354</v>
      </c>
      <c r="Q31" s="38">
        <f t="shared" si="13"/>
        <v>66.492146596858632</v>
      </c>
      <c r="R31" s="38">
        <f t="shared" si="14"/>
        <v>64.141414141414145</v>
      </c>
      <c r="S31" s="39">
        <f t="shared" si="15"/>
        <v>-3.633560738272763</v>
      </c>
      <c r="T31" s="39">
        <f t="shared" si="16"/>
        <v>-3.6335607382727915</v>
      </c>
      <c r="U31" t="s">
        <v>102</v>
      </c>
      <c r="V31" t="s">
        <v>159</v>
      </c>
      <c r="W31" t="s">
        <v>169</v>
      </c>
      <c r="X31" t="s">
        <v>371</v>
      </c>
      <c r="Y31" s="41"/>
    </row>
    <row r="32" spans="1:25" ht="15" x14ac:dyDescent="0.25">
      <c r="A32">
        <v>1.8</v>
      </c>
      <c r="B32">
        <v>2.09</v>
      </c>
      <c r="C32" s="29">
        <f t="shared" si="0"/>
        <v>3.4024455077086735E-2</v>
      </c>
      <c r="D32" s="30">
        <f>IF(OR($A32="",$B32=""),"",A32*'MPTO_working_2-way'!$G31)</f>
        <v>1.8612440191387563</v>
      </c>
      <c r="E32" s="32">
        <f>IF(OR($A32="",$B32=""),"",B32*'MPTO_working_2-way'!$G31)</f>
        <v>2.161111111111111</v>
      </c>
      <c r="F32" s="30">
        <f>IF(OR($A32="",$B32=""),"",'MPTO_working_2-way'!D31)</f>
        <v>1.8568608094768018</v>
      </c>
      <c r="G32" s="32">
        <f>IF(OR($A32="",$B32=""),"",'MPTO_working_2-way'!E31)</f>
        <v>2.1670506912442398</v>
      </c>
      <c r="H32" s="30">
        <f>IF(OR($A32="",$B32=""),"",'OddsRatio_working_2-way'!M31)</f>
        <v>1.8567058737562385</v>
      </c>
      <c r="I32" s="30">
        <f>IF(OR($A32="",$B32=""),"",'OddsRatio_working_2-way'!N31)</f>
        <v>2.1672617529928755</v>
      </c>
      <c r="J32" s="30">
        <f>IF('Log_working_2-way'!$D31="","",A32^('Log_working_2-way'!$D31))</f>
        <v>1.8547149010332622</v>
      </c>
      <c r="K32" s="32">
        <f>IF('Log_working_2-way'!$D31="","",B32^('Log_working_2-way'!$D31))</f>
        <v>2.1699807722915003</v>
      </c>
      <c r="L32" s="37">
        <f t="shared" si="9"/>
        <v>0.53727506426735205</v>
      </c>
      <c r="M32" s="37">
        <f t="shared" si="10"/>
        <v>0.46272493573264784</v>
      </c>
      <c r="N32" s="38">
        <v>128</v>
      </c>
      <c r="O32" s="38">
        <f t="shared" si="11"/>
        <v>56.888888888888893</v>
      </c>
      <c r="P32" s="38">
        <f t="shared" si="12"/>
        <v>66.755980861244012</v>
      </c>
      <c r="Q32" s="38">
        <f t="shared" si="13"/>
        <v>61.244019138755988</v>
      </c>
      <c r="R32" s="38">
        <f t="shared" si="14"/>
        <v>71.111111111111114</v>
      </c>
      <c r="S32" s="39">
        <f t="shared" si="15"/>
        <v>-4.355130249867095</v>
      </c>
      <c r="T32" s="39">
        <f t="shared" si="16"/>
        <v>-4.3551302498671021</v>
      </c>
      <c r="U32" t="s">
        <v>96</v>
      </c>
      <c r="V32" t="s">
        <v>91</v>
      </c>
      <c r="W32" t="s">
        <v>169</v>
      </c>
      <c r="X32" t="s">
        <v>371</v>
      </c>
      <c r="Y32" s="41"/>
    </row>
    <row r="33" spans="1:25" ht="15" x14ac:dyDescent="0.25">
      <c r="A33">
        <v>2.5299999999999998</v>
      </c>
      <c r="B33">
        <v>1.56</v>
      </c>
      <c r="C33" s="29">
        <f t="shared" si="0"/>
        <v>3.6282558021688338E-2</v>
      </c>
      <c r="D33" s="30">
        <f>IF(OR($A33="",$B33=""),"",A33*'MPTO_working_2-way'!$G32)</f>
        <v>2.6217948717948714</v>
      </c>
      <c r="E33" s="32">
        <f>IF(OR($A33="",$B33=""),"",B33*'MPTO_working_2-way'!$G32)</f>
        <v>1.6166007905138338</v>
      </c>
      <c r="F33" s="30">
        <f>IF(OR($A33="",$B33=""),"",'MPTO_working_2-way'!D32)</f>
        <v>2.6517065305025525</v>
      </c>
      <c r="G33" s="32">
        <f>IF(OR($A33="",$B33=""),"",'MPTO_working_2-way'!E32)</f>
        <v>1.6054344288968434</v>
      </c>
      <c r="H33" s="30">
        <f>IF(OR($A33="",$B33=""),"",'OddsRatio_working_2-way'!M32)</f>
        <v>2.6529194950580188</v>
      </c>
      <c r="I33" s="30">
        <f>IF(OR($A33="",$B33=""),"",'OddsRatio_working_2-way'!N32)</f>
        <v>1.6049901419820203</v>
      </c>
      <c r="J33" s="30">
        <f>IF('Log_working_2-way'!$D32="","",A33^('Log_working_2-way'!$D32))</f>
        <v>2.6669477843763532</v>
      </c>
      <c r="K33" s="32">
        <f>IF('Log_working_2-way'!$D32="","",B33^('Log_working_2-way'!$D32))</f>
        <v>1.59989881469138</v>
      </c>
      <c r="L33" s="37">
        <f t="shared" si="9"/>
        <v>0.38141809290953549</v>
      </c>
      <c r="M33" s="37">
        <f t="shared" si="10"/>
        <v>0.61858190709046468</v>
      </c>
      <c r="N33" s="38">
        <v>129</v>
      </c>
      <c r="O33" s="38">
        <f t="shared" si="11"/>
        <v>78.011857707509876</v>
      </c>
      <c r="P33" s="38">
        <f t="shared" si="12"/>
        <v>46.307692307692307</v>
      </c>
      <c r="Q33" s="38">
        <f t="shared" si="13"/>
        <v>82.692307692307679</v>
      </c>
      <c r="R33" s="38">
        <f t="shared" si="14"/>
        <v>50.988142292490124</v>
      </c>
      <c r="S33" s="39">
        <f t="shared" si="15"/>
        <v>-4.6804499847978036</v>
      </c>
      <c r="T33" s="39">
        <f t="shared" si="16"/>
        <v>-4.6804499847978178</v>
      </c>
      <c r="U33" t="s">
        <v>99</v>
      </c>
      <c r="V33" t="s">
        <v>104</v>
      </c>
      <c r="W33" t="s">
        <v>169</v>
      </c>
      <c r="X33" t="s">
        <v>371</v>
      </c>
      <c r="Y33" s="41"/>
    </row>
    <row r="34" spans="1:25" ht="15" x14ac:dyDescent="0.25">
      <c r="A34">
        <v>1.98</v>
      </c>
      <c r="B34">
        <v>1.91</v>
      </c>
      <c r="C34" s="29">
        <f t="shared" si="0"/>
        <v>2.861071447458885E-2</v>
      </c>
      <c r="D34" s="30">
        <f>IF(OR($A34="",$B34=""),"",A34*'MPTO_working_2-way'!$G33)</f>
        <v>2.0366492146596857</v>
      </c>
      <c r="E34" s="32">
        <f>IF(OR($A34="",$B34=""),"",B34*'MPTO_working_2-way'!$G33)</f>
        <v>1.9646464646464645</v>
      </c>
      <c r="F34" s="30">
        <f>IF(OR($A34="",$B34=""),"",'MPTO_working_2-way'!D33)</f>
        <v>2.0377175494369308</v>
      </c>
      <c r="G34" s="32">
        <f>IF(OR($A34="",$B34=""),"",'MPTO_working_2-way'!E33)</f>
        <v>1.9636533568721115</v>
      </c>
      <c r="H34" s="30">
        <f>IF(OR($A34="",$B34=""),"",'OddsRatio_working_2-way'!M33)</f>
        <v>2.0377490433255412</v>
      </c>
      <c r="I34" s="30">
        <f>IF(OR($A34="",$B34=""),"",'OddsRatio_working_2-way'!N33)</f>
        <v>1.9636241116594322</v>
      </c>
      <c r="J34" s="30">
        <f>IF('Log_working_2-way'!$D33="","",A34^('Log_working_2-way'!$D33))</f>
        <v>2.0382337672504618</v>
      </c>
      <c r="K34" s="32">
        <f>IF('Log_working_2-way'!$D33="","",B34^('Log_working_2-way'!$D33))</f>
        <v>1.9631742210121639</v>
      </c>
      <c r="L34" s="37">
        <f t="shared" si="9"/>
        <v>0.49100257069408743</v>
      </c>
      <c r="M34" s="37">
        <f t="shared" si="10"/>
        <v>0.50899742930591263</v>
      </c>
      <c r="N34" s="38">
        <v>130</v>
      </c>
      <c r="O34" s="38">
        <f t="shared" si="11"/>
        <v>64.343434343434339</v>
      </c>
      <c r="P34" s="38">
        <f t="shared" si="12"/>
        <v>61.937172774869097</v>
      </c>
      <c r="Q34" s="38">
        <f t="shared" si="13"/>
        <v>68.062827225130889</v>
      </c>
      <c r="R34" s="38">
        <f t="shared" si="14"/>
        <v>65.656565656565661</v>
      </c>
      <c r="S34" s="39">
        <f t="shared" si="15"/>
        <v>-3.7193928816965496</v>
      </c>
      <c r="T34" s="39">
        <f t="shared" si="16"/>
        <v>-3.7193928816965638</v>
      </c>
      <c r="U34" t="s">
        <v>133</v>
      </c>
      <c r="V34" t="s">
        <v>158</v>
      </c>
      <c r="W34" t="s">
        <v>169</v>
      </c>
      <c r="X34" t="s">
        <v>371</v>
      </c>
      <c r="Y34" s="41"/>
    </row>
    <row r="35" spans="1:25" ht="15" x14ac:dyDescent="0.25">
      <c r="A35">
        <v>2.08</v>
      </c>
      <c r="B35">
        <v>1.83</v>
      </c>
      <c r="C35" s="29">
        <f t="shared" si="0"/>
        <v>2.7217318200924545E-2</v>
      </c>
      <c r="D35" s="30">
        <f>IF(OR($A35="",$B35=""),"",A35*'MPTO_working_2-way'!$G34)</f>
        <v>2.136612021857923</v>
      </c>
      <c r="E35" s="32">
        <f>IF(OR($A35="",$B35=""),"",B35*'MPTO_working_2-way'!$G34)</f>
        <v>1.8798076923076921</v>
      </c>
      <c r="F35" s="30">
        <f>IF(OR($A35="",$B35=""),"",'MPTO_working_2-way'!D34)</f>
        <v>2.1405916094927453</v>
      </c>
      <c r="G35" s="32">
        <f>IF(OR($A35="",$B35=""),"",'MPTO_working_2-way'!E34)</f>
        <v>1.8767379942806428</v>
      </c>
      <c r="H35" s="30">
        <f>IF(OR($A35="",$B35=""),"",'OddsRatio_working_2-way'!M34)</f>
        <v>2.1407036509440598</v>
      </c>
      <c r="I35" s="30">
        <f>IF(OR($A35="",$B35=""),"",'OddsRatio_working_2-way'!N34)</f>
        <v>1.8766518798921943</v>
      </c>
      <c r="J35" s="30">
        <f>IF('Log_working_2-way'!$D34="","",A35^('Log_working_2-way'!$D34))</f>
        <v>2.1425119645428072</v>
      </c>
      <c r="K35" s="32">
        <f>IF('Log_working_2-way'!$D34="","",B35^('Log_working_2-way'!$D34))</f>
        <v>1.875264356990918</v>
      </c>
      <c r="L35" s="37">
        <f t="shared" si="9"/>
        <v>0.46803069053708451</v>
      </c>
      <c r="M35" s="37">
        <f t="shared" si="10"/>
        <v>0.53196930946291565</v>
      </c>
      <c r="N35" s="38">
        <v>131</v>
      </c>
      <c r="O35" s="38">
        <f t="shared" si="11"/>
        <v>68.019230769230774</v>
      </c>
      <c r="P35" s="38">
        <f t="shared" si="12"/>
        <v>59.415300546448094</v>
      </c>
      <c r="Q35" s="38">
        <f t="shared" si="13"/>
        <v>71.584699453551906</v>
      </c>
      <c r="R35" s="38">
        <f t="shared" si="14"/>
        <v>62.980769230769226</v>
      </c>
      <c r="S35" s="39">
        <f t="shared" si="15"/>
        <v>-3.5654686843211323</v>
      </c>
      <c r="T35" s="39">
        <f t="shared" si="16"/>
        <v>-3.5654686843211323</v>
      </c>
      <c r="U35" t="s">
        <v>98</v>
      </c>
      <c r="V35" t="s">
        <v>88</v>
      </c>
      <c r="W35" t="s">
        <v>169</v>
      </c>
      <c r="X35" t="s">
        <v>371</v>
      </c>
      <c r="Y35" s="41"/>
    </row>
    <row r="36" spans="1:25" ht="15" x14ac:dyDescent="0.25">
      <c r="A36">
        <v>1.93</v>
      </c>
      <c r="B36">
        <v>1.94</v>
      </c>
      <c r="C36" s="29">
        <f t="shared" si="0"/>
        <v>3.3598632551679941E-2</v>
      </c>
      <c r="D36" s="30">
        <f>IF(OR($A36="",$B36=""),"",A36*'MPTO_working_2-way'!$G35)</f>
        <v>1.9948453608247423</v>
      </c>
      <c r="E36" s="32">
        <f>IF(OR($A36="",$B36=""),"",B36*'MPTO_working_2-way'!$G35)</f>
        <v>2.0051813471502591</v>
      </c>
      <c r="F36" s="30">
        <f>IF(OR($A36="",$B36=""),"",'MPTO_working_2-way'!D35)</f>
        <v>1.9946726333173512</v>
      </c>
      <c r="G36" s="32">
        <f>IF(OR($A36="",$B36=""),"",'MPTO_working_2-way'!E35)</f>
        <v>2.0053558995233249</v>
      </c>
      <c r="H36" s="30">
        <f>IF(OR($A36="",$B36=""),"",'OddsRatio_working_2-way'!M35)</f>
        <v>1.9946666286387909</v>
      </c>
      <c r="I36" s="30">
        <f>IF(OR($A36="",$B36=""),"",'OddsRatio_working_2-way'!N35)</f>
        <v>2.0053619687316817</v>
      </c>
      <c r="J36" s="30">
        <f>IF('Log_working_2-way'!$D35="","",A36^('Log_working_2-way'!$D35))</f>
        <v>1.9945880029745278</v>
      </c>
      <c r="K36" s="32">
        <f>IF('Log_working_2-way'!$D35="","",B36^('Log_working_2-way'!$D35))</f>
        <v>2.0054414461156225</v>
      </c>
      <c r="L36" s="37">
        <f t="shared" si="9"/>
        <v>0.50129198966408273</v>
      </c>
      <c r="M36" s="37">
        <f t="shared" si="10"/>
        <v>0.49870801033591733</v>
      </c>
      <c r="N36" s="38">
        <v>132</v>
      </c>
      <c r="O36" s="38">
        <f t="shared" si="11"/>
        <v>63.606217616580317</v>
      </c>
      <c r="P36" s="38">
        <f t="shared" si="12"/>
        <v>63.958762886597938</v>
      </c>
      <c r="Q36" s="38">
        <f t="shared" si="13"/>
        <v>68.041237113402076</v>
      </c>
      <c r="R36" s="38">
        <f t="shared" si="14"/>
        <v>68.393782383419705</v>
      </c>
      <c r="S36" s="39">
        <f t="shared" si="15"/>
        <v>-4.4350194968217593</v>
      </c>
      <c r="T36" s="39">
        <f t="shared" si="16"/>
        <v>-4.4350194968217664</v>
      </c>
      <c r="U36" t="s">
        <v>174</v>
      </c>
      <c r="V36" t="s">
        <v>173</v>
      </c>
      <c r="W36" t="s">
        <v>202</v>
      </c>
      <c r="X36" t="s">
        <v>371</v>
      </c>
      <c r="Y36" s="41"/>
    </row>
    <row r="37" spans="1:25" ht="15" x14ac:dyDescent="0.25">
      <c r="A37">
        <v>1.93</v>
      </c>
      <c r="B37">
        <v>1.93</v>
      </c>
      <c r="C37" s="29">
        <f t="shared" si="0"/>
        <v>3.62694300518136E-2</v>
      </c>
      <c r="D37" s="30">
        <f>IF(OR($A37="",$B37=""),"",A37*'MPTO_working_2-way'!$G36)</f>
        <v>2</v>
      </c>
      <c r="E37" s="32">
        <f>IF(OR($A37="",$B37=""),"",B37*'MPTO_working_2-way'!$G36)</f>
        <v>2</v>
      </c>
      <c r="F37" s="30">
        <f>IF(OR($A37="",$B37=""),"",'MPTO_working_2-way'!D36)</f>
        <v>2.0000000000000004</v>
      </c>
      <c r="G37" s="32">
        <f>IF(OR($A37="",$B37=""),"",'MPTO_working_2-way'!E36)</f>
        <v>2.0000000000000004</v>
      </c>
      <c r="H37" s="30">
        <f>IF(OR($A37="",$B37=""),"",'OddsRatio_working_2-way'!M36)</f>
        <v>2</v>
      </c>
      <c r="I37" s="30">
        <f>IF(OR($A37="",$B37=""),"",'OddsRatio_working_2-way'!N36)</f>
        <v>2</v>
      </c>
      <c r="J37" s="30">
        <f>IF('Log_working_2-way'!$D36="","",A37^('Log_working_2-way'!$D36))</f>
        <v>1.9999999999999618</v>
      </c>
      <c r="K37" s="32">
        <f>IF('Log_working_2-way'!$D36="","",B37^('Log_working_2-way'!$D36))</f>
        <v>1.9999999999999618</v>
      </c>
      <c r="L37" s="37">
        <f t="shared" si="9"/>
        <v>0.5</v>
      </c>
      <c r="M37" s="37">
        <f t="shared" si="10"/>
        <v>0.5</v>
      </c>
      <c r="N37" s="38">
        <v>133</v>
      </c>
      <c r="O37" s="38">
        <f t="shared" si="11"/>
        <v>64.088082901554415</v>
      </c>
      <c r="P37" s="38">
        <f t="shared" si="12"/>
        <v>64.088082901554415</v>
      </c>
      <c r="Q37" s="38">
        <f t="shared" si="13"/>
        <v>68.911917098445599</v>
      </c>
      <c r="R37" s="38">
        <f t="shared" si="14"/>
        <v>68.911917098445599</v>
      </c>
      <c r="S37" s="39">
        <f t="shared" si="15"/>
        <v>-4.823834196891184</v>
      </c>
      <c r="T37" s="39">
        <f t="shared" si="16"/>
        <v>-4.823834196891184</v>
      </c>
      <c r="U37" t="s">
        <v>182</v>
      </c>
      <c r="V37" t="s">
        <v>184</v>
      </c>
      <c r="W37" t="s">
        <v>202</v>
      </c>
      <c r="X37" t="s">
        <v>371</v>
      </c>
      <c r="Y37" s="41"/>
    </row>
    <row r="38" spans="1:25" ht="15" x14ac:dyDescent="0.25">
      <c r="A38">
        <v>2.25</v>
      </c>
      <c r="B38">
        <v>1.68</v>
      </c>
      <c r="C38" s="29">
        <f t="shared" si="0"/>
        <v>3.9682539682539542E-2</v>
      </c>
      <c r="D38" s="30">
        <f>IF(OR($A38="",$B38=""),"",A38*'MPTO_working_2-way'!$G37)</f>
        <v>2.339285714285714</v>
      </c>
      <c r="E38" s="32">
        <f>IF(OR($A38="",$B38=""),"",B38*'MPTO_working_2-way'!$G37)</f>
        <v>1.7466666666666664</v>
      </c>
      <c r="F38" s="30">
        <f>IF(OR($A38="",$B38=""),"",'MPTO_working_2-way'!D37)</f>
        <v>2.3551401869158877</v>
      </c>
      <c r="G38" s="32">
        <f>IF(OR($A38="",$B38=""),"",'MPTO_working_2-way'!E37)</f>
        <v>1.7379310344827583</v>
      </c>
      <c r="H38" s="30">
        <f>IF(OR($A38="",$B38=""),"",'OddsRatio_working_2-way'!M37)</f>
        <v>2.3558153613666013</v>
      </c>
      <c r="I38" s="30">
        <f>IF(OR($A38="",$B38=""),"",'OddsRatio_working_2-way'!N37)</f>
        <v>1.7375635565834309</v>
      </c>
      <c r="J38" s="30">
        <f>IF('Log_working_2-way'!$D37="","",A38^('Log_working_2-way'!$D37))</f>
        <v>2.3631739395308338</v>
      </c>
      <c r="K38" s="32">
        <f>IF('Log_working_2-way'!$D37="","",B38^('Log_working_2-way'!$D37))</f>
        <v>1.733582099100242</v>
      </c>
      <c r="L38" s="37">
        <f t="shared" si="9"/>
        <v>0.4274809160305344</v>
      </c>
      <c r="M38" s="37">
        <f t="shared" si="10"/>
        <v>0.57251908396946571</v>
      </c>
      <c r="N38" s="38">
        <v>134</v>
      </c>
      <c r="O38" s="38">
        <f t="shared" si="11"/>
        <v>74.444444444444443</v>
      </c>
      <c r="P38" s="38">
        <f t="shared" si="12"/>
        <v>54.238095238095241</v>
      </c>
      <c r="Q38" s="38">
        <f t="shared" si="13"/>
        <v>79.761904761904759</v>
      </c>
      <c r="R38" s="38">
        <f t="shared" si="14"/>
        <v>59.55555555555555</v>
      </c>
      <c r="S38" s="39">
        <f t="shared" si="15"/>
        <v>-5.3174603174603163</v>
      </c>
      <c r="T38" s="39">
        <f t="shared" si="16"/>
        <v>-5.3174603174603092</v>
      </c>
      <c r="U38" t="s">
        <v>178</v>
      </c>
      <c r="V38" t="s">
        <v>171</v>
      </c>
      <c r="W38" t="s">
        <v>202</v>
      </c>
      <c r="X38" t="s">
        <v>371</v>
      </c>
      <c r="Y38" s="41"/>
    </row>
    <row r="39" spans="1:25" ht="15" x14ac:dyDescent="0.25">
      <c r="A39">
        <v>1.65</v>
      </c>
      <c r="B39">
        <v>2.33</v>
      </c>
      <c r="C39" s="29">
        <f t="shared" si="0"/>
        <v>3.5245155416829377E-2</v>
      </c>
      <c r="D39" s="30">
        <f>IF(OR($A39="",$B39=""),"",A39*'MPTO_working_2-way'!$G38)</f>
        <v>1.7081545064377683</v>
      </c>
      <c r="E39" s="32">
        <f>IF(OR($A39="",$B39=""),"",B39*'MPTO_working_2-way'!$G38)</f>
        <v>2.4121212121212126</v>
      </c>
      <c r="F39" s="30">
        <f>IF(OR($A39="",$B39=""),"",'MPTO_working_2-way'!D38)</f>
        <v>1.6994142999226434</v>
      </c>
      <c r="G39" s="32">
        <f>IF(OR($A39="",$B39=""),"",'MPTO_working_2-way'!E38)</f>
        <v>2.4297677358192451</v>
      </c>
      <c r="H39" s="30">
        <f>IF(OR($A39="",$B39=""),"",'OddsRatio_working_2-way'!M38)</f>
        <v>1.6990864070422753</v>
      </c>
      <c r="I39" s="30">
        <f>IF(OR($A39="",$B39=""),"",'OddsRatio_working_2-way'!N38)</f>
        <v>2.4304383405634256</v>
      </c>
      <c r="J39" s="30">
        <f>IF('Log_working_2-way'!$D38="","",A39^('Log_working_2-way'!$D38))</f>
        <v>1.6951127521022427</v>
      </c>
      <c r="K39" s="32">
        <f>IF('Log_working_2-way'!$D38="","",B39^('Log_working_2-way'!$D38))</f>
        <v>2.4386155296037653</v>
      </c>
      <c r="L39" s="37">
        <f t="shared" si="9"/>
        <v>0.58542713567839189</v>
      </c>
      <c r="M39" s="37">
        <f t="shared" si="10"/>
        <v>0.41457286432160795</v>
      </c>
      <c r="N39" s="38">
        <v>135</v>
      </c>
      <c r="O39" s="38">
        <f t="shared" si="11"/>
        <v>53.18181818181818</v>
      </c>
      <c r="P39" s="38">
        <f t="shared" si="12"/>
        <v>77.060085836909877</v>
      </c>
      <c r="Q39" s="38">
        <f t="shared" si="13"/>
        <v>57.93991416309013</v>
      </c>
      <c r="R39" s="38">
        <f t="shared" si="14"/>
        <v>81.818181818181827</v>
      </c>
      <c r="S39" s="39">
        <f t="shared" si="15"/>
        <v>-4.7580959812719499</v>
      </c>
      <c r="T39" s="39">
        <f t="shared" si="16"/>
        <v>-4.7580959812719499</v>
      </c>
      <c r="U39" t="s">
        <v>177</v>
      </c>
      <c r="V39" t="s">
        <v>183</v>
      </c>
      <c r="W39" t="s">
        <v>202</v>
      </c>
      <c r="X39" t="s">
        <v>371</v>
      </c>
      <c r="Y39" s="41"/>
    </row>
    <row r="40" spans="1:25" ht="15" x14ac:dyDescent="0.25">
      <c r="A40">
        <v>2.11</v>
      </c>
      <c r="B40">
        <v>1.74</v>
      </c>
      <c r="C40" s="29">
        <f t="shared" si="0"/>
        <v>4.8646292967260418E-2</v>
      </c>
      <c r="D40" s="30">
        <f>IF(OR($A40="",$B40=""),"",A40*'MPTO_working_2-way'!$G39)</f>
        <v>2.2126436781609193</v>
      </c>
      <c r="E40" s="32">
        <f>IF(OR($A40="",$B40=""),"",B40*'MPTO_working_2-way'!$G39)</f>
        <v>1.824644549763033</v>
      </c>
      <c r="F40" s="30">
        <f>IF(OR($A40="",$B40=""),"",'MPTO_working_2-way'!D39)</f>
        <v>2.2241473314351485</v>
      </c>
      <c r="G40" s="32">
        <f>IF(OR($A40="",$B40=""),"",'MPTO_working_2-way'!E39)</f>
        <v>1.8168951353491363</v>
      </c>
      <c r="H40" s="30">
        <f>IF(OR($A40="",$B40=""),"",'OddsRatio_working_2-way'!M39)</f>
        <v>2.2247448713915889</v>
      </c>
      <c r="I40" s="30">
        <f>IF(OR($A40="",$B40=""),"",'OddsRatio_working_2-way'!N39)</f>
        <v>1.816496580927726</v>
      </c>
      <c r="J40" s="30">
        <f>IF('Log_working_2-way'!$D39="","",A40^('Log_working_2-way'!$D39))</f>
        <v>2.230102180975829</v>
      </c>
      <c r="K40" s="32">
        <f>IF('Log_working_2-way'!$D39="","",B40^('Log_working_2-way'!$D39))</f>
        <v>1.8129405958827052</v>
      </c>
      <c r="L40" s="37">
        <f t="shared" si="9"/>
        <v>0.45194805194805199</v>
      </c>
      <c r="M40" s="37">
        <f t="shared" si="10"/>
        <v>0.54805194805194812</v>
      </c>
      <c r="N40" s="38">
        <v>136</v>
      </c>
      <c r="O40" s="38">
        <f t="shared" si="11"/>
        <v>71.545023696682449</v>
      </c>
      <c r="P40" s="38">
        <f t="shared" si="12"/>
        <v>57.839080459770102</v>
      </c>
      <c r="Q40" s="38">
        <f t="shared" si="13"/>
        <v>78.160919540229884</v>
      </c>
      <c r="R40" s="38">
        <f t="shared" si="14"/>
        <v>64.454976303317537</v>
      </c>
      <c r="S40" s="39">
        <f t="shared" si="15"/>
        <v>-6.6158958435474347</v>
      </c>
      <c r="T40" s="39">
        <f t="shared" si="16"/>
        <v>-6.6158958435474347</v>
      </c>
      <c r="U40" t="s">
        <v>179</v>
      </c>
      <c r="V40" t="s">
        <v>172</v>
      </c>
      <c r="W40" t="s">
        <v>202</v>
      </c>
      <c r="X40" t="s">
        <v>371</v>
      </c>
      <c r="Y40" s="41"/>
    </row>
    <row r="41" spans="1:25" s="35" customFormat="1" ht="15" x14ac:dyDescent="0.25">
      <c r="A41">
        <v>2.11</v>
      </c>
      <c r="B41">
        <v>1.77</v>
      </c>
      <c r="C41" s="29">
        <f t="shared" si="0"/>
        <v>3.8905400701529036E-2</v>
      </c>
      <c r="D41" s="30">
        <f>IF(OR($A41="",$B41=""),"",A41*'MPTO_working_2-way'!$G40)</f>
        <v>2.1920903954802262</v>
      </c>
      <c r="E41" s="32">
        <f>IF(OR($A41="",$B41=""),"",B41*'MPTO_working_2-way'!$G40)</f>
        <v>1.8388625592417065</v>
      </c>
      <c r="F41" s="30">
        <f>IF(OR($A41="",$B41=""),"",'MPTO_working_2-way'!D40)</f>
        <v>2.2003122514507911</v>
      </c>
      <c r="G41" s="32">
        <f>IF(OR($A41="",$B41=""),"",'MPTO_working_2-way'!E40)</f>
        <v>1.8331165484575556</v>
      </c>
      <c r="H41" s="30">
        <f>IF(OR($A41="",$B41=""),"",'OddsRatio_working_2-way'!M40)</f>
        <v>2.2006491750542465</v>
      </c>
      <c r="I41" s="30">
        <f>IF(OR($A41="",$B41=""),"",'OddsRatio_working_2-way'!N40)</f>
        <v>1.8328827610736662</v>
      </c>
      <c r="J41" s="30">
        <f>IF('Log_working_2-way'!$D40="","",A41^('Log_working_2-way'!$D40))</f>
        <v>2.2044360761738599</v>
      </c>
      <c r="K41" s="32">
        <f>IF('Log_working_2-way'!$D40="","",B41^('Log_working_2-way'!$D40))</f>
        <v>1.8302640711133078</v>
      </c>
      <c r="L41" s="37">
        <f t="shared" si="9"/>
        <v>0.45618556701030921</v>
      </c>
      <c r="M41" s="37">
        <f t="shared" si="10"/>
        <v>0.54381443298969068</v>
      </c>
      <c r="N41" s="38">
        <v>137</v>
      </c>
      <c r="O41" s="38">
        <f t="shared" si="11"/>
        <v>72.071090047393369</v>
      </c>
      <c r="P41" s="38">
        <f t="shared" si="12"/>
        <v>59.598870056497184</v>
      </c>
      <c r="Q41" s="38">
        <f t="shared" si="13"/>
        <v>77.401129943502823</v>
      </c>
      <c r="R41" s="38">
        <f t="shared" si="14"/>
        <v>64.928909952606631</v>
      </c>
      <c r="S41" s="39">
        <f t="shared" si="15"/>
        <v>-5.3300398961094544</v>
      </c>
      <c r="T41" s="39">
        <f t="shared" si="16"/>
        <v>-5.3300398961094473</v>
      </c>
      <c r="U41" t="s">
        <v>243</v>
      </c>
      <c r="V41" t="s">
        <v>244</v>
      </c>
      <c r="W41" t="s">
        <v>202</v>
      </c>
      <c r="X41" t="s">
        <v>371</v>
      </c>
      <c r="Y41" s="41"/>
    </row>
    <row r="42" spans="1:25" ht="15" x14ac:dyDescent="0.25">
      <c r="A42">
        <v>1.96</v>
      </c>
      <c r="B42">
        <v>1.91</v>
      </c>
      <c r="C42" s="29">
        <f t="shared" si="0"/>
        <v>3.3764291056736839E-2</v>
      </c>
      <c r="D42" s="30">
        <f>IF(OR($A42="",$B42=""),"",A42*'MPTO_working_2-way'!$G41)</f>
        <v>2.0261780104712042</v>
      </c>
      <c r="E42" s="32">
        <f>IF(OR($A42="",$B42=""),"",B42*'MPTO_working_2-way'!$G41)</f>
        <v>1.9744897959183674</v>
      </c>
      <c r="F42" s="30">
        <f>IF(OR($A42="",$B42=""),"",'MPTO_working_2-way'!D41)</f>
        <v>2.0270738574832143</v>
      </c>
      <c r="G42" s="32">
        <f>IF(OR($A42="",$B42=""),"",'MPTO_working_2-way'!E41)</f>
        <v>1.9736398144242935</v>
      </c>
      <c r="H42" s="30">
        <f>IF(OR($A42="",$B42=""),"",'OddsRatio_working_2-way'!M41)</f>
        <v>2.0271051820261912</v>
      </c>
      <c r="I42" s="30">
        <f>IF(OR($A42="",$B42=""),"",'OddsRatio_working_2-way'!N41)</f>
        <v>1.9736101204623264</v>
      </c>
      <c r="J42" s="30">
        <f>IF('Log_working_2-way'!$D41="","",A42^('Log_working_2-way'!$D41))</f>
        <v>2.0275133700590602</v>
      </c>
      <c r="K42" s="32">
        <f>IF('Log_working_2-way'!$D41="","",B42^('Log_working_2-way'!$D41))</f>
        <v>1.9732233459331785</v>
      </c>
      <c r="L42" s="37">
        <f t="shared" si="9"/>
        <v>0.49354005167958659</v>
      </c>
      <c r="M42" s="37">
        <f t="shared" si="10"/>
        <v>0.50645994832041341</v>
      </c>
      <c r="N42" s="38">
        <v>138</v>
      </c>
      <c r="O42" s="38">
        <f t="shared" si="11"/>
        <v>67.591836734693885</v>
      </c>
      <c r="P42" s="38">
        <f t="shared" si="12"/>
        <v>65.748691099476432</v>
      </c>
      <c r="Q42" s="38">
        <f t="shared" si="13"/>
        <v>72.251308900523554</v>
      </c>
      <c r="R42" s="38">
        <f t="shared" si="14"/>
        <v>70.408163265306129</v>
      </c>
      <c r="S42" s="39">
        <f t="shared" si="15"/>
        <v>-4.6594721658296692</v>
      </c>
      <c r="T42" s="39">
        <f t="shared" si="16"/>
        <v>-4.6594721658296976</v>
      </c>
      <c r="U42" t="s">
        <v>180</v>
      </c>
      <c r="V42" t="s">
        <v>181</v>
      </c>
      <c r="W42" t="s">
        <v>202</v>
      </c>
      <c r="X42" t="s">
        <v>371</v>
      </c>
      <c r="Y42" s="41"/>
    </row>
    <row r="43" spans="1:25" ht="15" x14ac:dyDescent="0.25">
      <c r="A43">
        <v>1.61</v>
      </c>
      <c r="B43">
        <v>2.4</v>
      </c>
      <c r="C43" s="29">
        <f t="shared" si="0"/>
        <v>3.7784679089026829E-2</v>
      </c>
      <c r="D43" s="30">
        <f>IF(OR($A43="",$B43=""),"",A43*'MPTO_working_2-way'!$G42)</f>
        <v>1.6708333333333334</v>
      </c>
      <c r="E43" s="32">
        <f>IF(OR($A43="",$B43=""),"",B43*'MPTO_working_2-way'!$G42)</f>
        <v>2.4906832298136643</v>
      </c>
      <c r="F43" s="30">
        <f>IF(OR($A43="",$B43=""),"",'MPTO_working_2-way'!D42)</f>
        <v>1.6605070906746886</v>
      </c>
      <c r="G43" s="32">
        <f>IF(OR($A43="",$B43=""),"",'MPTO_working_2-way'!E42)</f>
        <v>2.5139882888744305</v>
      </c>
      <c r="H43" s="30">
        <f>IF(OR($A43="",$B43=""),"",'OddsRatio_working_2-way'!M42)</f>
        <v>1.660086574408453</v>
      </c>
      <c r="I43" s="30">
        <f>IF(OR($A43="",$B43=""),"",'OddsRatio_working_2-way'!N42)</f>
        <v>2.5149527937243179</v>
      </c>
      <c r="J43" s="30">
        <f>IF('Log_working_2-way'!$D42="","",A43^('Log_working_2-way'!$D42))</f>
        <v>1.6553816409506441</v>
      </c>
      <c r="K43" s="32">
        <f>IF('Log_working_2-way'!$D42="","",B43^('Log_working_2-way'!$D42))</f>
        <v>2.5258285211487945</v>
      </c>
      <c r="L43" s="37">
        <f t="shared" si="9"/>
        <v>0.59850374064837908</v>
      </c>
      <c r="M43" s="37">
        <f t="shared" si="10"/>
        <v>0.40149625935162098</v>
      </c>
      <c r="N43" s="38">
        <v>139</v>
      </c>
      <c r="O43" s="38">
        <f t="shared" si="11"/>
        <v>52.664596273291934</v>
      </c>
      <c r="P43" s="38">
        <f t="shared" si="12"/>
        <v>81.083333333333329</v>
      </c>
      <c r="Q43" s="38">
        <f t="shared" si="13"/>
        <v>57.916666666666671</v>
      </c>
      <c r="R43" s="38">
        <f t="shared" si="14"/>
        <v>86.335403726708066</v>
      </c>
      <c r="S43" s="39">
        <f t="shared" si="15"/>
        <v>-5.252070393374737</v>
      </c>
      <c r="T43" s="39">
        <f t="shared" si="16"/>
        <v>-5.252070393374737</v>
      </c>
      <c r="U43" t="s">
        <v>170</v>
      </c>
      <c r="V43" t="s">
        <v>185</v>
      </c>
      <c r="W43" t="s">
        <v>202</v>
      </c>
      <c r="X43" t="s">
        <v>371</v>
      </c>
      <c r="Y43" s="41"/>
    </row>
    <row r="44" spans="1:25" ht="15" x14ac:dyDescent="0.25">
      <c r="A44">
        <v>2.0099999999999998</v>
      </c>
      <c r="B44">
        <v>1.86</v>
      </c>
      <c r="C44" s="29">
        <f t="shared" si="0"/>
        <v>3.5146846413095734E-2</v>
      </c>
      <c r="D44" s="30">
        <f>IF(OR($A44="",$B44=""),"",A44*'MPTO_working_2-way'!$G43)</f>
        <v>2.0806451612903221</v>
      </c>
      <c r="E44" s="32">
        <f>IF(OR($A44="",$B44=""),"",B44*'MPTO_working_2-way'!$G43)</f>
        <v>1.9253731343283582</v>
      </c>
      <c r="F44" s="30">
        <f>IF(OR($A44="",$B44=""),"",'MPTO_working_2-way'!D43)</f>
        <v>2.0835980605249955</v>
      </c>
      <c r="G44" s="32">
        <f>IF(OR($A44="",$B44=""),"",'MPTO_working_2-way'!E43)</f>
        <v>1.9228514118191637</v>
      </c>
      <c r="H44" s="30">
        <f>IF(OR($A44="",$B44=""),"",'OddsRatio_working_2-way'!M43)</f>
        <v>2.0837059585750928</v>
      </c>
      <c r="I44" s="30">
        <f>IF(OR($A44="",$B44=""),"",'OddsRatio_working_2-way'!N43)</f>
        <v>1.9227595290837431</v>
      </c>
      <c r="J44" s="30">
        <f>IF('Log_working_2-way'!$D43="","",A44^('Log_working_2-way'!$D43))</f>
        <v>2.0850553480183369</v>
      </c>
      <c r="K44" s="32">
        <f>IF('Log_working_2-way'!$D43="","",B44^('Log_working_2-way'!$D43))</f>
        <v>1.9216119729065091</v>
      </c>
      <c r="L44" s="37">
        <f t="shared" si="9"/>
        <v>0.48062015503875982</v>
      </c>
      <c r="M44" s="37">
        <f t="shared" si="10"/>
        <v>0.51937984496124034</v>
      </c>
      <c r="N44" s="38">
        <v>140</v>
      </c>
      <c r="O44" s="38">
        <f t="shared" si="11"/>
        <v>70.348258706467661</v>
      </c>
      <c r="P44" s="38">
        <f t="shared" si="12"/>
        <v>64.731182795698942</v>
      </c>
      <c r="Q44" s="38">
        <f t="shared" si="13"/>
        <v>75.268817204301072</v>
      </c>
      <c r="R44" s="38">
        <f t="shared" si="14"/>
        <v>69.651741293532353</v>
      </c>
      <c r="S44" s="39">
        <f t="shared" si="15"/>
        <v>-4.9205584978334116</v>
      </c>
      <c r="T44" s="39">
        <f t="shared" si="16"/>
        <v>-4.9205584978334116</v>
      </c>
      <c r="U44" t="s">
        <v>187</v>
      </c>
      <c r="V44" t="s">
        <v>176</v>
      </c>
      <c r="W44" t="s">
        <v>202</v>
      </c>
      <c r="X44" t="s">
        <v>371</v>
      </c>
      <c r="Y44" s="41"/>
    </row>
    <row r="45" spans="1:25" ht="15" x14ac:dyDescent="0.25">
      <c r="A45">
        <v>1.76</v>
      </c>
      <c r="B45">
        <v>2.13</v>
      </c>
      <c r="C45" s="29">
        <f t="shared" si="0"/>
        <v>3.7665386256935607E-2</v>
      </c>
      <c r="D45" s="30">
        <f>IF(OR($A45="",$B45=""),"",A45*'MPTO_working_2-way'!$G44)</f>
        <v>1.8262910798122067</v>
      </c>
      <c r="E45" s="32">
        <f>IF(OR($A45="",$B45=""),"",B45*'MPTO_working_2-way'!$G44)</f>
        <v>2.2102272727272729</v>
      </c>
      <c r="F45" s="30">
        <f>IF(OR($A45="",$B45=""),"",'MPTO_working_2-way'!D44)</f>
        <v>1.8203360202000585</v>
      </c>
      <c r="G45" s="32">
        <f>IF(OR($A45="",$B45=""),"",'MPTO_working_2-way'!E44)</f>
        <v>2.2190126672191313</v>
      </c>
      <c r="H45" s="30">
        <f>IF(OR($A45="",$B45=""),"",'OddsRatio_working_2-way'!M44)</f>
        <v>1.8201014398727853</v>
      </c>
      <c r="I45" s="30">
        <f>IF(OR($A45="",$B45=""),"",'OddsRatio_working_2-way'!N44)</f>
        <v>2.2193613513897996</v>
      </c>
      <c r="J45" s="30">
        <f>IF('Log_working_2-way'!$D44="","",A45^('Log_working_2-way'!$D44))</f>
        <v>1.8173902621748135</v>
      </c>
      <c r="K45" s="32">
        <f>IF('Log_working_2-way'!$D44="","",B45^('Log_working_2-way'!$D44))</f>
        <v>2.2234058151600675</v>
      </c>
      <c r="L45" s="37">
        <f t="shared" si="9"/>
        <v>0.54755784061696655</v>
      </c>
      <c r="M45" s="37">
        <f t="shared" si="10"/>
        <v>0.45244215938303339</v>
      </c>
      <c r="N45" s="38">
        <v>141</v>
      </c>
      <c r="O45" s="38">
        <f t="shared" si="11"/>
        <v>60.88636363636364</v>
      </c>
      <c r="P45" s="38">
        <f t="shared" si="12"/>
        <v>74.802816901408448</v>
      </c>
      <c r="Q45" s="38">
        <f t="shared" si="13"/>
        <v>66.197183098591552</v>
      </c>
      <c r="R45" s="38">
        <f t="shared" si="14"/>
        <v>80.113636363636374</v>
      </c>
      <c r="S45" s="39">
        <f t="shared" si="15"/>
        <v>-5.3108194622279115</v>
      </c>
      <c r="T45" s="39">
        <f t="shared" si="16"/>
        <v>-5.3108194622279257</v>
      </c>
      <c r="U45" t="s">
        <v>175</v>
      </c>
      <c r="V45" t="s">
        <v>186</v>
      </c>
      <c r="W45" t="s">
        <v>202</v>
      </c>
      <c r="X45" t="s">
        <v>371</v>
      </c>
      <c r="Y45" s="41"/>
    </row>
    <row r="46" spans="1:25" s="35" customFormat="1" ht="15" x14ac:dyDescent="0.25">
      <c r="A46">
        <v>1.93</v>
      </c>
      <c r="B46">
        <v>1.93</v>
      </c>
      <c r="C46" s="29">
        <f t="shared" si="0"/>
        <v>3.62694300518136E-2</v>
      </c>
      <c r="D46" s="30">
        <f>IF(OR($A46="",$B46=""),"",A46*'MPTO_working_2-way'!$G45)</f>
        <v>2</v>
      </c>
      <c r="E46" s="32">
        <f>IF(OR($A46="",$B46=""),"",B46*'MPTO_working_2-way'!$G45)</f>
        <v>2</v>
      </c>
      <c r="F46" s="30">
        <f>IF(OR($A46="",$B46=""),"",'MPTO_working_2-way'!D45)</f>
        <v>2.0000000000000004</v>
      </c>
      <c r="G46" s="32">
        <f>IF(OR($A46="",$B46=""),"",'MPTO_working_2-way'!E45)</f>
        <v>2.0000000000000004</v>
      </c>
      <c r="H46" s="30">
        <f>IF(OR($A46="",$B46=""),"",'OddsRatio_working_2-way'!M45)</f>
        <v>2</v>
      </c>
      <c r="I46" s="30">
        <f>IF(OR($A46="",$B46=""),"",'OddsRatio_working_2-way'!N45)</f>
        <v>2</v>
      </c>
      <c r="J46" s="30">
        <f>IF('Log_working_2-way'!$D45="","",A46^('Log_working_2-way'!$D45))</f>
        <v>1.9999999999999618</v>
      </c>
      <c r="K46" s="32">
        <f>IF('Log_working_2-way'!$D45="","",B46^('Log_working_2-way'!$D45))</f>
        <v>1.9999999999999618</v>
      </c>
      <c r="L46" s="37">
        <f t="shared" si="9"/>
        <v>0.5</v>
      </c>
      <c r="M46" s="37">
        <f t="shared" si="10"/>
        <v>0.5</v>
      </c>
      <c r="N46" s="38">
        <v>142</v>
      </c>
      <c r="O46" s="38">
        <f t="shared" si="11"/>
        <v>68.424870466321252</v>
      </c>
      <c r="P46" s="38">
        <f t="shared" si="12"/>
        <v>68.424870466321252</v>
      </c>
      <c r="Q46" s="38">
        <f t="shared" si="13"/>
        <v>73.575129533678762</v>
      </c>
      <c r="R46" s="38">
        <f t="shared" si="14"/>
        <v>73.575129533678762</v>
      </c>
      <c r="S46" s="39">
        <f t="shared" si="15"/>
        <v>-5.1502590673575099</v>
      </c>
      <c r="T46" s="39">
        <f t="shared" si="16"/>
        <v>-5.1502590673575099</v>
      </c>
      <c r="U46" t="s">
        <v>188</v>
      </c>
      <c r="V46" t="s">
        <v>190</v>
      </c>
      <c r="W46" t="s">
        <v>203</v>
      </c>
      <c r="X46" t="s">
        <v>371</v>
      </c>
      <c r="Y46" s="41"/>
    </row>
    <row r="47" spans="1:25" ht="15" x14ac:dyDescent="0.25">
      <c r="A47">
        <v>1.99</v>
      </c>
      <c r="B47">
        <v>1.88</v>
      </c>
      <c r="C47" s="29">
        <f t="shared" si="0"/>
        <v>3.4427456431091574E-2</v>
      </c>
      <c r="D47" s="30">
        <f>IF(OR($A47="",$B47=""),"",A47*'MPTO_working_2-way'!$G46)</f>
        <v>2.0585106382978724</v>
      </c>
      <c r="E47" s="32">
        <f>IF(OR($A47="",$B47=""),"",B47*'MPTO_working_2-way'!$G46)</f>
        <v>1.9447236180904521</v>
      </c>
      <c r="F47" s="30">
        <f>IF(OR($A47="",$B47=""),"",'MPTO_working_2-way'!D46)</f>
        <v>2.0605860321656753</v>
      </c>
      <c r="G47" s="32">
        <f>IF(OR($A47="",$B47=""),"",'MPTO_working_2-way'!E46)</f>
        <v>1.9428749480681344</v>
      </c>
      <c r="H47" s="30">
        <f>IF(OR($A47="",$B47=""),"",'OddsRatio_working_2-way'!M46)</f>
        <v>2.0606601717798219</v>
      </c>
      <c r="I47" s="30">
        <f>IF(OR($A47="",$B47=""),"",'OddsRatio_working_2-way'!N46)</f>
        <v>1.9428090415820634</v>
      </c>
      <c r="J47" s="30">
        <f>IF('Log_working_2-way'!$D46="","",A47^('Log_working_2-way'!$D46))</f>
        <v>2.0616072733158419</v>
      </c>
      <c r="K47" s="32">
        <f>IF('Log_working_2-way'!$D46="","",B47^('Log_working_2-way'!$D46))</f>
        <v>1.9419679246135251</v>
      </c>
      <c r="L47" s="37">
        <f t="shared" si="9"/>
        <v>0.48578811369509045</v>
      </c>
      <c r="M47" s="37">
        <f t="shared" si="10"/>
        <v>0.51421188630490955</v>
      </c>
      <c r="N47" s="38">
        <v>143</v>
      </c>
      <c r="O47" s="38">
        <f t="shared" si="11"/>
        <v>71.140703517587923</v>
      </c>
      <c r="P47" s="38">
        <f t="shared" si="12"/>
        <v>66.936170212765944</v>
      </c>
      <c r="Q47" s="38">
        <f t="shared" si="13"/>
        <v>76.063829787234042</v>
      </c>
      <c r="R47" s="38">
        <f t="shared" si="14"/>
        <v>71.859296482412049</v>
      </c>
      <c r="S47" s="39">
        <f t="shared" si="15"/>
        <v>-4.9231262696461187</v>
      </c>
      <c r="T47" s="39">
        <f t="shared" si="16"/>
        <v>-4.9231262696461044</v>
      </c>
      <c r="U47" t="s">
        <v>201</v>
      </c>
      <c r="V47" t="s">
        <v>197</v>
      </c>
      <c r="W47" t="s">
        <v>203</v>
      </c>
      <c r="X47" t="s">
        <v>371</v>
      </c>
      <c r="Y47" s="41"/>
    </row>
    <row r="48" spans="1:25" ht="15" x14ac:dyDescent="0.25">
      <c r="A48">
        <v>1.82</v>
      </c>
      <c r="B48">
        <v>2.0499999999999998</v>
      </c>
      <c r="C48" s="29">
        <f t="shared" si="0"/>
        <v>3.7255427499329974E-2</v>
      </c>
      <c r="D48" s="30">
        <f>IF(OR($A48="",$B48=""),"",A48*'MPTO_working_2-way'!$G47)</f>
        <v>1.8878048780487806</v>
      </c>
      <c r="E48" s="32">
        <f>IF(OR($A48="",$B48=""),"",B48*'MPTO_working_2-way'!$G47)</f>
        <v>2.1263736263736264</v>
      </c>
      <c r="F48" s="30">
        <f>IF(OR($A48="",$B48=""),"",'MPTO_working_2-way'!D47)</f>
        <v>1.8838677101741985</v>
      </c>
      <c r="G48" s="32">
        <f>IF(OR($A48="",$B48=""),"",'MPTO_working_2-way'!E47)</f>
        <v>2.1313910311339619</v>
      </c>
      <c r="H48" s="30">
        <f>IF(OR($A48="",$B48=""),"",'OddsRatio_working_2-way'!M47)</f>
        <v>1.883715101688537</v>
      </c>
      <c r="I48" s="30">
        <f>IF(OR($A48="",$B48=""),"",'OddsRatio_working_2-way'!N47)</f>
        <v>2.1315864106987359</v>
      </c>
      <c r="J48" s="30">
        <f>IF('Log_working_2-way'!$D47="","",A48^('Log_working_2-way'!$D47))</f>
        <v>1.8819217068707428</v>
      </c>
      <c r="K48" s="32">
        <f>IF('Log_working_2-way'!$D47="","",B48^('Log_working_2-way'!$D47))</f>
        <v>2.1338875006808986</v>
      </c>
      <c r="L48" s="37">
        <f t="shared" si="9"/>
        <v>0.52971576227390182</v>
      </c>
      <c r="M48" s="37">
        <f t="shared" si="10"/>
        <v>0.47028423772609818</v>
      </c>
      <c r="N48" s="38">
        <v>144</v>
      </c>
      <c r="O48" s="38">
        <f t="shared" si="11"/>
        <v>64.879120879120862</v>
      </c>
      <c r="P48" s="38">
        <f t="shared" si="12"/>
        <v>73.756097560975604</v>
      </c>
      <c r="Q48" s="38">
        <f t="shared" si="13"/>
        <v>70.243902439024396</v>
      </c>
      <c r="R48" s="38">
        <f t="shared" si="14"/>
        <v>79.12087912087911</v>
      </c>
      <c r="S48" s="39">
        <f t="shared" si="15"/>
        <v>-5.364781559903534</v>
      </c>
      <c r="T48" s="39">
        <f t="shared" si="16"/>
        <v>-5.3647815599035056</v>
      </c>
      <c r="U48" t="s">
        <v>199</v>
      </c>
      <c r="V48" t="s">
        <v>192</v>
      </c>
      <c r="W48" t="s">
        <v>203</v>
      </c>
      <c r="X48" t="s">
        <v>371</v>
      </c>
      <c r="Y48" s="41"/>
    </row>
    <row r="49" spans="1:25" ht="15" x14ac:dyDescent="0.25">
      <c r="A49">
        <v>1.6</v>
      </c>
      <c r="B49">
        <v>2.42</v>
      </c>
      <c r="C49" s="29">
        <f t="shared" si="0"/>
        <v>3.8223140495867725E-2</v>
      </c>
      <c r="D49" s="30">
        <f>IF(OR($A49="",$B49=""),"",A49*'MPTO_working_2-way'!$G48)</f>
        <v>1.6611570247933884</v>
      </c>
      <c r="E49" s="32">
        <f>IF(OR($A49="",$B49=""),"",B49*'MPTO_working_2-way'!$G48)</f>
        <v>2.5124999999999997</v>
      </c>
      <c r="F49" s="30">
        <f>IF(OR($A49="",$B49=""),"",'MPTO_working_2-way'!D48)</f>
        <v>1.6504688832054561</v>
      </c>
      <c r="G49" s="32">
        <f>IF(OR($A49="",$B49=""),"",'MPTO_working_2-way'!E48)</f>
        <v>2.5373525557011791</v>
      </c>
      <c r="H49" s="30">
        <f>IF(OR($A49="",$B49=""),"",'OddsRatio_working_2-way'!M48)</f>
        <v>1.6500270850261594</v>
      </c>
      <c r="I49" s="30">
        <f>IF(OR($A49="",$B49=""),"",'OddsRatio_working_2-way'!N48)</f>
        <v>2.5383974345619098</v>
      </c>
      <c r="J49" s="30">
        <f>IF('Log_working_2-way'!$D48="","",A49^('Log_working_2-way'!$D48))</f>
        <v>1.6451549975466908</v>
      </c>
      <c r="K49" s="32">
        <f>IF('Log_working_2-way'!$D48="","",B49^('Log_working_2-way'!$D48))</f>
        <v>2.5500151185411704</v>
      </c>
      <c r="L49" s="37">
        <f t="shared" si="9"/>
        <v>0.60199004975124382</v>
      </c>
      <c r="M49" s="37">
        <f t="shared" si="10"/>
        <v>0.39800995024875624</v>
      </c>
      <c r="N49" s="38">
        <v>145</v>
      </c>
      <c r="O49" s="38">
        <f t="shared" si="11"/>
        <v>54.375</v>
      </c>
      <c r="P49" s="38">
        <f t="shared" si="12"/>
        <v>85.08264462809916</v>
      </c>
      <c r="Q49" s="38">
        <f t="shared" si="13"/>
        <v>59.917355371900825</v>
      </c>
      <c r="R49" s="38">
        <f t="shared" si="14"/>
        <v>90.625</v>
      </c>
      <c r="S49" s="39">
        <f t="shared" si="15"/>
        <v>-5.5423553719008254</v>
      </c>
      <c r="T49" s="39">
        <f t="shared" si="16"/>
        <v>-5.5423553719008396</v>
      </c>
      <c r="U49" t="s">
        <v>195</v>
      </c>
      <c r="V49" t="s">
        <v>193</v>
      </c>
      <c r="W49" t="s">
        <v>203</v>
      </c>
      <c r="X49" t="s">
        <v>371</v>
      </c>
      <c r="Y49" s="41"/>
    </row>
    <row r="50" spans="1:25" ht="15" x14ac:dyDescent="0.25">
      <c r="A50">
        <v>1.72</v>
      </c>
      <c r="B50">
        <v>2.1800000000000002</v>
      </c>
      <c r="C50" s="29">
        <f t="shared" si="0"/>
        <v>4.0110945167484591E-2</v>
      </c>
      <c r="D50" s="30">
        <f>IF(OR($A50="",$B50=""),"",A50*'MPTO_working_2-way'!$G49)</f>
        <v>1.7889908256880735</v>
      </c>
      <c r="E50" s="32">
        <f>IF(OR($A50="",$B50=""),"",B50*'MPTO_working_2-way'!$G49)</f>
        <v>2.2674418604651168</v>
      </c>
      <c r="F50" s="30">
        <f>IF(OR($A50="",$B50=""),"",'MPTO_working_2-way'!D49)</f>
        <v>1.7814519194222731</v>
      </c>
      <c r="G50" s="32">
        <f>IF(OR($A50="",$B50=""),"",'MPTO_working_2-way'!E49)</f>
        <v>2.2796692607003894</v>
      </c>
      <c r="H50" s="30">
        <f>IF(OR($A50="",$B50=""),"",'OddsRatio_working_2-way'!M49)</f>
        <v>1.7811334658849434</v>
      </c>
      <c r="I50" s="30">
        <f>IF(OR($A50="",$B50=""),"",'OddsRatio_working_2-way'!N49)</f>
        <v>2.2801909579781015</v>
      </c>
      <c r="J50" s="30">
        <f>IF('Log_working_2-way'!$D49="","",A50^('Log_working_2-way'!$D49))</f>
        <v>1.7776962484765699</v>
      </c>
      <c r="K50" s="32">
        <f>IF('Log_working_2-way'!$D49="","",B50^('Log_working_2-way'!$D49))</f>
        <v>2.2858490727693308</v>
      </c>
      <c r="L50" s="37">
        <f t="shared" si="9"/>
        <v>0.55897435897435888</v>
      </c>
      <c r="M50" s="37">
        <f t="shared" si="10"/>
        <v>0.44102564102564096</v>
      </c>
      <c r="N50" s="38">
        <v>146</v>
      </c>
      <c r="O50" s="38">
        <f t="shared" si="11"/>
        <v>61.116279069767451</v>
      </c>
      <c r="P50" s="38">
        <f t="shared" si="12"/>
        <v>79.027522935779828</v>
      </c>
      <c r="Q50" s="38">
        <f t="shared" si="13"/>
        <v>66.972477064220186</v>
      </c>
      <c r="R50" s="38">
        <f t="shared" si="14"/>
        <v>84.883720930232556</v>
      </c>
      <c r="S50" s="39">
        <f t="shared" si="15"/>
        <v>-5.8561979944527351</v>
      </c>
      <c r="T50" s="39">
        <f t="shared" si="16"/>
        <v>-5.856197994452728</v>
      </c>
      <c r="U50" t="s">
        <v>194</v>
      </c>
      <c r="V50" t="s">
        <v>200</v>
      </c>
      <c r="W50" t="s">
        <v>203</v>
      </c>
      <c r="X50" t="s">
        <v>371</v>
      </c>
      <c r="Y50" s="41"/>
    </row>
    <row r="51" spans="1:25" ht="15" x14ac:dyDescent="0.25">
      <c r="A51">
        <v>1.62</v>
      </c>
      <c r="B51">
        <v>2.38</v>
      </c>
      <c r="C51" s="29">
        <f t="shared" si="0"/>
        <v>3.7452017844174623E-2</v>
      </c>
      <c r="D51" s="30">
        <f>IF(OR($A51="",$B51=""),"",A51*'MPTO_working_2-way'!$G50)</f>
        <v>1.680672268907563</v>
      </c>
      <c r="E51" s="32">
        <f>IF(OR($A51="",$B51=""),"",B51*'MPTO_working_2-way'!$G50)</f>
        <v>2.4691358024691357</v>
      </c>
      <c r="F51" s="30">
        <f>IF(OR($A51="",$B51=""),"",'MPTO_working_2-way'!D50)</f>
        <v>1.6706820348383742</v>
      </c>
      <c r="G51" s="32">
        <f>IF(OR($A51="",$B51=""),"",'MPTO_working_2-way'!E50)</f>
        <v>2.4910195115648013</v>
      </c>
      <c r="H51" s="30">
        <f>IF(OR($A51="",$B51=""),"",'OddsRatio_working_2-way'!M50)</f>
        <v>1.6702800625998362</v>
      </c>
      <c r="I51" s="30">
        <f>IF(OR($A51="",$B51=""),"",'OddsRatio_working_2-way'!N50)</f>
        <v>2.4919136877222163</v>
      </c>
      <c r="J51" s="30">
        <f>IF('Log_working_2-way'!$D50="","",A51^('Log_working_2-way'!$D50))</f>
        <v>1.6657299947403132</v>
      </c>
      <c r="K51" s="32">
        <f>IF('Log_working_2-way'!$D50="","",B51^('Log_working_2-way'!$D50))</f>
        <v>2.502110477070953</v>
      </c>
      <c r="L51" s="37">
        <f t="shared" si="9"/>
        <v>0.59499999999999997</v>
      </c>
      <c r="M51" s="37">
        <f t="shared" si="10"/>
        <v>0.40500000000000003</v>
      </c>
      <c r="N51" s="38">
        <v>147</v>
      </c>
      <c r="O51" s="38">
        <f t="shared" si="11"/>
        <v>56.259259259259267</v>
      </c>
      <c r="P51" s="38">
        <f t="shared" si="12"/>
        <v>85.235294117647044</v>
      </c>
      <c r="Q51" s="38">
        <f t="shared" si="13"/>
        <v>61.764705882352942</v>
      </c>
      <c r="R51" s="38">
        <f t="shared" si="14"/>
        <v>90.740740740740733</v>
      </c>
      <c r="S51" s="39">
        <f t="shared" si="15"/>
        <v>-5.5054466230936754</v>
      </c>
      <c r="T51" s="39">
        <f t="shared" si="16"/>
        <v>-5.5054466230936896</v>
      </c>
      <c r="U51" t="s">
        <v>191</v>
      </c>
      <c r="V51" t="s">
        <v>196</v>
      </c>
      <c r="W51" t="s">
        <v>203</v>
      </c>
      <c r="X51" t="s">
        <v>371</v>
      </c>
      <c r="Y51" s="41"/>
    </row>
    <row r="52" spans="1:25" ht="15" x14ac:dyDescent="0.25">
      <c r="A52">
        <v>1.85</v>
      </c>
      <c r="B52">
        <v>2.02</v>
      </c>
      <c r="C52" s="29">
        <f t="shared" si="0"/>
        <v>3.5590045491035394E-2</v>
      </c>
      <c r="D52" s="30">
        <f>IF(OR($A52="",$B52=""),"",A52*'MPTO_working_2-way'!$G51)</f>
        <v>1.9158415841584155</v>
      </c>
      <c r="E52" s="32">
        <f>IF(OR($A52="",$B52=""),"",B52*'MPTO_working_2-way'!$G51)</f>
        <v>2.0918918918918914</v>
      </c>
      <c r="F52" s="30">
        <f>IF(OR($A52="",$B52=""),"",'MPTO_working_2-way'!D51)</f>
        <v>1.9129767084719731</v>
      </c>
      <c r="G52" s="32">
        <f>IF(OR($A52="",$B52=""),"",'MPTO_working_2-way'!E51)</f>
        <v>2.0953181945612553</v>
      </c>
      <c r="H52" s="30">
        <f>IF(OR($A52="",$B52=""),"",'OddsRatio_working_2-way'!M51)</f>
        <v>1.9128709291752766</v>
      </c>
      <c r="I52" s="30">
        <f>IF(OR($A52="",$B52=""),"",'OddsRatio_working_2-way'!N51)</f>
        <v>2.0954451150103317</v>
      </c>
      <c r="J52" s="30">
        <f>IF('Log_working_2-way'!$D51="","",A52^('Log_working_2-way'!$D51))</f>
        <v>1.9115669971173959</v>
      </c>
      <c r="K52" s="32">
        <f>IF('Log_working_2-way'!$D51="","",B52^('Log_working_2-way'!$D51))</f>
        <v>2.0970120716987148</v>
      </c>
      <c r="L52" s="37">
        <f t="shared" si="9"/>
        <v>0.5219638242894058</v>
      </c>
      <c r="M52" s="37">
        <f t="shared" si="10"/>
        <v>0.47803617571059442</v>
      </c>
      <c r="N52" s="38">
        <v>148</v>
      </c>
      <c r="O52" s="38">
        <f t="shared" si="11"/>
        <v>68</v>
      </c>
      <c r="P52" s="38">
        <f t="shared" si="12"/>
        <v>74.732673267326717</v>
      </c>
      <c r="Q52" s="38">
        <f t="shared" si="13"/>
        <v>73.267326732673268</v>
      </c>
      <c r="R52" s="38">
        <f t="shared" si="14"/>
        <v>79.999999999999986</v>
      </c>
      <c r="S52" s="39">
        <f t="shared" si="15"/>
        <v>-5.2673267326732685</v>
      </c>
      <c r="T52" s="39">
        <f t="shared" si="16"/>
        <v>-5.2673267326732685</v>
      </c>
      <c r="U52" t="s">
        <v>198</v>
      </c>
      <c r="V52" t="s">
        <v>189</v>
      </c>
      <c r="W52" t="s">
        <v>203</v>
      </c>
      <c r="X52" t="s">
        <v>371</v>
      </c>
      <c r="Y52" s="41"/>
    </row>
    <row r="53" spans="1:25" s="35" customFormat="1" ht="15" x14ac:dyDescent="0.25">
      <c r="A53">
        <v>1.88</v>
      </c>
      <c r="B53">
        <v>1.95</v>
      </c>
      <c r="C53" s="29">
        <f t="shared" si="0"/>
        <v>4.4735406437534042E-2</v>
      </c>
      <c r="D53" s="30">
        <f>IF(OR($A53="",$B53=""),"",A53*'MPTO_working_2-way'!$G52)</f>
        <v>1.9641025641025638</v>
      </c>
      <c r="E53" s="32">
        <f>IF(OR($A53="",$B53=""),"",B53*'MPTO_working_2-way'!$G52)</f>
        <v>2.0372340425531914</v>
      </c>
      <c r="F53" s="30">
        <f>IF(OR($A53="",$B53=""),"",'MPTO_working_2-way'!D52)</f>
        <v>1.9625267665952888</v>
      </c>
      <c r="G53" s="32">
        <f>IF(OR($A53="",$B53=""),"",'MPTO_working_2-way'!E52)</f>
        <v>2.0389321468298109</v>
      </c>
      <c r="H53" s="30">
        <f>IF(OR($A53="",$B53=""),"",'OddsRatio_working_2-way'!M52)</f>
        <v>1.9624530063715757</v>
      </c>
      <c r="I53" s="30">
        <f>IF(OR($A53="",$B53=""),"",'OddsRatio_working_2-way'!N52)</f>
        <v>2.0390117682420414</v>
      </c>
      <c r="J53" s="30">
        <f>IF('Log_working_2-way'!$D52="","",A53^('Log_working_2-way'!$D52))</f>
        <v>1.9617295659739398</v>
      </c>
      <c r="K53" s="32">
        <f>IF('Log_working_2-way'!$D52="","",B53^('Log_working_2-way'!$D52))</f>
        <v>2.0397933425150612</v>
      </c>
      <c r="L53" s="37">
        <f t="shared" si="9"/>
        <v>0.50913838120104449</v>
      </c>
      <c r="M53" s="37">
        <f t="shared" si="10"/>
        <v>0.49086161879895562</v>
      </c>
      <c r="N53" s="38">
        <v>149</v>
      </c>
      <c r="O53" s="38">
        <f t="shared" si="11"/>
        <v>69.744680851063833</v>
      </c>
      <c r="P53" s="38">
        <f t="shared" si="12"/>
        <v>72.589743589743605</v>
      </c>
      <c r="Q53" s="38">
        <f t="shared" si="13"/>
        <v>76.410256410256423</v>
      </c>
      <c r="R53" s="38">
        <f t="shared" si="14"/>
        <v>79.255319148936167</v>
      </c>
      <c r="S53" s="39">
        <f t="shared" si="15"/>
        <v>-6.6655755591925896</v>
      </c>
      <c r="T53" s="39">
        <f t="shared" si="16"/>
        <v>-6.6655755591925612</v>
      </c>
      <c r="U53" t="s">
        <v>239</v>
      </c>
      <c r="V53" t="s">
        <v>220</v>
      </c>
      <c r="W53" t="s">
        <v>241</v>
      </c>
      <c r="X53" t="s">
        <v>371</v>
      </c>
      <c r="Y53" s="41"/>
    </row>
    <row r="54" spans="1:25" ht="15" x14ac:dyDescent="0.25">
      <c r="A54">
        <v>1.53</v>
      </c>
      <c r="B54">
        <v>2.5499999999999998</v>
      </c>
      <c r="C54" s="29">
        <f t="shared" si="0"/>
        <v>4.5751633986928164E-2</v>
      </c>
      <c r="D54" s="30">
        <f>IF(OR($A54="",$B54=""),"",A54*'MPTO_working_2-way'!$G53)</f>
        <v>1.6</v>
      </c>
      <c r="E54" s="32">
        <f>IF(OR($A54="",$B54=""),"",B54*'MPTO_working_2-way'!$G53)</f>
        <v>2.6666666666666665</v>
      </c>
      <c r="F54" s="30">
        <f>IF(OR($A54="",$B54=""),"",'MPTO_working_2-way'!D53)</f>
        <v>1.5854922279792747</v>
      </c>
      <c r="G54" s="32">
        <f>IF(OR($A54="",$B54=""),"",'MPTO_working_2-way'!E53)</f>
        <v>2.7079646017699113</v>
      </c>
      <c r="H54" s="30">
        <f>IF(OR($A54="",$B54=""),"",'OddsRatio_working_2-way'!M53)</f>
        <v>1.5847524979604342</v>
      </c>
      <c r="I54" s="30">
        <f>IF(OR($A54="",$B54=""),"",'OddsRatio_working_2-way'!N53)</f>
        <v>2.7101252298842891</v>
      </c>
      <c r="J54" s="30">
        <f>IF('Log_working_2-way'!$D53="","",A54^('Log_working_2-way'!$D53))</f>
        <v>1.5781005837593247</v>
      </c>
      <c r="K54" s="32">
        <f>IF('Log_working_2-way'!$D53="","",B54^('Log_working_2-way'!$D53))</f>
        <v>2.7298027853486841</v>
      </c>
      <c r="L54" s="37">
        <f t="shared" si="9"/>
        <v>0.625</v>
      </c>
      <c r="M54" s="37">
        <f t="shared" si="10"/>
        <v>0.375</v>
      </c>
      <c r="N54" s="38">
        <v>150</v>
      </c>
      <c r="O54" s="38">
        <f t="shared" si="11"/>
        <v>51.96078431372549</v>
      </c>
      <c r="P54" s="38">
        <f t="shared" si="12"/>
        <v>91.176470588235304</v>
      </c>
      <c r="Q54" s="38">
        <f t="shared" si="13"/>
        <v>58.82352941176471</v>
      </c>
      <c r="R54" s="38">
        <f t="shared" si="14"/>
        <v>98.039215686274517</v>
      </c>
      <c r="S54" s="39">
        <f t="shared" si="15"/>
        <v>-6.8627450980392197</v>
      </c>
      <c r="T54" s="39">
        <f t="shared" si="16"/>
        <v>-6.8627450980392126</v>
      </c>
      <c r="U54" t="s">
        <v>224</v>
      </c>
      <c r="V54" t="s">
        <v>231</v>
      </c>
      <c r="W54" t="s">
        <v>241</v>
      </c>
      <c r="X54" t="s">
        <v>371</v>
      </c>
      <c r="Y54" s="41"/>
    </row>
    <row r="55" spans="1:25" ht="15" x14ac:dyDescent="0.25">
      <c r="A55">
        <v>1.76</v>
      </c>
      <c r="B55">
        <v>2.09</v>
      </c>
      <c r="C55" s="29">
        <f t="shared" si="0"/>
        <v>4.6650717703349276E-2</v>
      </c>
      <c r="D55" s="30">
        <f>IF(OR($A55="",$B55=""),"",A55*'MPTO_working_2-way'!$G54)</f>
        <v>1.8421052631578947</v>
      </c>
      <c r="E55" s="32">
        <f>IF(OR($A55="",$B55=""),"",B55*'MPTO_working_2-way'!$G54)</f>
        <v>2.1875</v>
      </c>
      <c r="F55" s="30">
        <f>IF(OR($A55="",$B55=""),"",'MPTO_working_2-way'!D54)</f>
        <v>1.8353457738748626</v>
      </c>
      <c r="G55" s="32">
        <f>IF(OR($A55="",$B55=""),"",'MPTO_working_2-way'!E54)</f>
        <v>2.1971090670170828</v>
      </c>
      <c r="H55" s="30">
        <f>IF(OR($A55="",$B55=""),"",'OddsRatio_working_2-way'!M54)</f>
        <v>1.8350135965491927</v>
      </c>
      <c r="I55" s="30">
        <f>IF(OR($A55="",$B55=""),"",'OddsRatio_working_2-way'!N54)</f>
        <v>2.197585289787658</v>
      </c>
      <c r="J55" s="30">
        <f>IF('Log_working_2-way'!$D54="","",A55^('Log_working_2-way'!$D54))</f>
        <v>1.8319153686125185</v>
      </c>
      <c r="K55" s="32">
        <f>IF('Log_working_2-way'!$D54="","",B55^('Log_working_2-way'!$D54))</f>
        <v>2.2020453494773053</v>
      </c>
      <c r="L55" s="37">
        <f t="shared" si="9"/>
        <v>0.54285714285714282</v>
      </c>
      <c r="M55" s="37">
        <f t="shared" si="10"/>
        <v>0.45714285714285713</v>
      </c>
      <c r="N55" s="38">
        <v>151</v>
      </c>
      <c r="O55" s="38">
        <f t="shared" si="11"/>
        <v>65.204545454545453</v>
      </c>
      <c r="P55" s="38">
        <f t="shared" si="12"/>
        <v>78.751196172248797</v>
      </c>
      <c r="Q55" s="38">
        <f t="shared" si="13"/>
        <v>72.248803827751203</v>
      </c>
      <c r="R55" s="38">
        <f t="shared" si="14"/>
        <v>85.795454545454547</v>
      </c>
      <c r="S55" s="39">
        <f t="shared" si="15"/>
        <v>-7.04425837320575</v>
      </c>
      <c r="T55" s="39">
        <f t="shared" si="16"/>
        <v>-7.04425837320575</v>
      </c>
      <c r="U55" t="s">
        <v>223</v>
      </c>
      <c r="V55" t="s">
        <v>230</v>
      </c>
      <c r="W55" t="s">
        <v>241</v>
      </c>
      <c r="X55" t="s">
        <v>371</v>
      </c>
      <c r="Y55" s="41"/>
    </row>
    <row r="56" spans="1:25" ht="15" x14ac:dyDescent="0.25">
      <c r="A56">
        <v>1.49</v>
      </c>
      <c r="B56">
        <v>2.64</v>
      </c>
      <c r="C56" s="29">
        <f t="shared" si="0"/>
        <v>4.9928818385194251E-2</v>
      </c>
      <c r="D56" s="30">
        <f>IF(OR($A56="",$B56=""),"",A56*'MPTO_working_2-way'!$G55)</f>
        <v>1.5643939393939394</v>
      </c>
      <c r="E56" s="32">
        <f>IF(OR($A56="",$B56=""),"",B56*'MPTO_working_2-way'!$G55)</f>
        <v>2.7718120805369129</v>
      </c>
      <c r="F56" s="30">
        <f>IF(OR($A56="",$B56=""),"",'MPTO_working_2-way'!D55)</f>
        <v>1.5475647179164371</v>
      </c>
      <c r="G56" s="32">
        <f>IF(OR($A56="",$B56=""),"",'MPTO_working_2-way'!E55)</f>
        <v>2.8262681419744218</v>
      </c>
      <c r="H56" s="30">
        <f>IF(OR($A56="",$B56=""),"",'OddsRatio_working_2-way'!M55)</f>
        <v>1.5466081666101215</v>
      </c>
      <c r="I56" s="30">
        <f>IF(OR($A56="",$B56=""),"",'OddsRatio_working_2-way'!N55)</f>
        <v>2.8294640678379568</v>
      </c>
      <c r="J56" s="30">
        <f>IF('Log_working_2-way'!$D55="","",A56^('Log_working_2-way'!$D55))</f>
        <v>1.5388653123110667</v>
      </c>
      <c r="K56" s="32">
        <f>IF('Log_working_2-way'!$D55="","",B56^('Log_working_2-way'!$D55))</f>
        <v>2.855751292855587</v>
      </c>
      <c r="L56" s="37">
        <f t="shared" si="9"/>
        <v>0.63922518159806296</v>
      </c>
      <c r="M56" s="37">
        <f t="shared" si="10"/>
        <v>0.36077481840193704</v>
      </c>
      <c r="N56" s="38">
        <v>152</v>
      </c>
      <c r="O56" s="38">
        <f t="shared" si="11"/>
        <v>49.986577181208048</v>
      </c>
      <c r="P56" s="38">
        <f t="shared" si="12"/>
        <v>94.424242424242436</v>
      </c>
      <c r="Q56" s="38">
        <f t="shared" si="13"/>
        <v>57.575757575757578</v>
      </c>
      <c r="R56" s="38">
        <f t="shared" si="14"/>
        <v>102.01342281879195</v>
      </c>
      <c r="S56" s="39">
        <f t="shared" si="15"/>
        <v>-7.5891803945495298</v>
      </c>
      <c r="T56" s="39">
        <f t="shared" si="16"/>
        <v>-7.5891803945495155</v>
      </c>
      <c r="U56" t="s">
        <v>238</v>
      </c>
      <c r="V56" t="s">
        <v>235</v>
      </c>
      <c r="W56" t="s">
        <v>241</v>
      </c>
      <c r="X56" t="s">
        <v>371</v>
      </c>
      <c r="Y56" s="41"/>
    </row>
    <row r="57" spans="1:25" ht="15" x14ac:dyDescent="0.25">
      <c r="A57">
        <v>1.88</v>
      </c>
      <c r="B57">
        <v>1.96</v>
      </c>
      <c r="C57" s="29">
        <f t="shared" si="0"/>
        <v>4.2118975249674229E-2</v>
      </c>
      <c r="D57" s="30">
        <f>IF(OR($A57="",$B57=""),"",A57*'MPTO_working_2-way'!$G56)</f>
        <v>1.9591836734693875</v>
      </c>
      <c r="E57" s="32">
        <f>IF(OR($A57="",$B57=""),"",B57*'MPTO_working_2-way'!$G56)</f>
        <v>2.0425531914893615</v>
      </c>
      <c r="F57" s="30">
        <f>IF(OR($A57="",$B57=""),"",'MPTO_working_2-way'!D56)</f>
        <v>1.9575010624734379</v>
      </c>
      <c r="G57" s="32">
        <f>IF(OR($A57="",$B57=""),"",'MPTO_working_2-way'!E56)</f>
        <v>2.044385264092321</v>
      </c>
      <c r="H57" s="30">
        <f>IF(OR($A57="",$B57=""),"",'OddsRatio_working_2-way'!M56)</f>
        <v>1.9574271077563381</v>
      </c>
      <c r="I57" s="30">
        <f>IF(OR($A57="",$B57=""),"",'OddsRatio_working_2-way'!N56)</f>
        <v>2.0444659357341863</v>
      </c>
      <c r="J57" s="30">
        <f>IF('Log_working_2-way'!$D56="","",A57^('Log_working_2-way'!$D56))</f>
        <v>1.9566564264322122</v>
      </c>
      <c r="K57" s="32">
        <f>IF('Log_working_2-way'!$D56="","",B57^('Log_working_2-way'!$D56))</f>
        <v>2.0453073562984208</v>
      </c>
      <c r="L57" s="37">
        <f t="shared" si="9"/>
        <v>0.51041666666666674</v>
      </c>
      <c r="M57" s="37">
        <f t="shared" si="10"/>
        <v>0.48958333333333337</v>
      </c>
      <c r="N57" s="38">
        <v>153</v>
      </c>
      <c r="O57" s="38">
        <f t="shared" si="11"/>
        <v>71.617021276595736</v>
      </c>
      <c r="P57" s="38">
        <f t="shared" si="12"/>
        <v>74.938775510204081</v>
      </c>
      <c r="Q57" s="38">
        <f t="shared" si="13"/>
        <v>78.061224489795919</v>
      </c>
      <c r="R57" s="38">
        <f t="shared" si="14"/>
        <v>81.38297872340425</v>
      </c>
      <c r="S57" s="39">
        <f t="shared" si="15"/>
        <v>-6.4442032132001827</v>
      </c>
      <c r="T57" s="39">
        <f t="shared" si="16"/>
        <v>-6.4442032132001685</v>
      </c>
      <c r="U57" t="s">
        <v>228</v>
      </c>
      <c r="V57" t="s">
        <v>222</v>
      </c>
      <c r="W57" t="s">
        <v>241</v>
      </c>
      <c r="X57" t="s">
        <v>371</v>
      </c>
      <c r="Y57" s="41"/>
    </row>
    <row r="58" spans="1:25" ht="15" x14ac:dyDescent="0.25">
      <c r="A58">
        <v>1.72</v>
      </c>
      <c r="B58">
        <v>2.14</v>
      </c>
      <c r="C58" s="29">
        <f t="shared" si="0"/>
        <v>4.8685068463377501E-2</v>
      </c>
      <c r="D58" s="30">
        <f>IF(OR($A58="",$B58=""),"",A58*'MPTO_working_2-way'!$G57)</f>
        <v>1.8037383177570092</v>
      </c>
      <c r="E58" s="32">
        <f>IF(OR($A58="",$B58=""),"",B58*'MPTO_working_2-way'!$G57)</f>
        <v>2.2441860465116279</v>
      </c>
      <c r="F58" s="30">
        <f>IF(OR($A58="",$B58=""),"",'MPTO_working_2-way'!D57)</f>
        <v>1.7951619196254389</v>
      </c>
      <c r="G58" s="32">
        <f>IF(OR($A58="",$B58=""),"",'MPTO_working_2-way'!E57)</f>
        <v>2.2576054955839058</v>
      </c>
      <c r="H58" s="30">
        <f>IF(OR($A58="",$B58=""),"",'OddsRatio_working_2-way'!M57)</f>
        <v>1.7947194142390264</v>
      </c>
      <c r="I58" s="30">
        <f>IF(OR($A58="",$B58=""),"",'OddsRatio_working_2-way'!N57)</f>
        <v>2.2583057392117913</v>
      </c>
      <c r="J58" s="30">
        <f>IF('Log_working_2-way'!$D57="","",A58^('Log_working_2-way'!$D57))</f>
        <v>1.7907852046807202</v>
      </c>
      <c r="K58" s="32">
        <f>IF('Log_working_2-way'!$D57="","",B58^('Log_working_2-way'!$D57))</f>
        <v>2.2645658948599179</v>
      </c>
      <c r="L58" s="37">
        <f t="shared" si="9"/>
        <v>0.55440414507772029</v>
      </c>
      <c r="M58" s="37">
        <f t="shared" si="10"/>
        <v>0.44559585492227982</v>
      </c>
      <c r="N58" s="38">
        <v>154</v>
      </c>
      <c r="O58" s="38">
        <f t="shared" si="11"/>
        <v>64.465116279069775</v>
      </c>
      <c r="P58" s="38">
        <f t="shared" si="12"/>
        <v>82.037383177570092</v>
      </c>
      <c r="Q58" s="38">
        <f t="shared" si="13"/>
        <v>71.962616822429908</v>
      </c>
      <c r="R58" s="38">
        <f t="shared" si="14"/>
        <v>89.534883720930239</v>
      </c>
      <c r="S58" s="39">
        <f t="shared" si="15"/>
        <v>-7.4975005433601325</v>
      </c>
      <c r="T58" s="39">
        <f t="shared" si="16"/>
        <v>-7.4975005433601467</v>
      </c>
      <c r="U58" t="s">
        <v>227</v>
      </c>
      <c r="V58" t="s">
        <v>234</v>
      </c>
      <c r="W58" t="s">
        <v>241</v>
      </c>
      <c r="X58" t="s">
        <v>371</v>
      </c>
      <c r="Y58" s="41"/>
    </row>
    <row r="59" spans="1:25" ht="15" x14ac:dyDescent="0.25">
      <c r="A59">
        <v>1.88</v>
      </c>
      <c r="B59">
        <v>1.96</v>
      </c>
      <c r="C59" s="29">
        <f t="shared" si="0"/>
        <v>4.2118975249674229E-2</v>
      </c>
      <c r="D59" s="30">
        <f>IF(OR($A59="",$B59=""),"",A59*'MPTO_working_2-way'!$G58)</f>
        <v>1.9591836734693875</v>
      </c>
      <c r="E59" s="32">
        <f>IF(OR($A59="",$B59=""),"",B59*'MPTO_working_2-way'!$G58)</f>
        <v>2.0425531914893615</v>
      </c>
      <c r="F59" s="30">
        <f>IF(OR($A59="",$B59=""),"",'MPTO_working_2-way'!D58)</f>
        <v>1.9575010624734379</v>
      </c>
      <c r="G59" s="32">
        <f>IF(OR($A59="",$B59=""),"",'MPTO_working_2-way'!E58)</f>
        <v>2.044385264092321</v>
      </c>
      <c r="H59" s="30">
        <f>IF(OR($A59="",$B59=""),"",'OddsRatio_working_2-way'!M58)</f>
        <v>1.9574271077563381</v>
      </c>
      <c r="I59" s="30">
        <f>IF(OR($A59="",$B59=""),"",'OddsRatio_working_2-way'!N58)</f>
        <v>2.0444659357341863</v>
      </c>
      <c r="J59" s="30">
        <f>IF('Log_working_2-way'!$D58="","",A59^('Log_working_2-way'!$D58))</f>
        <v>1.9566564264322122</v>
      </c>
      <c r="K59" s="32">
        <f>IF('Log_working_2-way'!$D58="","",B59^('Log_working_2-way'!$D58))</f>
        <v>2.0453073562984208</v>
      </c>
      <c r="L59" s="37">
        <f t="shared" si="9"/>
        <v>0.51041666666666674</v>
      </c>
      <c r="M59" s="37">
        <f t="shared" si="10"/>
        <v>0.48958333333333337</v>
      </c>
      <c r="N59" s="38">
        <v>155</v>
      </c>
      <c r="O59" s="38">
        <f t="shared" si="11"/>
        <v>72.553191489361694</v>
      </c>
      <c r="P59" s="38">
        <f t="shared" si="12"/>
        <v>75.91836734693878</v>
      </c>
      <c r="Q59" s="38">
        <f t="shared" si="13"/>
        <v>79.08163265306122</v>
      </c>
      <c r="R59" s="38">
        <f t="shared" si="14"/>
        <v>82.446808510638292</v>
      </c>
      <c r="S59" s="39">
        <f t="shared" si="15"/>
        <v>-6.5284411636995259</v>
      </c>
      <c r="T59" s="39">
        <f t="shared" si="16"/>
        <v>-6.5284411636995117</v>
      </c>
      <c r="U59" t="s">
        <v>233</v>
      </c>
      <c r="V59" t="s">
        <v>226</v>
      </c>
      <c r="W59" t="s">
        <v>241</v>
      </c>
      <c r="X59" t="s">
        <v>371</v>
      </c>
      <c r="Y59" s="41"/>
    </row>
    <row r="60" spans="1:25" s="35" customFormat="1" ht="15" x14ac:dyDescent="0.25">
      <c r="A60">
        <v>1.76</v>
      </c>
      <c r="B60">
        <v>2.04</v>
      </c>
      <c r="C60" s="29">
        <f t="shared" si="0"/>
        <v>5.8377896613190705E-2</v>
      </c>
      <c r="D60" s="30">
        <f>IF(OR($A60="",$B60=""),"",A60*'MPTO_working_2-way'!$G59)</f>
        <v>1.8627450980392157</v>
      </c>
      <c r="E60" s="32">
        <f>IF(OR($A60="",$B60=""),"",B60*'MPTO_working_2-way'!$G59)</f>
        <v>2.1590909090909092</v>
      </c>
      <c r="F60" s="30">
        <f>IF(OR($A60="",$B60=""),"",'MPTO_working_2-way'!D59)</f>
        <v>1.8553121124431584</v>
      </c>
      <c r="G60" s="32">
        <f>IF(OR($A60="",$B60=""),"",'MPTO_working_2-way'!E59)</f>
        <v>2.1691638472692123</v>
      </c>
      <c r="H60" s="30">
        <f>IF(OR($A60="",$B60=""),"",'OddsRatio_working_2-way'!M59)</f>
        <v>1.8548504142651103</v>
      </c>
      <c r="I60" s="30">
        <f>IF(OR($A60="",$B60=""),"",'OddsRatio_working_2-way'!N59)</f>
        <v>2.1697953037312039</v>
      </c>
      <c r="J60" s="30">
        <f>IF('Log_working_2-way'!$D59="","",A60^('Log_working_2-way'!$D59))</f>
        <v>1.8514116002933902</v>
      </c>
      <c r="K60" s="32">
        <f>IF('Log_working_2-way'!$D59="","",B60^('Log_working_2-way'!$D59))</f>
        <v>2.1745200554608113</v>
      </c>
      <c r="L60" s="37">
        <f t="shared" si="9"/>
        <v>0.5368421052631579</v>
      </c>
      <c r="M60" s="37">
        <f t="shared" si="10"/>
        <v>0.4631578947368421</v>
      </c>
      <c r="N60" s="38">
        <v>156</v>
      </c>
      <c r="O60" s="38">
        <f t="shared" si="11"/>
        <v>67.363636363636374</v>
      </c>
      <c r="P60" s="38">
        <f t="shared" si="12"/>
        <v>79.529411764705884</v>
      </c>
      <c r="Q60" s="38">
        <f t="shared" si="13"/>
        <v>76.470588235294116</v>
      </c>
      <c r="R60" s="38">
        <f t="shared" si="14"/>
        <v>88.63636363636364</v>
      </c>
      <c r="S60" s="39">
        <f t="shared" si="15"/>
        <v>-9.106951871657742</v>
      </c>
      <c r="T60" s="39">
        <f t="shared" si="16"/>
        <v>-9.1069518716577562</v>
      </c>
      <c r="U60" t="s">
        <v>229</v>
      </c>
      <c r="V60" t="s">
        <v>240</v>
      </c>
      <c r="W60" t="s">
        <v>241</v>
      </c>
      <c r="X60" t="s">
        <v>371</v>
      </c>
      <c r="Y60" s="41"/>
    </row>
    <row r="61" spans="1:25" ht="15" x14ac:dyDescent="0.25">
      <c r="A61">
        <v>1.68</v>
      </c>
      <c r="B61">
        <v>2.2000000000000002</v>
      </c>
      <c r="C61" s="29">
        <f t="shared" si="0"/>
        <v>4.9783549783549708E-2</v>
      </c>
      <c r="D61" s="30">
        <f>IF(OR($A61="",$B61=""),"",A61*'MPTO_working_2-way'!$G60)</f>
        <v>1.7636363636363634</v>
      </c>
      <c r="E61" s="32">
        <f>IF(OR($A61="",$B61=""),"",B61*'MPTO_working_2-way'!$G60)</f>
        <v>2.3095238095238098</v>
      </c>
      <c r="F61" s="30">
        <f>IF(OR($A61="",$B61=""),"",'MPTO_working_2-way'!D60)</f>
        <v>1.7533206831119543</v>
      </c>
      <c r="G61" s="32">
        <f>IF(OR($A61="",$B61=""),"",'MPTO_working_2-way'!E60)</f>
        <v>2.327455919395466</v>
      </c>
      <c r="H61" s="30">
        <f>IF(OR($A61="",$B61=""),"",'OddsRatio_working_2-way'!M60)</f>
        <v>1.7527726527090808</v>
      </c>
      <c r="I61" s="30">
        <f>IF(OR($A61="",$B61=""),"",'OddsRatio_working_2-way'!N60)</f>
        <v>2.3284223283101424</v>
      </c>
      <c r="J61" s="30">
        <f>IF('Log_working_2-way'!$D60="","",A61^('Log_working_2-way'!$D60))</f>
        <v>1.7480393304857011</v>
      </c>
      <c r="K61" s="32">
        <f>IF('Log_working_2-way'!$D60="","",B61^('Log_working_2-way'!$D60))</f>
        <v>2.3368281041445402</v>
      </c>
      <c r="L61" s="37">
        <f t="shared" si="9"/>
        <v>0.56701030927835061</v>
      </c>
      <c r="M61" s="37">
        <f t="shared" si="10"/>
        <v>0.43298969072164945</v>
      </c>
      <c r="N61" s="38">
        <v>157</v>
      </c>
      <c r="O61" s="38">
        <f t="shared" si="11"/>
        <v>63.547619047619044</v>
      </c>
      <c r="P61" s="38">
        <f t="shared" si="12"/>
        <v>85.636363636363654</v>
      </c>
      <c r="Q61" s="38">
        <f t="shared" si="13"/>
        <v>71.36363636363636</v>
      </c>
      <c r="R61" s="38">
        <f t="shared" si="14"/>
        <v>93.452380952380949</v>
      </c>
      <c r="S61" s="39">
        <f t="shared" si="15"/>
        <v>-7.8160173160173159</v>
      </c>
      <c r="T61" s="39">
        <f t="shared" si="16"/>
        <v>-7.8160173160172945</v>
      </c>
      <c r="U61" t="s">
        <v>236</v>
      </c>
      <c r="V61" t="s">
        <v>232</v>
      </c>
      <c r="W61" t="s">
        <v>241</v>
      </c>
      <c r="X61" t="s">
        <v>371</v>
      </c>
      <c r="Y61" s="41"/>
    </row>
    <row r="62" spans="1:25" ht="15" x14ac:dyDescent="0.25">
      <c r="A62">
        <v>1.67</v>
      </c>
      <c r="B62">
        <v>2.23</v>
      </c>
      <c r="C62" s="29">
        <f t="shared" si="0"/>
        <v>4.7232888483123459E-2</v>
      </c>
      <c r="D62" s="30">
        <f>IF(OR($A62="",$B62=""),"",A62*'MPTO_working_2-way'!$G61)</f>
        <v>1.7488789237668161</v>
      </c>
      <c r="E62" s="32">
        <f>IF(OR($A62="",$B62=""),"",B62*'MPTO_working_2-way'!$G61)</f>
        <v>2.3353293413173652</v>
      </c>
      <c r="F62" s="30">
        <f>IF(OR($A62="",$B62=""),"",'MPTO_working_2-way'!D61)</f>
        <v>1.7385681940197473</v>
      </c>
      <c r="G62" s="32">
        <f>IF(OR($A62="",$B62=""),"",'MPTO_working_2-way'!E61)</f>
        <v>2.3539711134287793</v>
      </c>
      <c r="H62" s="30">
        <f>IF(OR($A62="",$B62=""),"",'OddsRatio_working_2-way'!M61)</f>
        <v>1.7380484043438287</v>
      </c>
      <c r="I62" s="30">
        <f>IF(OR($A62="",$B62=""),"",'OddsRatio_working_2-way'!N61)</f>
        <v>2.3549246826013568</v>
      </c>
      <c r="J62" s="30">
        <f>IF('Log_working_2-way'!$D61="","",A62^('Log_working_2-way'!$D61))</f>
        <v>1.7333258264811959</v>
      </c>
      <c r="K62" s="32">
        <f>IF('Log_working_2-way'!$D61="","",B62^('Log_working_2-way'!$D61))</f>
        <v>2.3636503228006438</v>
      </c>
      <c r="L62" s="37">
        <f t="shared" si="9"/>
        <v>0.57179487179487176</v>
      </c>
      <c r="M62" s="37">
        <f t="shared" si="10"/>
        <v>0.42820512820512818</v>
      </c>
      <c r="N62" s="38">
        <v>158</v>
      </c>
      <c r="O62" s="38">
        <f t="shared" si="11"/>
        <v>63.389221556886241</v>
      </c>
      <c r="P62" s="38">
        <f t="shared" si="12"/>
        <v>87.147982062780258</v>
      </c>
      <c r="Q62" s="38">
        <f t="shared" si="13"/>
        <v>70.852017937219728</v>
      </c>
      <c r="R62" s="38">
        <f t="shared" si="14"/>
        <v>94.610778443113787</v>
      </c>
      <c r="S62" s="39">
        <f t="shared" si="15"/>
        <v>-7.4627963803334865</v>
      </c>
      <c r="T62" s="39">
        <f t="shared" si="16"/>
        <v>-7.4627963803335291</v>
      </c>
      <c r="U62" t="s">
        <v>237</v>
      </c>
      <c r="V62" t="s">
        <v>225</v>
      </c>
      <c r="W62" t="s">
        <v>241</v>
      </c>
      <c r="X62" t="s">
        <v>371</v>
      </c>
      <c r="Y62" s="41"/>
    </row>
    <row r="63" spans="1:25" s="50" customFormat="1" ht="15" x14ac:dyDescent="0.25">
      <c r="A63">
        <v>1.55</v>
      </c>
      <c r="B63">
        <v>2.48</v>
      </c>
      <c r="C63" s="29">
        <f t="shared" si="0"/>
        <v>4.8387096774193505E-2</v>
      </c>
      <c r="D63" s="30">
        <f>IF(OR($A63="",$B63=""),"",A63*'MPTO_working_2-way'!$G62)</f>
        <v>1.625</v>
      </c>
      <c r="E63" s="32">
        <f>IF(OR($A63="",$B63=""),"",B63*'MPTO_working_2-way'!$G62)</f>
        <v>2.6</v>
      </c>
      <c r="F63" s="30">
        <f>IF(OR($A63="",$B63=""),"",'MPTO_working_2-way'!D62)</f>
        <v>1.6103896103896105</v>
      </c>
      <c r="G63" s="32">
        <f>IF(OR($A63="",$B63=""),"",'MPTO_working_2-way'!E62)</f>
        <v>2.6382978723404253</v>
      </c>
      <c r="H63" s="30">
        <f>IF(OR($A63="",$B63=""),"",'OddsRatio_working_2-way'!M62)</f>
        <v>1.6096077604670245</v>
      </c>
      <c r="I63" s="30">
        <f>IF(OR($A63="",$B63=""),"",'OddsRatio_working_2-way'!N62)</f>
        <v>2.6403990645294484</v>
      </c>
      <c r="J63" s="30">
        <f>IF('Log_working_2-way'!$D62="","",A63^('Log_working_2-way'!$D62))</f>
        <v>1.602904114109869</v>
      </c>
      <c r="K63" s="32">
        <f>IF('Log_working_2-way'!$D62="","",B63^('Log_working_2-way'!$D62))</f>
        <v>2.6586385406816029</v>
      </c>
      <c r="L63" s="37">
        <f t="shared" si="9"/>
        <v>0.61538461538461542</v>
      </c>
      <c r="M63" s="37">
        <f t="shared" si="10"/>
        <v>0.38461538461538458</v>
      </c>
      <c r="N63" s="38">
        <v>159</v>
      </c>
      <c r="O63" s="38">
        <f t="shared" si="11"/>
        <v>56.419354838709687</v>
      </c>
      <c r="P63" s="38">
        <f t="shared" si="12"/>
        <v>94.887096774193552</v>
      </c>
      <c r="Q63" s="38">
        <f t="shared" si="13"/>
        <v>64.112903225806463</v>
      </c>
      <c r="R63" s="38">
        <f t="shared" si="14"/>
        <v>102.58064516129032</v>
      </c>
      <c r="S63" s="39">
        <f t="shared" si="15"/>
        <v>-7.6935483870967758</v>
      </c>
      <c r="T63" s="39">
        <f t="shared" si="16"/>
        <v>-7.6935483870967687</v>
      </c>
      <c r="U63" t="s">
        <v>219</v>
      </c>
      <c r="V63" t="s">
        <v>221</v>
      </c>
      <c r="W63" t="s">
        <v>241</v>
      </c>
      <c r="X63" t="s">
        <v>371</v>
      </c>
      <c r="Y63" s="51"/>
    </row>
    <row r="64" spans="1:25" ht="15" x14ac:dyDescent="0.25">
      <c r="A64">
        <v>2.75</v>
      </c>
      <c r="B64">
        <v>1.35</v>
      </c>
      <c r="C64" s="29">
        <f t="shared" si="0"/>
        <v>0.10437710437710424</v>
      </c>
      <c r="D64" s="30">
        <f>IF(OR($A64="",$B64=""),"",A64*'MPTO_working_2-way'!$G63)</f>
        <v>3.0370370370370368</v>
      </c>
      <c r="E64" s="32">
        <f>IF(OR($A64="",$B64=""),"",B64*'MPTO_working_2-way'!$G63)</f>
        <v>1.4909090909090907</v>
      </c>
      <c r="F64" s="30">
        <f>IF(OR($A64="",$B64=""),"",'MPTO_working_2-way'!D63)</f>
        <v>3.2108108108108104</v>
      </c>
      <c r="G64" s="32">
        <f>IF(OR($A64="",$B64=""),"",'MPTO_working_2-way'!E63)</f>
        <v>1.452322738386308</v>
      </c>
      <c r="H64" s="30">
        <f>IF(OR($A64="",$B64=""),"",'OddsRatio_working_2-way'!M63)</f>
        <v>3.236067977499788</v>
      </c>
      <c r="I64" s="30">
        <f>IF(OR($A64="",$B64=""),"",'OddsRatio_working_2-way'!N63)</f>
        <v>1.4472135954999579</v>
      </c>
      <c r="J64" s="30">
        <f>IF('Log_working_2-way'!$D63="","",A64^('Log_working_2-way'!$D63))</f>
        <v>3.33104000395296</v>
      </c>
      <c r="K64" s="32">
        <f>IF('Log_working_2-way'!$D63="","",B64^('Log_working_2-way'!$D63))</f>
        <v>1.4289930667445467</v>
      </c>
      <c r="L64" s="37">
        <f t="shared" si="9"/>
        <v>0.32926829268292684</v>
      </c>
      <c r="M64" s="37">
        <f t="shared" si="10"/>
        <v>0.67073170731707321</v>
      </c>
      <c r="N64" s="38">
        <v>160</v>
      </c>
      <c r="O64" s="38">
        <f t="shared" si="11"/>
        <v>101.81818181818183</v>
      </c>
      <c r="P64" s="38">
        <f t="shared" si="12"/>
        <v>41.481481481481481</v>
      </c>
      <c r="Q64" s="38">
        <f t="shared" si="13"/>
        <v>118.5185185185185</v>
      </c>
      <c r="R64" s="38">
        <f t="shared" si="14"/>
        <v>58.181818181818187</v>
      </c>
      <c r="S64" s="39">
        <f t="shared" si="15"/>
        <v>-16.700336700336678</v>
      </c>
      <c r="T64" s="39">
        <f t="shared" si="16"/>
        <v>-16.700336700336706</v>
      </c>
      <c r="U64" t="s">
        <v>291</v>
      </c>
      <c r="V64" t="s">
        <v>292</v>
      </c>
      <c r="W64" t="s">
        <v>378</v>
      </c>
      <c r="X64" t="s">
        <v>371</v>
      </c>
      <c r="Y64" s="41"/>
    </row>
    <row r="65" spans="1:25" ht="15" x14ac:dyDescent="0.25">
      <c r="A65">
        <v>2.4700000000000002</v>
      </c>
      <c r="B65">
        <v>1.56</v>
      </c>
      <c r="C65" s="29">
        <f t="shared" si="0"/>
        <v>4.5883940620782715E-2</v>
      </c>
      <c r="D65" s="30">
        <f>IF(OR($A65="",$B65=""),"",A65*'MPTO_working_2-way'!$G64)</f>
        <v>2.5833333333333335</v>
      </c>
      <c r="E65" s="32">
        <f>IF(OR($A65="",$B65=""),"",B65*'MPTO_working_2-way'!$G64)</f>
        <v>1.631578947368421</v>
      </c>
      <c r="F65" s="30">
        <f>IF(OR($A65="",$B65=""),"",'MPTO_working_2-way'!D64)</f>
        <v>2.6183745583038869</v>
      </c>
      <c r="G65" s="32">
        <f>IF(OR($A65="",$B65=""),"",'MPTO_working_2-way'!E64)</f>
        <v>1.6179039301310043</v>
      </c>
      <c r="H65" s="30">
        <f>IF(OR($A65="",$B65=""),"",'OddsRatio_working_2-way'!M64)</f>
        <v>2.6201851746019651</v>
      </c>
      <c r="I65" s="30">
        <f>IF(OR($A65="",$B65=""),"",'OddsRatio_working_2-way'!N64)</f>
        <v>1.6172133998483678</v>
      </c>
      <c r="J65" s="30">
        <f>IF('Log_working_2-way'!$D64="","",A65^('Log_working_2-way'!$D64))</f>
        <v>2.6367991566660174</v>
      </c>
      <c r="K65" s="32">
        <f>IF('Log_working_2-way'!$D64="","",B65^('Log_working_2-way'!$D64))</f>
        <v>1.6109485063736875</v>
      </c>
      <c r="L65" s="37">
        <f t="shared" si="9"/>
        <v>0.38709677419354838</v>
      </c>
      <c r="M65" s="37">
        <f t="shared" si="10"/>
        <v>0.61290322580645162</v>
      </c>
      <c r="N65" s="38">
        <v>161</v>
      </c>
      <c r="O65" s="38">
        <f t="shared" si="11"/>
        <v>95.817813765182194</v>
      </c>
      <c r="P65" s="38">
        <f t="shared" si="12"/>
        <v>57.794871794871788</v>
      </c>
      <c r="Q65" s="38">
        <f t="shared" si="13"/>
        <v>103.20512820512819</v>
      </c>
      <c r="R65" s="38">
        <f t="shared" si="14"/>
        <v>65.182186234817806</v>
      </c>
      <c r="S65" s="39">
        <f t="shared" si="15"/>
        <v>-7.387314439945996</v>
      </c>
      <c r="T65" s="39">
        <f t="shared" si="16"/>
        <v>-7.3873144399460173</v>
      </c>
      <c r="U65" t="s">
        <v>293</v>
      </c>
      <c r="V65" t="s">
        <v>294</v>
      </c>
      <c r="W65" t="s">
        <v>378</v>
      </c>
      <c r="X65" t="s">
        <v>371</v>
      </c>
      <c r="Y65" s="41"/>
    </row>
    <row r="66" spans="1:25" ht="15" x14ac:dyDescent="0.25">
      <c r="A66">
        <v>2.33</v>
      </c>
      <c r="B66">
        <v>1.62</v>
      </c>
      <c r="C66" s="29">
        <f t="shared" si="0"/>
        <v>4.6468499973506994E-2</v>
      </c>
      <c r="D66" s="30">
        <f>IF(OR($A66="",$B66=""),"",A66*'MPTO_working_2-way'!$G65)</f>
        <v>2.4382716049382713</v>
      </c>
      <c r="E66" s="32">
        <f>IF(OR($A66="",$B66=""),"",B66*'MPTO_working_2-way'!$G65)</f>
        <v>1.6952789699570814</v>
      </c>
      <c r="F66" s="30">
        <f>IF(OR($A66="",$B66=""),"",'MPTO_working_2-way'!D65)</f>
        <v>2.4633557397376489</v>
      </c>
      <c r="G66" s="32">
        <f>IF(OR($A66="",$B66=""),"",'MPTO_working_2-way'!E65)</f>
        <v>1.6833608348570663</v>
      </c>
      <c r="H66" s="30">
        <f>IF(OR($A66="",$B66=""),"",'OddsRatio_working_2-way'!M65)</f>
        <v>2.4646369141608373</v>
      </c>
      <c r="I66" s="30">
        <f>IF(OR($A66="",$B66=""),"",'OddsRatio_working_2-way'!N65)</f>
        <v>1.6827630727667064</v>
      </c>
      <c r="J66" s="30">
        <f>IF('Log_working_2-way'!$D65="","",A66^('Log_working_2-way'!$D65))</f>
        <v>2.476436410914471</v>
      </c>
      <c r="K66" s="32">
        <f>IF('Log_working_2-way'!$D65="","",B66^('Log_working_2-way'!$D65))</f>
        <v>1.6773065149346209</v>
      </c>
      <c r="L66" s="37">
        <f t="shared" si="9"/>
        <v>0.41012658227848103</v>
      </c>
      <c r="M66" s="37">
        <f t="shared" si="10"/>
        <v>0.58987341772151902</v>
      </c>
      <c r="N66" s="38">
        <v>162</v>
      </c>
      <c r="O66" s="38">
        <f t="shared" si="11"/>
        <v>92.472103004291867</v>
      </c>
      <c r="P66" s="38">
        <f t="shared" si="12"/>
        <v>61.999999999999993</v>
      </c>
      <c r="Q66" s="38">
        <f t="shared" si="13"/>
        <v>100</v>
      </c>
      <c r="R66" s="38">
        <f t="shared" si="14"/>
        <v>69.527896995708161</v>
      </c>
      <c r="S66" s="39">
        <f t="shared" si="15"/>
        <v>-7.527896995708133</v>
      </c>
      <c r="T66" s="39">
        <f t="shared" si="16"/>
        <v>-7.5278969957081685</v>
      </c>
      <c r="U66" t="s">
        <v>295</v>
      </c>
      <c r="V66" t="s">
        <v>296</v>
      </c>
      <c r="W66" t="s">
        <v>378</v>
      </c>
      <c r="X66" t="s">
        <v>371</v>
      </c>
      <c r="Y66" s="41"/>
    </row>
    <row r="67" spans="1:25" ht="15" x14ac:dyDescent="0.25">
      <c r="A67">
        <v>2.12</v>
      </c>
      <c r="B67">
        <v>1.78</v>
      </c>
      <c r="C67" s="29">
        <f t="shared" ref="C67:C130" si="17">IF(OR($A67="",$B67=""),"",(1/A67)+(1/B67)-1)</f>
        <v>3.3495866016535869E-2</v>
      </c>
      <c r="D67" s="30">
        <f>IF(OR($A67="",$B67=""),"",A67*'MPTO_working_2-way'!$G66)</f>
        <v>2.191011235955056</v>
      </c>
      <c r="E67" s="32">
        <f>IF(OR($A67="",$B67=""),"",B67*'MPTO_working_2-way'!$G66)</f>
        <v>1.8396226415094339</v>
      </c>
      <c r="F67" s="30">
        <f>IF(OR($A67="",$B67=""),"",'MPTO_working_2-way'!D66)</f>
        <v>2.1980428704566637</v>
      </c>
      <c r="G67" s="32">
        <f>IF(OR($A67="",$B67=""),"",'MPTO_working_2-way'!E66)</f>
        <v>1.8346946713341112</v>
      </c>
      <c r="H67" s="30">
        <f>IF(OR($A67="",$B67=""),"",'OddsRatio_working_2-way'!M66)</f>
        <v>2.1982893790305562</v>
      </c>
      <c r="I67" s="30">
        <f>IF(OR($A67="",$B67=""),"",'OddsRatio_working_2-way'!N66)</f>
        <v>1.83452296039628</v>
      </c>
      <c r="J67" s="30">
        <f>IF('Log_working_2-way'!$D66="","",A67^('Log_working_2-way'!$D66))</f>
        <v>2.2015102621380289</v>
      </c>
      <c r="K67" s="32">
        <f>IF('Log_working_2-way'!$D66="","",B67^('Log_working_2-way'!$D66))</f>
        <v>1.8322858584832242</v>
      </c>
      <c r="L67" s="37">
        <f t="shared" si="9"/>
        <v>0.45641025641025645</v>
      </c>
      <c r="M67" s="37">
        <f t="shared" si="10"/>
        <v>0.54358974358974366</v>
      </c>
      <c r="N67" s="38">
        <v>163</v>
      </c>
      <c r="O67" s="38">
        <f t="shared" si="11"/>
        <v>86.113207547169807</v>
      </c>
      <c r="P67" s="38">
        <f t="shared" si="12"/>
        <v>71.426966292134836</v>
      </c>
      <c r="Q67" s="38">
        <f t="shared" si="13"/>
        <v>91.573033707865179</v>
      </c>
      <c r="R67" s="38">
        <f t="shared" si="14"/>
        <v>76.886792452830178</v>
      </c>
      <c r="S67" s="39">
        <f t="shared" si="15"/>
        <v>-5.4598261606953713</v>
      </c>
      <c r="T67" s="39">
        <f t="shared" si="16"/>
        <v>-5.4598261606953429</v>
      </c>
      <c r="U67" t="s">
        <v>139</v>
      </c>
      <c r="V67" t="s">
        <v>107</v>
      </c>
      <c r="W67" t="s">
        <v>165</v>
      </c>
      <c r="X67" t="s">
        <v>371</v>
      </c>
      <c r="Y67" s="41"/>
    </row>
    <row r="68" spans="1:25" ht="15" x14ac:dyDescent="0.25">
      <c r="A68">
        <v>1.91</v>
      </c>
      <c r="B68">
        <v>1.98</v>
      </c>
      <c r="C68" s="29">
        <f t="shared" si="17"/>
        <v>2.861071447458885E-2</v>
      </c>
      <c r="D68" s="30">
        <f>IF(OR($A68="",$B68=""),"",A68*'MPTO_working_2-way'!$G67)</f>
        <v>1.9646464646464645</v>
      </c>
      <c r="E68" s="32">
        <f>IF(OR($A68="",$B68=""),"",B68*'MPTO_working_2-way'!$G67)</f>
        <v>2.0366492146596857</v>
      </c>
      <c r="F68" s="30">
        <f>IF(OR($A68="",$B68=""),"",'MPTO_working_2-way'!D67)</f>
        <v>1.9636533568721115</v>
      </c>
      <c r="G68" s="32">
        <f>IF(OR($A68="",$B68=""),"",'MPTO_working_2-way'!E67)</f>
        <v>2.0377175494369308</v>
      </c>
      <c r="H68" s="30">
        <f>IF(OR($A68="",$B68=""),"",'OddsRatio_working_2-way'!M67)</f>
        <v>1.9636241116594322</v>
      </c>
      <c r="I68" s="30">
        <f>IF(OR($A68="",$B68=""),"",'OddsRatio_working_2-way'!N67)</f>
        <v>2.0377490433255412</v>
      </c>
      <c r="J68" s="30">
        <f>IF('Log_working_2-way'!$D67="","",A68^('Log_working_2-way'!$D67))</f>
        <v>1.9631742210121639</v>
      </c>
      <c r="K68" s="32">
        <f>IF('Log_working_2-way'!$D67="","",B68^('Log_working_2-way'!$D67))</f>
        <v>2.0382337672504618</v>
      </c>
      <c r="L68" s="37">
        <f t="shared" si="9"/>
        <v>0.50899742930591263</v>
      </c>
      <c r="M68" s="37">
        <f t="shared" si="10"/>
        <v>0.49100257069408743</v>
      </c>
      <c r="N68" s="38">
        <v>164</v>
      </c>
      <c r="O68" s="38">
        <f t="shared" si="11"/>
        <v>78.136125654450268</v>
      </c>
      <c r="P68" s="38">
        <f t="shared" si="12"/>
        <v>81.171717171717162</v>
      </c>
      <c r="Q68" s="38">
        <f t="shared" si="13"/>
        <v>82.828282828282838</v>
      </c>
      <c r="R68" s="38">
        <f t="shared" si="14"/>
        <v>85.863874345549732</v>
      </c>
      <c r="S68" s="39">
        <f t="shared" si="15"/>
        <v>-4.6921571738325696</v>
      </c>
      <c r="T68" s="39">
        <f t="shared" si="16"/>
        <v>-4.6921571738325696</v>
      </c>
      <c r="U68" t="s">
        <v>138</v>
      </c>
      <c r="V68" t="s">
        <v>140</v>
      </c>
      <c r="W68" t="s">
        <v>165</v>
      </c>
      <c r="X68" t="s">
        <v>371</v>
      </c>
      <c r="Y68" s="41"/>
    </row>
    <row r="69" spans="1:25" ht="15" x14ac:dyDescent="0.25">
      <c r="A69">
        <v>2.86</v>
      </c>
      <c r="B69">
        <v>1.36</v>
      </c>
      <c r="C69" s="29">
        <f t="shared" si="17"/>
        <v>8.4944467297408455E-2</v>
      </c>
      <c r="D69" s="30">
        <f>IF(OR($A69="",$B69=""),"",A69*'MPTO_working_2-way'!$G68)</f>
        <v>3.1029411764705879</v>
      </c>
      <c r="E69" s="32">
        <f>IF(OR($A69="",$B69=""),"",B69*'MPTO_working_2-way'!$G68)</f>
        <v>1.4755244755244756</v>
      </c>
      <c r="F69" s="30">
        <f>IF(OR($A69="",$B69=""),"",'MPTO_working_2-way'!D68)</f>
        <v>3.2554402410445262</v>
      </c>
      <c r="G69" s="32">
        <f>IF(OR($A69="",$B69=""),"",'MPTO_working_2-way'!E68)</f>
        <v>1.4433724209588839</v>
      </c>
      <c r="H69" s="30">
        <f>IF(OR($A69="",$B69=""),"",'OddsRatio_working_2-way'!M68)</f>
        <v>3.2730302828309759</v>
      </c>
      <c r="I69" s="30">
        <f>IF(OR($A69="",$B69=""),"",'OddsRatio_working_2-way'!N68)</f>
        <v>1.4399413450640601</v>
      </c>
      <c r="J69" s="30">
        <f>IF('Log_working_2-way'!$D68="","",A69^('Log_working_2-way'!$D68))</f>
        <v>3.3536738647604323</v>
      </c>
      <c r="K69" s="32">
        <f>IF('Log_working_2-way'!$D68="","",B69^('Log_working_2-way'!$D68))</f>
        <v>1.4248676993750726</v>
      </c>
      <c r="L69" s="37">
        <f t="shared" ref="L69:L132" si="18">(1/D69)</f>
        <v>0.32227488151658773</v>
      </c>
      <c r="M69" s="37">
        <f t="shared" ref="M69:M132" si="19">(1/E69)</f>
        <v>0.67772511848341233</v>
      </c>
      <c r="N69" s="38">
        <v>165</v>
      </c>
      <c r="O69" s="38">
        <f t="shared" ref="O69:O132" si="20">(1/A69)*((N69*A69)-N69)</f>
        <v>107.30769230769231</v>
      </c>
      <c r="P69" s="38">
        <f t="shared" ref="P69:P132" si="21">(1/B69)*((N69*B69)-N69)</f>
        <v>43.676470588235297</v>
      </c>
      <c r="Q69" s="38">
        <f t="shared" ref="Q69:Q132" si="22">(1/B69)*N69</f>
        <v>121.3235294117647</v>
      </c>
      <c r="R69" s="38">
        <f t="shared" ref="R69:R132" si="23">(1/A69)*N69</f>
        <v>57.692307692307701</v>
      </c>
      <c r="S69" s="39">
        <f t="shared" ref="S69:S132" si="24">O69-Q69</f>
        <v>-14.015837104072389</v>
      </c>
      <c r="T69" s="39">
        <f t="shared" ref="T69:T132" si="25">P69-R69</f>
        <v>-14.015837104072403</v>
      </c>
      <c r="U69" t="s">
        <v>141</v>
      </c>
      <c r="V69" t="s">
        <v>114</v>
      </c>
      <c r="W69" t="s">
        <v>166</v>
      </c>
      <c r="X69" t="s">
        <v>371</v>
      </c>
      <c r="Y69" s="41"/>
    </row>
    <row r="70" spans="1:25" ht="15" x14ac:dyDescent="0.25">
      <c r="A70">
        <v>2.2400000000000002</v>
      </c>
      <c r="B70">
        <v>1.7</v>
      </c>
      <c r="C70" s="29">
        <f t="shared" si="17"/>
        <v>3.4663865546218364E-2</v>
      </c>
      <c r="D70" s="30">
        <f>IF(OR($A70="",$B70=""),"",A70*'MPTO_working_2-way'!$G69)</f>
        <v>2.3176470588235292</v>
      </c>
      <c r="E70" s="32">
        <f>IF(OR($A70="",$B70=""),"",B70*'MPTO_working_2-way'!$G69)</f>
        <v>1.7589285714285712</v>
      </c>
      <c r="F70" s="30">
        <f>IF(OR($A70="",$B70=""),"",'MPTO_working_2-way'!D69)</f>
        <v>2.3304773561811505</v>
      </c>
      <c r="G70" s="32">
        <f>IF(OR($A70="",$B70=""),"",'MPTO_working_2-way'!E69)</f>
        <v>1.7516099356025756</v>
      </c>
      <c r="H70" s="30">
        <f>IF(OR($A70="",$B70=""),"",'OddsRatio_working_2-way'!M69)</f>
        <v>2.3309502512973848</v>
      </c>
      <c r="I70" s="30">
        <f>IF(OR($A70="",$B70=""),"",'OddsRatio_working_2-way'!N69)</f>
        <v>1.7513428837969105</v>
      </c>
      <c r="J70" s="30">
        <f>IF('Log_working_2-way'!$D69="","",A70^('Log_working_2-way'!$D69))</f>
        <v>2.3368656510313084</v>
      </c>
      <c r="K70" s="32">
        <f>IF('Log_working_2-way'!$D69="","",B70^('Log_working_2-way'!$D69))</f>
        <v>1.7480183212340654</v>
      </c>
      <c r="L70" s="37">
        <f t="shared" si="18"/>
        <v>0.43147208121827418</v>
      </c>
      <c r="M70" s="37">
        <f t="shared" si="19"/>
        <v>0.56852791878172593</v>
      </c>
      <c r="N70" s="38">
        <v>166</v>
      </c>
      <c r="O70" s="38">
        <f t="shared" si="20"/>
        <v>91.892857142857153</v>
      </c>
      <c r="P70" s="38">
        <f t="shared" si="21"/>
        <v>68.35294117647058</v>
      </c>
      <c r="Q70" s="38">
        <f t="shared" si="22"/>
        <v>97.64705882352942</v>
      </c>
      <c r="R70" s="38">
        <f t="shared" si="23"/>
        <v>74.107142857142847</v>
      </c>
      <c r="S70" s="39">
        <f t="shared" si="24"/>
        <v>-5.7542016806722671</v>
      </c>
      <c r="T70" s="39">
        <f t="shared" si="25"/>
        <v>-5.7542016806722671</v>
      </c>
      <c r="U70" t="s">
        <v>110</v>
      </c>
      <c r="V70" t="s">
        <v>109</v>
      </c>
      <c r="W70" t="s">
        <v>166</v>
      </c>
      <c r="X70" t="s">
        <v>371</v>
      </c>
      <c r="Y70" s="41"/>
    </row>
    <row r="71" spans="1:25" ht="15" x14ac:dyDescent="0.25">
      <c r="A71">
        <v>2.5099999999999998</v>
      </c>
      <c r="B71">
        <v>1.47</v>
      </c>
      <c r="C71" s="29">
        <f t="shared" si="17"/>
        <v>7.8678483345529404E-2</v>
      </c>
      <c r="D71" s="30">
        <f>IF(OR($A71="",$B71=""),"",A71*'MPTO_working_2-way'!$G70)</f>
        <v>2.7074829931972784</v>
      </c>
      <c r="E71" s="32">
        <f>IF(OR($A71="",$B71=""),"",B71*'MPTO_working_2-way'!$G70)</f>
        <v>1.5856573705179282</v>
      </c>
      <c r="F71" s="30">
        <f>IF(OR($A71="",$B71=""),"",'MPTO_working_2-way'!D70)</f>
        <v>2.7849945276823789</v>
      </c>
      <c r="G71" s="32">
        <f>IF(OR($A71="",$B71=""),"",'MPTO_working_2-way'!E70)</f>
        <v>1.5602258071336448</v>
      </c>
      <c r="H71" s="30">
        <f>IF(OR($A71="",$B71=""),"",'OddsRatio_working_2-way'!M70)</f>
        <v>2.7924190239580722</v>
      </c>
      <c r="I71" s="30">
        <f>IF(OR($A71="",$B71=""),"",'OddsRatio_working_2-way'!N70)</f>
        <v>1.5579052591127776</v>
      </c>
      <c r="J71" s="30">
        <f>IF('Log_working_2-way'!$D70="","",A71^('Log_working_2-way'!$D70))</f>
        <v>2.8313632835444582</v>
      </c>
      <c r="K71" s="32">
        <f>IF('Log_working_2-way'!$D70="","",B71^('Log_working_2-way'!$D70))</f>
        <v>1.5460413064256215</v>
      </c>
      <c r="L71" s="37">
        <f t="shared" si="18"/>
        <v>0.36934673366834181</v>
      </c>
      <c r="M71" s="37">
        <f t="shared" si="19"/>
        <v>0.6306532663316583</v>
      </c>
      <c r="N71" s="38">
        <v>167</v>
      </c>
      <c r="O71" s="38">
        <f t="shared" si="20"/>
        <v>100.46613545816733</v>
      </c>
      <c r="P71" s="38">
        <f t="shared" si="21"/>
        <v>53.394557823129254</v>
      </c>
      <c r="Q71" s="38">
        <f t="shared" si="22"/>
        <v>113.60544217687074</v>
      </c>
      <c r="R71" s="38">
        <f t="shared" si="23"/>
        <v>66.533864541832671</v>
      </c>
      <c r="S71" s="39">
        <f t="shared" si="24"/>
        <v>-13.139306718703409</v>
      </c>
      <c r="T71" s="39">
        <f t="shared" si="25"/>
        <v>-13.139306718703416</v>
      </c>
      <c r="U71" t="s">
        <v>111</v>
      </c>
      <c r="V71" t="s">
        <v>108</v>
      </c>
      <c r="W71" t="s">
        <v>166</v>
      </c>
      <c r="X71" t="s">
        <v>371</v>
      </c>
      <c r="Y71" s="41"/>
    </row>
    <row r="72" spans="1:25" ht="15" x14ac:dyDescent="0.25">
      <c r="A72">
        <v>1.93</v>
      </c>
      <c r="B72">
        <v>1.96</v>
      </c>
      <c r="C72" s="29">
        <f t="shared" si="17"/>
        <v>2.8338796658559762E-2</v>
      </c>
      <c r="D72" s="30">
        <f>IF(OR($A72="",$B72=""),"",A72*'MPTO_working_2-way'!$G71)</f>
        <v>1.9846938775510203</v>
      </c>
      <c r="E72" s="32">
        <f>IF(OR($A72="",$B72=""),"",B72*'MPTO_working_2-way'!$G71)</f>
        <v>2.0155440414507773</v>
      </c>
      <c r="F72" s="30">
        <f>IF(OR($A72="",$B72=""),"",'MPTO_working_2-way'!D71)</f>
        <v>1.9842635333613092</v>
      </c>
      <c r="G72" s="32">
        <f>IF(OR($A72="",$B72=""),"",'MPTO_working_2-way'!E71)</f>
        <v>2.0159880622468553</v>
      </c>
      <c r="H72" s="30">
        <f>IF(OR($A72="",$B72=""),"",'OddsRatio_working_2-way'!M71)</f>
        <v>1.9842509842514759</v>
      </c>
      <c r="I72" s="30">
        <f>IF(OR($A72="",$B72=""),"",'OddsRatio_working_2-way'!N71)</f>
        <v>2.0160010160015238</v>
      </c>
      <c r="J72" s="30">
        <f>IF('Log_working_2-way'!$D71="","",A72^('Log_working_2-way'!$D71))</f>
        <v>1.9840560014719333</v>
      </c>
      <c r="K72" s="32">
        <f>IF('Log_working_2-way'!$D71="","",B72^('Log_working_2-way'!$D71))</f>
        <v>2.0162023284286739</v>
      </c>
      <c r="L72" s="37">
        <f t="shared" si="18"/>
        <v>0.50385604113110538</v>
      </c>
      <c r="M72" s="37">
        <f t="shared" si="19"/>
        <v>0.49614395886889456</v>
      </c>
      <c r="N72" s="38">
        <v>168</v>
      </c>
      <c r="O72" s="38">
        <f t="shared" si="20"/>
        <v>80.953367875647686</v>
      </c>
      <c r="P72" s="38">
        <f t="shared" si="21"/>
        <v>82.285714285714278</v>
      </c>
      <c r="Q72" s="38">
        <f t="shared" si="22"/>
        <v>85.714285714285722</v>
      </c>
      <c r="R72" s="38">
        <f t="shared" si="23"/>
        <v>87.046632124352342</v>
      </c>
      <c r="S72" s="39">
        <f t="shared" si="24"/>
        <v>-4.7609178386380364</v>
      </c>
      <c r="T72" s="39">
        <f t="shared" si="25"/>
        <v>-4.7609178386380648</v>
      </c>
      <c r="U72" t="s">
        <v>112</v>
      </c>
      <c r="V72" t="s">
        <v>73</v>
      </c>
      <c r="W72" t="s">
        <v>166</v>
      </c>
      <c r="X72" t="s">
        <v>371</v>
      </c>
      <c r="Y72" s="41"/>
    </row>
    <row r="73" spans="1:25" ht="15" x14ac:dyDescent="0.25">
      <c r="A73">
        <v>2.2599999999999998</v>
      </c>
      <c r="B73">
        <v>1.69</v>
      </c>
      <c r="C73" s="29">
        <f t="shared" si="17"/>
        <v>3.4193852437555794E-2</v>
      </c>
      <c r="D73" s="30">
        <f>IF(OR($A73="",$B73=""),"",A73*'MPTO_working_2-way'!$G72)</f>
        <v>2.3372781065088759</v>
      </c>
      <c r="E73" s="32">
        <f>IF(OR($A73="",$B73=""),"",B73*'MPTO_working_2-way'!$G72)</f>
        <v>1.7477876106194692</v>
      </c>
      <c r="F73" s="30">
        <f>IF(OR($A73="",$B73=""),"",'MPTO_working_2-way'!D72)</f>
        <v>2.3508340001231001</v>
      </c>
      <c r="G73" s="32">
        <f>IF(OR($A73="",$B73=""),"",'MPTO_working_2-way'!E72)</f>
        <v>1.740283410033262</v>
      </c>
      <c r="H73" s="30">
        <f>IF(OR($A73="",$B73=""),"",'OddsRatio_working_2-way'!M72)</f>
        <v>2.351327849384353</v>
      </c>
      <c r="I73" s="30">
        <f>IF(OR($A73="",$B73=""),"",'OddsRatio_working_2-way'!N72)</f>
        <v>1.7400128699009547</v>
      </c>
      <c r="J73" s="30">
        <f>IF('Log_working_2-way'!$D72="","",A73^('Log_working_2-way'!$D72))</f>
        <v>2.3575800032398484</v>
      </c>
      <c r="K73" s="32">
        <f>IF('Log_working_2-way'!$D72="","",B73^('Log_working_2-way'!$D72))</f>
        <v>1.7366048392090647</v>
      </c>
      <c r="L73" s="37">
        <f t="shared" si="18"/>
        <v>0.42784810126582273</v>
      </c>
      <c r="M73" s="37">
        <f t="shared" si="19"/>
        <v>0.57215189873417716</v>
      </c>
      <c r="N73" s="38">
        <v>169</v>
      </c>
      <c r="O73" s="38">
        <f t="shared" si="20"/>
        <v>94.221238938053077</v>
      </c>
      <c r="P73" s="38">
        <f t="shared" si="21"/>
        <v>69.000000000000014</v>
      </c>
      <c r="Q73" s="38">
        <f t="shared" si="22"/>
        <v>100</v>
      </c>
      <c r="R73" s="38">
        <f t="shared" si="23"/>
        <v>74.778761061946909</v>
      </c>
      <c r="S73" s="39">
        <f t="shared" si="24"/>
        <v>-5.7787610619469234</v>
      </c>
      <c r="T73" s="39">
        <f t="shared" si="25"/>
        <v>-5.778761061946895</v>
      </c>
      <c r="U73" t="s">
        <v>144</v>
      </c>
      <c r="V73" t="s">
        <v>72</v>
      </c>
      <c r="W73" t="s">
        <v>166</v>
      </c>
      <c r="X73" t="s">
        <v>371</v>
      </c>
      <c r="Y73" s="41"/>
    </row>
    <row r="74" spans="1:25" ht="15" x14ac:dyDescent="0.25">
      <c r="A74">
        <v>2.29</v>
      </c>
      <c r="B74">
        <v>1.68</v>
      </c>
      <c r="C74" s="29">
        <f t="shared" si="17"/>
        <v>3.1919317945518833E-2</v>
      </c>
      <c r="D74" s="30">
        <f>IF(OR($A74="",$B74=""),"",A74*'MPTO_working_2-way'!$G73)</f>
        <v>2.3630952380952381</v>
      </c>
      <c r="E74" s="32">
        <f>IF(OR($A74="",$B74=""),"",B74*'MPTO_working_2-way'!$G73)</f>
        <v>1.7336244541484715</v>
      </c>
      <c r="F74" s="30">
        <f>IF(OR($A74="",$B74=""),"",'MPTO_working_2-way'!D73)</f>
        <v>2.3768688990485605</v>
      </c>
      <c r="G74" s="32">
        <f>IF(OR($A74="",$B74=""),"",'MPTO_working_2-way'!E73)</f>
        <v>1.7262855604415328</v>
      </c>
      <c r="H74" s="30">
        <f>IF(OR($A74="",$B74=""),"",'OddsRatio_working_2-way'!M73)</f>
        <v>2.3773375851727168</v>
      </c>
      <c r="I74" s="30">
        <f>IF(OR($A74="",$B74=""),"",'OddsRatio_working_2-way'!N73)</f>
        <v>1.7260384169902692</v>
      </c>
      <c r="J74" s="30">
        <f>IF('Log_working_2-way'!$D73="","",A74^('Log_working_2-way'!$D73))</f>
        <v>2.3836811049586637</v>
      </c>
      <c r="K74" s="32">
        <f>IF('Log_working_2-way'!$D73="","",B74^('Log_working_2-way'!$D73))</f>
        <v>1.7227098761530257</v>
      </c>
      <c r="L74" s="37">
        <f t="shared" si="18"/>
        <v>0.42317380352644834</v>
      </c>
      <c r="M74" s="37">
        <f t="shared" si="19"/>
        <v>0.57682619647355171</v>
      </c>
      <c r="N74" s="38">
        <v>170</v>
      </c>
      <c r="O74" s="38">
        <f t="shared" si="20"/>
        <v>95.764192139738</v>
      </c>
      <c r="P74" s="38">
        <f t="shared" si="21"/>
        <v>68.809523809523782</v>
      </c>
      <c r="Q74" s="38">
        <f t="shared" si="22"/>
        <v>101.19047619047619</v>
      </c>
      <c r="R74" s="38">
        <f t="shared" si="23"/>
        <v>74.235807860262014</v>
      </c>
      <c r="S74" s="39">
        <f t="shared" si="24"/>
        <v>-5.4262840507381895</v>
      </c>
      <c r="T74" s="39">
        <f t="shared" si="25"/>
        <v>-5.4262840507382322</v>
      </c>
      <c r="U74" t="s">
        <v>113</v>
      </c>
      <c r="V74" t="s">
        <v>147</v>
      </c>
      <c r="W74" t="s">
        <v>166</v>
      </c>
      <c r="X74" t="s">
        <v>371</v>
      </c>
      <c r="Y74" s="41"/>
    </row>
    <row r="75" spans="1:25" ht="15" x14ac:dyDescent="0.25">
      <c r="A75">
        <v>2.2000000000000002</v>
      </c>
      <c r="B75">
        <v>1.72</v>
      </c>
      <c r="C75" s="29">
        <f t="shared" si="17"/>
        <v>3.5940803382663811E-2</v>
      </c>
      <c r="D75" s="30">
        <f>IF(OR($A75="",$B75=""),"",A75*'MPTO_working_2-way'!$G74)</f>
        <v>2.2790697674418605</v>
      </c>
      <c r="E75" s="32">
        <f>IF(OR($A75="",$B75=""),"",B75*'MPTO_working_2-way'!$G74)</f>
        <v>1.7818181818181817</v>
      </c>
      <c r="F75" s="30">
        <f>IF(OR($A75="",$B75=""),"",'MPTO_working_2-way'!D74)</f>
        <v>2.2905569007263922</v>
      </c>
      <c r="G75" s="32">
        <f>IF(OR($A75="",$B75=""),"",'MPTO_working_2-way'!E74)</f>
        <v>1.7748592870544089</v>
      </c>
      <c r="H75" s="30">
        <f>IF(OR($A75="",$B75=""),"",'OddsRatio_working_2-way'!M74)</f>
        <v>2.2909944487358058</v>
      </c>
      <c r="I75" s="30">
        <f>IF(OR($A75="",$B75=""),"",'OddsRatio_working_2-way'!N74)</f>
        <v>1.7745966692414832</v>
      </c>
      <c r="J75" s="30">
        <f>IF('Log_working_2-way'!$D74="","",A75^('Log_working_2-way'!$D74))</f>
        <v>2.2962889076273294</v>
      </c>
      <c r="K75" s="32">
        <f>IF('Log_working_2-way'!$D74="","",B75^('Log_working_2-way'!$D74))</f>
        <v>1.7714329684655428</v>
      </c>
      <c r="L75" s="37">
        <f t="shared" si="18"/>
        <v>0.43877551020408162</v>
      </c>
      <c r="M75" s="37">
        <f t="shared" si="19"/>
        <v>0.56122448979591844</v>
      </c>
      <c r="N75" s="38">
        <v>171</v>
      </c>
      <c r="O75" s="38">
        <f t="shared" si="20"/>
        <v>93.272727272727295</v>
      </c>
      <c r="P75" s="38">
        <f t="shared" si="21"/>
        <v>71.581395348837219</v>
      </c>
      <c r="Q75" s="38">
        <f t="shared" si="22"/>
        <v>99.418604651162795</v>
      </c>
      <c r="R75" s="38">
        <f t="shared" si="23"/>
        <v>77.72727272727272</v>
      </c>
      <c r="S75" s="39">
        <f t="shared" si="24"/>
        <v>-6.1458773784355003</v>
      </c>
      <c r="T75" s="39">
        <f t="shared" si="25"/>
        <v>-6.1458773784355003</v>
      </c>
      <c r="U75" t="s">
        <v>146</v>
      </c>
      <c r="V75" t="s">
        <v>148</v>
      </c>
      <c r="W75" t="s">
        <v>166</v>
      </c>
      <c r="X75" t="s">
        <v>371</v>
      </c>
      <c r="Y75" s="41"/>
    </row>
    <row r="76" spans="1:25" ht="15" x14ac:dyDescent="0.25">
      <c r="A76">
        <v>2.15</v>
      </c>
      <c r="B76">
        <v>1.76</v>
      </c>
      <c r="C76" s="29">
        <f t="shared" si="17"/>
        <v>3.3298097251585723E-2</v>
      </c>
      <c r="D76" s="30">
        <f>IF(OR($A76="",$B76=""),"",A76*'MPTO_working_2-way'!$G75)</f>
        <v>2.2215909090909092</v>
      </c>
      <c r="E76" s="32">
        <f>IF(OR($A76="",$B76=""),"",B76*'MPTO_working_2-way'!$G75)</f>
        <v>1.8186046511627909</v>
      </c>
      <c r="F76" s="30">
        <f>IF(OR($A76="",$B76=""),"",'MPTO_working_2-way'!D75)</f>
        <v>2.2298173246906305</v>
      </c>
      <c r="G76" s="32">
        <f>IF(OR($A76="",$B76=""),"",'MPTO_working_2-way'!E75)</f>
        <v>1.8131288931480596</v>
      </c>
      <c r="H76" s="30">
        <f>IF(OR($A76="",$B76=""),"",'OddsRatio_working_2-way'!M75)</f>
        <v>2.2301048307916052</v>
      </c>
      <c r="I76" s="30">
        <f>IF(OR($A76="",$B76=""),"",'OddsRatio_working_2-way'!N75)</f>
        <v>1.8129388446970602</v>
      </c>
      <c r="J76" s="30">
        <f>IF('Log_working_2-way'!$D75="","",A76^('Log_working_2-way'!$D75))</f>
        <v>2.2338767288490446</v>
      </c>
      <c r="K76" s="32">
        <f>IF('Log_working_2-way'!$D75="","",B76^('Log_working_2-way'!$D75))</f>
        <v>1.8104537322239227</v>
      </c>
      <c r="L76" s="37">
        <f t="shared" si="18"/>
        <v>0.45012787723785164</v>
      </c>
      <c r="M76" s="37">
        <f t="shared" si="19"/>
        <v>0.54987212276214825</v>
      </c>
      <c r="N76" s="38">
        <v>172</v>
      </c>
      <c r="O76" s="38">
        <f t="shared" si="20"/>
        <v>92</v>
      </c>
      <c r="P76" s="38">
        <f t="shared" si="21"/>
        <v>74.272727272727295</v>
      </c>
      <c r="Q76" s="38">
        <f t="shared" si="22"/>
        <v>97.727272727272734</v>
      </c>
      <c r="R76" s="38">
        <f t="shared" si="23"/>
        <v>80</v>
      </c>
      <c r="S76" s="39">
        <f t="shared" si="24"/>
        <v>-5.7272727272727337</v>
      </c>
      <c r="T76" s="39">
        <f t="shared" si="25"/>
        <v>-5.7272727272727053</v>
      </c>
      <c r="U76" t="s">
        <v>145</v>
      </c>
      <c r="V76" t="s">
        <v>143</v>
      </c>
      <c r="W76" t="s">
        <v>166</v>
      </c>
      <c r="X76" t="s">
        <v>371</v>
      </c>
      <c r="Y76" s="41"/>
    </row>
    <row r="77" spans="1:25" ht="15" x14ac:dyDescent="0.25">
      <c r="A77">
        <v>1.66</v>
      </c>
      <c r="B77">
        <v>2.31</v>
      </c>
      <c r="C77" s="29">
        <f t="shared" si="17"/>
        <v>3.5310071454649705E-2</v>
      </c>
      <c r="D77" s="30">
        <f>IF(OR($A77="",$B77=""),"",A77*'MPTO_working_2-way'!$G76)</f>
        <v>1.7186147186147185</v>
      </c>
      <c r="E77" s="32">
        <f>IF(OR($A77="",$B77=""),"",B77*'MPTO_working_2-way'!$G76)</f>
        <v>2.3915662650602409</v>
      </c>
      <c r="F77" s="30">
        <f>IF(OR($A77="",$B77=""),"",'MPTO_working_2-way'!D76)</f>
        <v>1.7101190741649199</v>
      </c>
      <c r="G77" s="32">
        <f>IF(OR($A77="",$B77=""),"",'MPTO_working_2-way'!E76)</f>
        <v>2.4082145324373547</v>
      </c>
      <c r="H77" s="30">
        <f>IF(OR($A77="",$B77=""),"",'OddsRatio_working_2-way'!M76)</f>
        <v>1.7098005310600506</v>
      </c>
      <c r="I77" s="30">
        <f>IF(OR($A77="",$B77=""),"",'OddsRatio_working_2-way'!N76)</f>
        <v>2.4088465086191913</v>
      </c>
      <c r="J77" s="30">
        <f>IF('Log_working_2-way'!$D76="","",A77^('Log_working_2-way'!$D76))</f>
        <v>1.7059384368003565</v>
      </c>
      <c r="K77" s="32">
        <f>IF('Log_working_2-way'!$D76="","",B77^('Log_working_2-way'!$D76))</f>
        <v>2.4165541184191208</v>
      </c>
      <c r="L77" s="37">
        <f t="shared" si="18"/>
        <v>0.58186397984886651</v>
      </c>
      <c r="M77" s="37">
        <f t="shared" si="19"/>
        <v>0.41813602015113349</v>
      </c>
      <c r="N77" s="38">
        <v>173</v>
      </c>
      <c r="O77" s="38">
        <f t="shared" si="20"/>
        <v>68.783132530120497</v>
      </c>
      <c r="P77" s="38">
        <f t="shared" si="21"/>
        <v>98.108225108225099</v>
      </c>
      <c r="Q77" s="38">
        <f t="shared" si="22"/>
        <v>74.891774891774887</v>
      </c>
      <c r="R77" s="38">
        <f t="shared" si="23"/>
        <v>104.21686746987953</v>
      </c>
      <c r="S77" s="39">
        <f t="shared" si="24"/>
        <v>-6.1086423616543897</v>
      </c>
      <c r="T77" s="39">
        <f t="shared" si="25"/>
        <v>-6.1086423616544323</v>
      </c>
      <c r="U77" t="s">
        <v>297</v>
      </c>
      <c r="V77" t="s">
        <v>298</v>
      </c>
      <c r="W77" t="s">
        <v>375</v>
      </c>
      <c r="X77" t="s">
        <v>371</v>
      </c>
      <c r="Y77" s="41"/>
    </row>
    <row r="78" spans="1:25" ht="15" x14ac:dyDescent="0.25">
      <c r="A78">
        <v>1.63</v>
      </c>
      <c r="B78">
        <v>2.39</v>
      </c>
      <c r="C78" s="29">
        <f t="shared" si="17"/>
        <v>3.19069743563416E-2</v>
      </c>
      <c r="D78" s="30">
        <f>IF(OR($A78="",$B78=""),"",A78*'MPTO_working_2-way'!$G77)</f>
        <v>1.6820083682008367</v>
      </c>
      <c r="E78" s="32">
        <f>IF(OR($A78="",$B78=""),"",B78*'MPTO_working_2-way'!$G77)</f>
        <v>2.4662576687116564</v>
      </c>
      <c r="F78" s="30">
        <f>IF(OR($A78="",$B78=""),"",'MPTO_working_2-way'!D77)</f>
        <v>1.6735184827201064</v>
      </c>
      <c r="G78" s="32">
        <f>IF(OR($A78="",$B78=""),"",'MPTO_working_2-way'!E77)</f>
        <v>2.4847402493861024</v>
      </c>
      <c r="H78" s="30">
        <f>IF(OR($A78="",$B78=""),"",'OddsRatio_working_2-way'!M77)</f>
        <v>1.6732290918193764</v>
      </c>
      <c r="I78" s="30">
        <f>IF(OR($A78="",$B78=""),"",'OddsRatio_working_2-way'!N77)</f>
        <v>2.4853784724268779</v>
      </c>
      <c r="J78" s="30">
        <f>IF('Log_working_2-way'!$D77="","",A78^('Log_working_2-way'!$D77))</f>
        <v>1.6693751275261461</v>
      </c>
      <c r="K78" s="32">
        <f>IF('Log_working_2-way'!$D77="","",B78^('Log_working_2-way'!$D77))</f>
        <v>2.4939306210789667</v>
      </c>
      <c r="L78" s="37">
        <f t="shared" si="18"/>
        <v>0.59452736318407962</v>
      </c>
      <c r="M78" s="37">
        <f t="shared" si="19"/>
        <v>0.40547263681592038</v>
      </c>
      <c r="N78" s="38">
        <v>174</v>
      </c>
      <c r="O78" s="38">
        <f t="shared" si="20"/>
        <v>67.25153374233129</v>
      </c>
      <c r="P78" s="38">
        <f t="shared" si="21"/>
        <v>101.19665271966527</v>
      </c>
      <c r="Q78" s="38">
        <f t="shared" si="22"/>
        <v>72.803347280334719</v>
      </c>
      <c r="R78" s="38">
        <f t="shared" si="23"/>
        <v>106.74846625766871</v>
      </c>
      <c r="S78" s="39">
        <f t="shared" si="24"/>
        <v>-5.5518135380034295</v>
      </c>
      <c r="T78" s="39">
        <f t="shared" si="25"/>
        <v>-5.5518135380034437</v>
      </c>
      <c r="U78" t="s">
        <v>299</v>
      </c>
      <c r="V78" t="s">
        <v>300</v>
      </c>
      <c r="W78" t="s">
        <v>375</v>
      </c>
      <c r="X78" t="s">
        <v>371</v>
      </c>
      <c r="Y78" s="41"/>
    </row>
    <row r="79" spans="1:25" ht="15" x14ac:dyDescent="0.25">
      <c r="A79">
        <v>1.6</v>
      </c>
      <c r="B79">
        <v>2.4500000000000002</v>
      </c>
      <c r="C79" s="29">
        <f t="shared" si="17"/>
        <v>3.3163265306122458E-2</v>
      </c>
      <c r="D79" s="30">
        <f>IF(OR($A79="",$B79=""),"",A79*'MPTO_working_2-way'!$G78)</f>
        <v>1.653061224489796</v>
      </c>
      <c r="E79" s="32">
        <f>IF(OR($A79="",$B79=""),"",B79*'MPTO_working_2-way'!$G78)</f>
        <v>2.53125</v>
      </c>
      <c r="F79" s="30">
        <f>IF(OR($A79="",$B79=""),"",'MPTO_working_2-way'!D78)</f>
        <v>1.6436058700209644</v>
      </c>
      <c r="G79" s="32">
        <f>IF(OR($A79="",$B79=""),"",'MPTO_working_2-way'!E78)</f>
        <v>2.5537459283387625</v>
      </c>
      <c r="H79" s="30">
        <f>IF(OR($A79="",$B79=""),"",'OddsRatio_working_2-way'!M78)</f>
        <v>1.643267520902677</v>
      </c>
      <c r="I79" s="30">
        <f>IF(OR($A79="",$B79=""),"",'OddsRatio_working_2-way'!N78)</f>
        <v>2.5545631755148031</v>
      </c>
      <c r="J79" s="30">
        <f>IF('Log_working_2-way'!$D78="","",A79^('Log_working_2-way'!$D78))</f>
        <v>1.6389689112690746</v>
      </c>
      <c r="K79" s="32">
        <f>IF('Log_working_2-way'!$D78="","",B79^('Log_working_2-way'!$D78))</f>
        <v>2.5650213685886376</v>
      </c>
      <c r="L79" s="37">
        <f t="shared" si="18"/>
        <v>0.60493827160493829</v>
      </c>
      <c r="M79" s="37">
        <f t="shared" si="19"/>
        <v>0.39506172839506171</v>
      </c>
      <c r="N79" s="38">
        <v>175</v>
      </c>
      <c r="O79" s="38">
        <f t="shared" si="20"/>
        <v>65.625</v>
      </c>
      <c r="P79" s="38">
        <f t="shared" si="21"/>
        <v>103.57142857142858</v>
      </c>
      <c r="Q79" s="38">
        <f t="shared" si="22"/>
        <v>71.428571428571416</v>
      </c>
      <c r="R79" s="38">
        <f t="shared" si="23"/>
        <v>109.375</v>
      </c>
      <c r="S79" s="39">
        <f t="shared" si="24"/>
        <v>-5.8035714285714164</v>
      </c>
      <c r="T79" s="39">
        <f t="shared" si="25"/>
        <v>-5.8035714285714164</v>
      </c>
      <c r="U79" t="s">
        <v>301</v>
      </c>
      <c r="V79" t="s">
        <v>302</v>
      </c>
      <c r="W79" t="s">
        <v>375</v>
      </c>
      <c r="X79" t="s">
        <v>371</v>
      </c>
      <c r="Y79" s="41"/>
    </row>
    <row r="80" spans="1:25" ht="15" x14ac:dyDescent="0.25">
      <c r="A80">
        <v>1.88</v>
      </c>
      <c r="B80">
        <v>2.0099999999999998</v>
      </c>
      <c r="C80" s="29">
        <f t="shared" si="17"/>
        <v>2.9427331427966497E-2</v>
      </c>
      <c r="D80" s="30">
        <f>IF(OR($A80="",$B80=""),"",A80*'MPTO_working_2-way'!$G79)</f>
        <v>1.9353233830845769</v>
      </c>
      <c r="E80" s="32">
        <f>IF(OR($A80="",$B80=""),"",B80*'MPTO_working_2-way'!$G79)</f>
        <v>2.0691489361702122</v>
      </c>
      <c r="F80" s="30">
        <f>IF(OR($A80="",$B80=""),"",'MPTO_working_2-way'!D79)</f>
        <v>1.9334834220221038</v>
      </c>
      <c r="G80" s="32">
        <f>IF(OR($A80="",$B80=""),"",'MPTO_working_2-way'!E79)</f>
        <v>2.0712563034422273</v>
      </c>
      <c r="H80" s="30">
        <f>IF(OR($A80="",$B80=""),"",'OddsRatio_working_2-way'!M79)</f>
        <v>1.9334276237142709</v>
      </c>
      <c r="I80" s="30">
        <f>IF(OR($A80="",$B80=""),"",'OddsRatio_working_2-way'!N79)</f>
        <v>2.0713203408538785</v>
      </c>
      <c r="J80" s="30">
        <f>IF('Log_working_2-way'!$D79="","",A80^('Log_working_2-way'!$D79))</f>
        <v>1.9325939690668699</v>
      </c>
      <c r="K80" s="32">
        <f>IF('Log_working_2-way'!$D79="","",B80^('Log_working_2-way'!$D79))</f>
        <v>2.0722780043286777</v>
      </c>
      <c r="L80" s="37">
        <f t="shared" si="18"/>
        <v>0.5167095115681235</v>
      </c>
      <c r="M80" s="37">
        <f t="shared" si="19"/>
        <v>0.48329048843187672</v>
      </c>
      <c r="N80" s="38">
        <v>176</v>
      </c>
      <c r="O80" s="38">
        <f t="shared" si="20"/>
        <v>82.38297872340425</v>
      </c>
      <c r="P80" s="38">
        <f t="shared" si="21"/>
        <v>88.43781094527364</v>
      </c>
      <c r="Q80" s="38">
        <f t="shared" si="22"/>
        <v>87.562189054726375</v>
      </c>
      <c r="R80" s="38">
        <f t="shared" si="23"/>
        <v>93.61702127659575</v>
      </c>
      <c r="S80" s="39">
        <f t="shared" si="24"/>
        <v>-5.1792103313221247</v>
      </c>
      <c r="T80" s="39">
        <f t="shared" si="25"/>
        <v>-5.1792103313221105</v>
      </c>
      <c r="U80" t="s">
        <v>303</v>
      </c>
      <c r="V80" t="s">
        <v>304</v>
      </c>
      <c r="W80" t="s">
        <v>375</v>
      </c>
      <c r="X80" t="s">
        <v>371</v>
      </c>
      <c r="Y80" s="41"/>
    </row>
    <row r="81" spans="1:25" ht="15" x14ac:dyDescent="0.25">
      <c r="A81">
        <v>1.98</v>
      </c>
      <c r="B81">
        <v>1.91</v>
      </c>
      <c r="C81" s="29">
        <f t="shared" si="17"/>
        <v>2.861071447458885E-2</v>
      </c>
      <c r="D81" s="30">
        <f>IF(OR($A81="",$B81=""),"",A81*'MPTO_working_2-way'!$G80)</f>
        <v>2.0366492146596857</v>
      </c>
      <c r="E81" s="32">
        <f>IF(OR($A81="",$B81=""),"",B81*'MPTO_working_2-way'!$G80)</f>
        <v>1.9646464646464645</v>
      </c>
      <c r="F81" s="30">
        <f>IF(OR($A81="",$B81=""),"",'MPTO_working_2-way'!D80)</f>
        <v>2.0377175494369308</v>
      </c>
      <c r="G81" s="32">
        <f>IF(OR($A81="",$B81=""),"",'MPTO_working_2-way'!E80)</f>
        <v>1.9636533568721115</v>
      </c>
      <c r="H81" s="30">
        <f>IF(OR($A81="",$B81=""),"",'OddsRatio_working_2-way'!M80)</f>
        <v>2.0377490433255412</v>
      </c>
      <c r="I81" s="30">
        <f>IF(OR($A81="",$B81=""),"",'OddsRatio_working_2-way'!N80)</f>
        <v>1.9636241116594322</v>
      </c>
      <c r="J81" s="30">
        <f>IF('Log_working_2-way'!$D80="","",A81^('Log_working_2-way'!$D80))</f>
        <v>2.0382337672504618</v>
      </c>
      <c r="K81" s="32">
        <f>IF('Log_working_2-way'!$D80="","",B81^('Log_working_2-way'!$D80))</f>
        <v>1.9631742210121639</v>
      </c>
      <c r="L81" s="37">
        <f t="shared" si="18"/>
        <v>0.49100257069408743</v>
      </c>
      <c r="M81" s="37">
        <f t="shared" si="19"/>
        <v>0.50899742930591263</v>
      </c>
      <c r="N81" s="38">
        <v>177</v>
      </c>
      <c r="O81" s="38">
        <f t="shared" si="20"/>
        <v>87.606060606060595</v>
      </c>
      <c r="P81" s="38">
        <f t="shared" si="21"/>
        <v>84.329842931937165</v>
      </c>
      <c r="Q81" s="38">
        <f t="shared" si="22"/>
        <v>92.670157068062821</v>
      </c>
      <c r="R81" s="38">
        <f t="shared" si="23"/>
        <v>89.393939393939405</v>
      </c>
      <c r="S81" s="39">
        <f t="shared" si="24"/>
        <v>-5.064096462002226</v>
      </c>
      <c r="T81" s="39">
        <f t="shared" si="25"/>
        <v>-5.0640964620022402</v>
      </c>
      <c r="U81" t="s">
        <v>250</v>
      </c>
      <c r="V81" t="s">
        <v>305</v>
      </c>
      <c r="W81" t="s">
        <v>215</v>
      </c>
      <c r="X81" t="s">
        <v>371</v>
      </c>
      <c r="Y81" s="41"/>
    </row>
    <row r="82" spans="1:25" ht="15" x14ac:dyDescent="0.25">
      <c r="A82">
        <v>2.14</v>
      </c>
      <c r="B82">
        <v>1.77</v>
      </c>
      <c r="C82" s="29">
        <f t="shared" si="17"/>
        <v>3.2261471038597556E-2</v>
      </c>
      <c r="D82" s="30">
        <f>IF(OR($A82="",$B82=""),"",A82*'MPTO_working_2-way'!$G81)</f>
        <v>2.2090395480225991</v>
      </c>
      <c r="E82" s="32">
        <f>IF(OR($A82="",$B82=""),"",B82*'MPTO_working_2-way'!$G81)</f>
        <v>1.8271028037383177</v>
      </c>
      <c r="F82" s="30">
        <f>IF(OR($A82="",$B82=""),"",'MPTO_working_2-way'!D81)</f>
        <v>2.216513546725964</v>
      </c>
      <c r="G82" s="32">
        <f>IF(OR($A82="",$B82=""),"",'MPTO_working_2-way'!E81)</f>
        <v>1.822021261243927</v>
      </c>
      <c r="H82" s="30">
        <f>IF(OR($A82="",$B82=""),"",'OddsRatio_working_2-way'!M81)</f>
        <v>2.2167659925061516</v>
      </c>
      <c r="I82" s="30">
        <f>IF(OR($A82="",$B82=""),"",'OddsRatio_working_2-way'!N81)</f>
        <v>1.8218507142366114</v>
      </c>
      <c r="J82" s="30">
        <f>IF('Log_working_2-way'!$D81="","",A82^('Log_working_2-way'!$D81))</f>
        <v>2.2201875884465903</v>
      </c>
      <c r="K82" s="32">
        <f>IF('Log_working_2-way'!$D81="","",B82^('Log_working_2-way'!$D81))</f>
        <v>1.8195461168991689</v>
      </c>
      <c r="L82" s="37">
        <f t="shared" si="18"/>
        <v>0.45268542199488487</v>
      </c>
      <c r="M82" s="37">
        <f t="shared" si="19"/>
        <v>0.54731457800511507</v>
      </c>
      <c r="N82" s="38">
        <v>178</v>
      </c>
      <c r="O82" s="38">
        <f t="shared" si="20"/>
        <v>94.822429906542069</v>
      </c>
      <c r="P82" s="38">
        <f t="shared" si="21"/>
        <v>77.435028248587571</v>
      </c>
      <c r="Q82" s="38">
        <f t="shared" si="22"/>
        <v>100.56497175141243</v>
      </c>
      <c r="R82" s="38">
        <f t="shared" si="23"/>
        <v>83.177570093457945</v>
      </c>
      <c r="S82" s="39">
        <f t="shared" si="24"/>
        <v>-5.7425418448703596</v>
      </c>
      <c r="T82" s="39">
        <f t="shared" si="25"/>
        <v>-5.7425418448703738</v>
      </c>
      <c r="U82" t="s">
        <v>254</v>
      </c>
      <c r="V82" t="s">
        <v>251</v>
      </c>
      <c r="W82" t="s">
        <v>215</v>
      </c>
      <c r="X82" t="s">
        <v>371</v>
      </c>
      <c r="Y82" s="41"/>
    </row>
    <row r="83" spans="1:25" ht="15" x14ac:dyDescent="0.25">
      <c r="A83">
        <v>1.79</v>
      </c>
      <c r="B83">
        <v>2.1</v>
      </c>
      <c r="C83" s="29">
        <f t="shared" si="17"/>
        <v>3.4849694067571102E-2</v>
      </c>
      <c r="D83" s="30">
        <f>IF(OR($A83="",$B83=""),"",A83*'MPTO_working_2-way'!$G82)</f>
        <v>1.8523809523809522</v>
      </c>
      <c r="E83" s="32">
        <f>IF(OR($A83="",$B83=""),"",B83*'MPTO_working_2-way'!$G82)</f>
        <v>2.1731843575418992</v>
      </c>
      <c r="F83" s="30">
        <f>IF(OR($A83="",$B83=""),"",'MPTO_working_2-way'!D82)</f>
        <v>1.8476284099287292</v>
      </c>
      <c r="G83" s="32">
        <f>IF(OR($A83="",$B83=""),"",'MPTO_working_2-way'!E82)</f>
        <v>2.1797622499275153</v>
      </c>
      <c r="H83" s="30">
        <f>IF(OR($A83="",$B83=""),"",'OddsRatio_working_2-way'!M82)</f>
        <v>1.8474560862851939</v>
      </c>
      <c r="I83" s="30">
        <f>IF(OR($A83="",$B83=""),"",'OddsRatio_working_2-way'!N82)</f>
        <v>2.1800021454603971</v>
      </c>
      <c r="J83" s="30">
        <f>IF('Log_working_2-way'!$D82="","",A83^('Log_working_2-way'!$D82))</f>
        <v>1.8452962428833544</v>
      </c>
      <c r="K83" s="32">
        <f>IF('Log_working_2-way'!$D82="","",B83^('Log_working_2-way'!$D82))</f>
        <v>2.1830172065936067</v>
      </c>
      <c r="L83" s="37">
        <f t="shared" si="18"/>
        <v>0.53984575835475579</v>
      </c>
      <c r="M83" s="37">
        <f t="shared" si="19"/>
        <v>0.46015424164524427</v>
      </c>
      <c r="N83" s="38">
        <v>179</v>
      </c>
      <c r="O83" s="38">
        <f t="shared" si="20"/>
        <v>79.000000000000014</v>
      </c>
      <c r="P83" s="38">
        <f t="shared" si="21"/>
        <v>93.761904761904773</v>
      </c>
      <c r="Q83" s="38">
        <f t="shared" si="22"/>
        <v>85.238095238095227</v>
      </c>
      <c r="R83" s="38">
        <f t="shared" si="23"/>
        <v>100</v>
      </c>
      <c r="S83" s="39">
        <f t="shared" si="24"/>
        <v>-6.2380952380952124</v>
      </c>
      <c r="T83" s="39">
        <f t="shared" si="25"/>
        <v>-6.2380952380952266</v>
      </c>
      <c r="U83" t="s">
        <v>246</v>
      </c>
      <c r="V83" t="s">
        <v>214</v>
      </c>
      <c r="W83" t="s">
        <v>215</v>
      </c>
      <c r="X83" t="s">
        <v>371</v>
      </c>
      <c r="Y83" s="41"/>
    </row>
    <row r="84" spans="1:25" ht="15" x14ac:dyDescent="0.25">
      <c r="A84">
        <v>1.71</v>
      </c>
      <c r="B84">
        <v>2.17</v>
      </c>
      <c r="C84" s="29">
        <f t="shared" si="17"/>
        <v>4.5624814724984475E-2</v>
      </c>
      <c r="D84" s="30">
        <f>IF(OR($A84="",$B84=""),"",A84*'MPTO_working_2-way'!$G83)</f>
        <v>1.7880184331797233</v>
      </c>
      <c r="E84" s="32">
        <f>IF(OR($A84="",$B84=""),"",B84*'MPTO_working_2-way'!$G83)</f>
        <v>2.269005847953216</v>
      </c>
      <c r="F84" s="30">
        <f>IF(OR($A84="",$B84=""),"",'MPTO_working_2-way'!D83)</f>
        <v>1.7794135277051812</v>
      </c>
      <c r="G84" s="32">
        <f>IF(OR($A84="",$B84=""),"",'MPTO_working_2-way'!E83)</f>
        <v>2.2830159657919831</v>
      </c>
      <c r="H84" s="30">
        <f>IF(OR($A84="",$B84=""),"",'OddsRatio_working_2-way'!M83)</f>
        <v>1.7789978221006826</v>
      </c>
      <c r="I84" s="30">
        <f>IF(OR($A84="",$B84=""),"",'OddsRatio_working_2-way'!N83)</f>
        <v>2.283700636419435</v>
      </c>
      <c r="J84" s="30">
        <f>IF('Log_working_2-way'!$D83="","",A84^('Log_working_2-way'!$D83))</f>
        <v>1.7750597125209804</v>
      </c>
      <c r="K84" s="32">
        <f>IF('Log_working_2-way'!$D83="","",B84^('Log_working_2-way'!$D83))</f>
        <v>2.2902231709951497</v>
      </c>
      <c r="L84" s="37">
        <f t="shared" si="18"/>
        <v>0.55927835051546393</v>
      </c>
      <c r="M84" s="37">
        <f t="shared" si="19"/>
        <v>0.44072164948453613</v>
      </c>
      <c r="N84" s="38">
        <v>180</v>
      </c>
      <c r="O84" s="38">
        <f t="shared" si="20"/>
        <v>74.736842105263165</v>
      </c>
      <c r="P84" s="38">
        <f t="shared" si="21"/>
        <v>97.050691244239616</v>
      </c>
      <c r="Q84" s="38">
        <f t="shared" si="22"/>
        <v>82.94930875576037</v>
      </c>
      <c r="R84" s="38">
        <f t="shared" si="23"/>
        <v>105.26315789473684</v>
      </c>
      <c r="S84" s="39">
        <f t="shared" si="24"/>
        <v>-8.2124666504972055</v>
      </c>
      <c r="T84" s="39">
        <f t="shared" si="25"/>
        <v>-8.2124666504972197</v>
      </c>
      <c r="U84" t="s">
        <v>205</v>
      </c>
      <c r="V84" t="s">
        <v>206</v>
      </c>
      <c r="W84" t="s">
        <v>216</v>
      </c>
      <c r="X84" t="s">
        <v>371</v>
      </c>
      <c r="Y84" s="41"/>
    </row>
    <row r="85" spans="1:25" ht="15" x14ac:dyDescent="0.25">
      <c r="A85">
        <v>1.65</v>
      </c>
      <c r="B85">
        <v>2.2200000000000002</v>
      </c>
      <c r="C85" s="29">
        <f t="shared" si="17"/>
        <v>5.6511056511056479E-2</v>
      </c>
      <c r="D85" s="30">
        <f>IF(OR($A85="",$B85=""),"",A85*'MPTO_working_2-way'!$G84)</f>
        <v>1.7432432432432432</v>
      </c>
      <c r="E85" s="32">
        <f>IF(OR($A85="",$B85=""),"",B85*'MPTO_working_2-way'!$G84)</f>
        <v>2.3454545454545457</v>
      </c>
      <c r="F85" s="30">
        <f>IF(OR($A85="",$B85=""),"",'MPTO_working_2-way'!D84)</f>
        <v>1.7306874557051735</v>
      </c>
      <c r="G85" s="32">
        <f>IF(OR($A85="",$B85=""),"",'MPTO_working_2-way'!E84)</f>
        <v>2.3685741998060137</v>
      </c>
      <c r="H85" s="30">
        <f>IF(OR($A85="",$B85=""),"",'OddsRatio_working_2-way'!M84)</f>
        <v>1.7299225200292849</v>
      </c>
      <c r="I85" s="30">
        <f>IF(OR($A85="",$B85=""),"",'OddsRatio_working_2-way'!N84)</f>
        <v>2.3700084222088118</v>
      </c>
      <c r="J85" s="30">
        <f>IF('Log_working_2-way'!$D84="","",A85^('Log_working_2-way'!$D84))</f>
        <v>1.7241367781940686</v>
      </c>
      <c r="K85" s="32">
        <f>IF('Log_working_2-way'!$D84="","",B85^('Log_working_2-way'!$D84))</f>
        <v>2.3809545794515921</v>
      </c>
      <c r="L85" s="37">
        <f t="shared" si="18"/>
        <v>0.5736434108527132</v>
      </c>
      <c r="M85" s="37">
        <f t="shared" si="19"/>
        <v>0.4263565891472868</v>
      </c>
      <c r="N85" s="38">
        <v>181</v>
      </c>
      <c r="O85" s="38">
        <f t="shared" si="20"/>
        <v>71.303030303030297</v>
      </c>
      <c r="P85" s="38">
        <f t="shared" si="21"/>
        <v>99.468468468468487</v>
      </c>
      <c r="Q85" s="38">
        <f t="shared" si="22"/>
        <v>81.531531531531527</v>
      </c>
      <c r="R85" s="38">
        <f t="shared" si="23"/>
        <v>109.6969696969697</v>
      </c>
      <c r="S85" s="39">
        <f t="shared" si="24"/>
        <v>-10.22850122850123</v>
      </c>
      <c r="T85" s="39">
        <f t="shared" si="25"/>
        <v>-10.228501228501216</v>
      </c>
      <c r="U85" t="s">
        <v>208</v>
      </c>
      <c r="V85" t="s">
        <v>207</v>
      </c>
      <c r="W85" t="s">
        <v>217</v>
      </c>
      <c r="X85" t="s">
        <v>371</v>
      </c>
      <c r="Y85" s="41"/>
    </row>
    <row r="86" spans="1:25" ht="15" x14ac:dyDescent="0.25">
      <c r="A86">
        <v>1.82</v>
      </c>
      <c r="B86">
        <v>1.99</v>
      </c>
      <c r="C86" s="29">
        <f t="shared" si="17"/>
        <v>5.1963112264619582E-2</v>
      </c>
      <c r="D86" s="30">
        <f>IF(OR($A86="",$B86=""),"",A86*'MPTO_working_2-way'!$G85)</f>
        <v>1.9145728643216078</v>
      </c>
      <c r="E86" s="32">
        <f>IF(OR($A86="",$B86=""),"",B86*'MPTO_working_2-way'!$G85)</f>
        <v>2.0934065934065931</v>
      </c>
      <c r="F86" s="30">
        <f>IF(OR($A86="",$B86=""),"",'MPTO_working_2-way'!D85)</f>
        <v>1.9103328234611527</v>
      </c>
      <c r="G86" s="32">
        <f>IF(OR($A86="",$B86=""),"",'MPTO_working_2-way'!E85)</f>
        <v>2.0984993336809774</v>
      </c>
      <c r="H86" s="30">
        <f>IF(OR($A86="",$B86=""),"",'OddsRatio_working_2-way'!M85)</f>
        <v>1.9101004495564369</v>
      </c>
      <c r="I86" s="30">
        <f>IF(OR($A86="",$B86=""),"",'OddsRatio_working_2-way'!N85)</f>
        <v>2.0987798110498446</v>
      </c>
      <c r="J86" s="30">
        <f>IF('Log_working_2-way'!$D85="","",A86^('Log_working_2-way'!$D85))</f>
        <v>1.9081454005129785</v>
      </c>
      <c r="K86" s="32">
        <f>IF('Log_working_2-way'!$D85="","",B86^('Log_working_2-way'!$D85))</f>
        <v>2.1011452565126953</v>
      </c>
      <c r="L86" s="37">
        <f t="shared" si="18"/>
        <v>0.52230971128608927</v>
      </c>
      <c r="M86" s="37">
        <f t="shared" si="19"/>
        <v>0.47769028871391084</v>
      </c>
      <c r="N86" s="38">
        <v>182</v>
      </c>
      <c r="O86" s="38">
        <f t="shared" si="20"/>
        <v>82</v>
      </c>
      <c r="P86" s="38">
        <f t="shared" si="21"/>
        <v>90.542713567839186</v>
      </c>
      <c r="Q86" s="38">
        <f t="shared" si="22"/>
        <v>91.457286432160799</v>
      </c>
      <c r="R86" s="38">
        <f t="shared" si="23"/>
        <v>99.999999999999986</v>
      </c>
      <c r="S86" s="39">
        <f t="shared" si="24"/>
        <v>-9.4572864321607994</v>
      </c>
      <c r="T86" s="39">
        <f t="shared" si="25"/>
        <v>-9.4572864321607994</v>
      </c>
      <c r="U86" t="s">
        <v>212</v>
      </c>
      <c r="V86" t="s">
        <v>209</v>
      </c>
      <c r="W86" t="s">
        <v>218</v>
      </c>
      <c r="X86" t="s">
        <v>371</v>
      </c>
      <c r="Y86" s="41"/>
    </row>
    <row r="87" spans="1:25" ht="15" x14ac:dyDescent="0.25">
      <c r="A87">
        <v>1.68</v>
      </c>
      <c r="B87">
        <v>2.16</v>
      </c>
      <c r="C87" s="29">
        <f t="shared" si="17"/>
        <v>5.8201058201058142E-2</v>
      </c>
      <c r="D87" s="30">
        <f>IF(OR($A87="",$B87=""),"",A87*'MPTO_working_2-way'!$G86)</f>
        <v>1.7777777777777777</v>
      </c>
      <c r="E87" s="32">
        <f>IF(OR($A87="",$B87=""),"",B87*'MPTO_working_2-way'!$G86)</f>
        <v>2.2857142857142856</v>
      </c>
      <c r="F87" s="30">
        <f>IF(OR($A87="",$B87=""),"",'MPTO_working_2-way'!D86)</f>
        <v>1.7663551401869158</v>
      </c>
      <c r="G87" s="32">
        <f>IF(OR($A87="",$B87=""),"",'MPTO_working_2-way'!E86)</f>
        <v>2.3048780487804881</v>
      </c>
      <c r="H87" s="30">
        <f>IF(OR($A87="",$B87=""),"",'OddsRatio_working_2-way'!M86)</f>
        <v>1.7656414934887763</v>
      </c>
      <c r="I87" s="30">
        <f>IF(OR($A87="",$B87=""),"",'OddsRatio_working_2-way'!N86)</f>
        <v>2.3060943124220299</v>
      </c>
      <c r="J87" s="30">
        <f>IF('Log_working_2-way'!$D86="","",A87^('Log_working_2-way'!$D86))</f>
        <v>1.7603691257746719</v>
      </c>
      <c r="K87" s="32">
        <f>IF('Log_working_2-way'!$D86="","",B87^('Log_working_2-way'!$D86))</f>
        <v>2.3151507157489588</v>
      </c>
      <c r="L87" s="37">
        <f t="shared" si="18"/>
        <v>0.5625</v>
      </c>
      <c r="M87" s="37">
        <f t="shared" si="19"/>
        <v>0.4375</v>
      </c>
      <c r="N87" s="38">
        <v>183</v>
      </c>
      <c r="O87" s="38">
        <f t="shared" si="20"/>
        <v>74.071428571428569</v>
      </c>
      <c r="P87" s="38">
        <f t="shared" si="21"/>
        <v>98.277777777777786</v>
      </c>
      <c r="Q87" s="38">
        <f t="shared" si="22"/>
        <v>84.722222222222214</v>
      </c>
      <c r="R87" s="38">
        <f t="shared" si="23"/>
        <v>108.92857142857143</v>
      </c>
      <c r="S87" s="39">
        <f t="shared" si="24"/>
        <v>-10.650793650793645</v>
      </c>
      <c r="T87" s="39">
        <f t="shared" si="25"/>
        <v>-10.650793650793645</v>
      </c>
      <c r="U87" t="s">
        <v>211</v>
      </c>
      <c r="V87" t="s">
        <v>210</v>
      </c>
      <c r="W87" t="s">
        <v>218</v>
      </c>
      <c r="X87" t="s">
        <v>371</v>
      </c>
      <c r="Y87" s="41"/>
    </row>
    <row r="88" spans="1:25" ht="15" x14ac:dyDescent="0.25">
      <c r="A88">
        <v>2.35</v>
      </c>
      <c r="B88">
        <v>1.65</v>
      </c>
      <c r="C88" s="29">
        <f t="shared" si="17"/>
        <v>3.1592520954223158E-2</v>
      </c>
      <c r="D88" s="30">
        <f>IF(OR($A88="",$B88=""),"",A88*'MPTO_working_2-way'!$G87)</f>
        <v>2.4242424242424243</v>
      </c>
      <c r="E88" s="32">
        <f>IF(OR($A88="",$B88=""),"",B88*'MPTO_working_2-way'!$G87)</f>
        <v>1.7021276595744681</v>
      </c>
      <c r="F88" s="30">
        <f>IF(OR($A88="",$B88=""),"",'MPTO_working_2-way'!D87)</f>
        <v>2.4405979543666407</v>
      </c>
      <c r="G88" s="32">
        <f>IF(OR($A88="",$B88=""),"",'MPTO_working_2-way'!E87)</f>
        <v>1.6941561987984708</v>
      </c>
      <c r="H88" s="30">
        <f>IF(OR($A88="",$B88=""),"",'OddsRatio_working_2-way'!M87)</f>
        <v>2.4411533842457849</v>
      </c>
      <c r="I88" s="30">
        <f>IF(OR($A88="",$B88=""),"",'OddsRatio_working_2-way'!N87)</f>
        <v>1.6938886664887112</v>
      </c>
      <c r="J88" s="30">
        <f>IF('Log_working_2-way'!$D87="","",A88^('Log_working_2-way'!$D87))</f>
        <v>2.4487037782009757</v>
      </c>
      <c r="K88" s="32">
        <f>IF('Log_working_2-way'!$D87="","",B88^('Log_working_2-way'!$D87))</f>
        <v>1.6902722385674813</v>
      </c>
      <c r="L88" s="37">
        <f t="shared" si="18"/>
        <v>0.41249999999999998</v>
      </c>
      <c r="M88" s="37">
        <f t="shared" si="19"/>
        <v>0.58750000000000002</v>
      </c>
      <c r="N88" s="38">
        <v>184</v>
      </c>
      <c r="O88" s="38">
        <f t="shared" si="20"/>
        <v>105.70212765957449</v>
      </c>
      <c r="P88" s="38">
        <f t="shared" si="21"/>
        <v>72.48484848484847</v>
      </c>
      <c r="Q88" s="38">
        <f t="shared" si="22"/>
        <v>111.51515151515152</v>
      </c>
      <c r="R88" s="38">
        <f t="shared" si="23"/>
        <v>78.297872340425528</v>
      </c>
      <c r="S88" s="39">
        <f t="shared" si="24"/>
        <v>-5.8130238555770291</v>
      </c>
      <c r="T88" s="39">
        <f t="shared" si="25"/>
        <v>-5.8130238555770575</v>
      </c>
      <c r="U88" t="s">
        <v>306</v>
      </c>
      <c r="V88" t="s">
        <v>307</v>
      </c>
      <c r="W88" t="s">
        <v>167</v>
      </c>
      <c r="X88" t="s">
        <v>371</v>
      </c>
      <c r="Y88" s="41"/>
    </row>
    <row r="89" spans="1:25" ht="15" x14ac:dyDescent="0.25">
      <c r="A89">
        <v>2.11</v>
      </c>
      <c r="B89">
        <v>1.79</v>
      </c>
      <c r="C89" s="29">
        <f t="shared" si="17"/>
        <v>3.2592867166194583E-2</v>
      </c>
      <c r="D89" s="30">
        <f>IF(OR($A89="",$B89=""),"",A89*'MPTO_working_2-way'!$G88)</f>
        <v>2.1787709497206706</v>
      </c>
      <c r="E89" s="32">
        <f>IF(OR($A89="",$B89=""),"",B89*'MPTO_working_2-way'!$G88)</f>
        <v>1.8483412322274884</v>
      </c>
      <c r="F89" s="30">
        <f>IF(OR($A89="",$B89=""),"",'MPTO_working_2-way'!D88)</f>
        <v>2.1851369724319478</v>
      </c>
      <c r="G89" s="32">
        <f>IF(OR($A89="",$B89=""),"",'MPTO_working_2-way'!E88)</f>
        <v>1.8437843247333352</v>
      </c>
      <c r="H89" s="30">
        <f>IF(OR($A89="",$B89=""),"",'OddsRatio_working_2-way'!M88)</f>
        <v>2.1853536565680476</v>
      </c>
      <c r="I89" s="30">
        <f>IF(OR($A89="",$B89=""),"",'OddsRatio_working_2-way'!N88)</f>
        <v>1.8436300798997822</v>
      </c>
      <c r="J89" s="30">
        <f>IF('Log_working_2-way'!$D88="","",A89^('Log_working_2-way'!$D88))</f>
        <v>2.1882656756587764</v>
      </c>
      <c r="K89" s="32">
        <f>IF('Log_working_2-way'!$D88="","",B89^('Log_working_2-way'!$D88))</f>
        <v>1.8415626408173078</v>
      </c>
      <c r="L89" s="37">
        <f t="shared" si="18"/>
        <v>0.4589743589743589</v>
      </c>
      <c r="M89" s="37">
        <f t="shared" si="19"/>
        <v>0.54102564102564099</v>
      </c>
      <c r="N89" s="38">
        <v>185</v>
      </c>
      <c r="O89" s="38">
        <f t="shared" si="20"/>
        <v>97.322274881516577</v>
      </c>
      <c r="P89" s="38">
        <f t="shared" si="21"/>
        <v>81.648044692737443</v>
      </c>
      <c r="Q89" s="38">
        <f t="shared" si="22"/>
        <v>103.35195530726256</v>
      </c>
      <c r="R89" s="38">
        <f t="shared" si="23"/>
        <v>87.677725118483409</v>
      </c>
      <c r="S89" s="39">
        <f t="shared" si="24"/>
        <v>-6.0296804257459797</v>
      </c>
      <c r="T89" s="39">
        <f t="shared" si="25"/>
        <v>-6.0296804257459655</v>
      </c>
      <c r="U89" t="s">
        <v>308</v>
      </c>
      <c r="V89" t="s">
        <v>309</v>
      </c>
      <c r="W89" t="s">
        <v>167</v>
      </c>
      <c r="X89" t="s">
        <v>371</v>
      </c>
      <c r="Y89" s="41"/>
    </row>
    <row r="90" spans="1:25" ht="15" x14ac:dyDescent="0.25">
      <c r="A90">
        <v>2.2200000000000002</v>
      </c>
      <c r="B90">
        <v>1.71</v>
      </c>
      <c r="C90" s="29">
        <f t="shared" si="17"/>
        <v>3.5245772087877381E-2</v>
      </c>
      <c r="D90" s="30">
        <f>IF(OR($A90="",$B90=""),"",A90*'MPTO_working_2-way'!$G89)</f>
        <v>2.2982456140350882</v>
      </c>
      <c r="E90" s="32">
        <f>IF(OR($A90="",$B90=""),"",B90*'MPTO_working_2-way'!$G89)</f>
        <v>1.7702702702702702</v>
      </c>
      <c r="F90" s="30">
        <f>IF(OR($A90="",$B90=""),"",'MPTO_working_2-way'!D89)</f>
        <v>2.3103888990323171</v>
      </c>
      <c r="G90" s="32">
        <f>IF(OR($A90="",$B90=""),"",'MPTO_working_2-way'!E89)</f>
        <v>1.7631322279503969</v>
      </c>
      <c r="H90" s="30">
        <f>IF(OR($A90="",$B90=""),"",'OddsRatio_working_2-way'!M89)</f>
        <v>2.310843186332725</v>
      </c>
      <c r="I90" s="30">
        <f>IF(OR($A90="",$B90=""),"",'OddsRatio_working_2-way'!N89)</f>
        <v>1.7628677559805201</v>
      </c>
      <c r="J90" s="30">
        <f>IF('Log_working_2-way'!$D89="","",A90^('Log_working_2-way'!$D89))</f>
        <v>2.3164405926032319</v>
      </c>
      <c r="K90" s="32">
        <f>IF('Log_working_2-way'!$D89="","",B90^('Log_working_2-way'!$D89))</f>
        <v>1.7596240997267032</v>
      </c>
      <c r="L90" s="37">
        <f t="shared" si="18"/>
        <v>0.43511450381679379</v>
      </c>
      <c r="M90" s="37">
        <f t="shared" si="19"/>
        <v>0.56488549618320616</v>
      </c>
      <c r="N90" s="38">
        <v>186</v>
      </c>
      <c r="O90" s="38">
        <f t="shared" si="20"/>
        <v>102.21621621621621</v>
      </c>
      <c r="P90" s="38">
        <f t="shared" si="21"/>
        <v>77.228070175438589</v>
      </c>
      <c r="Q90" s="38">
        <f t="shared" si="22"/>
        <v>108.7719298245614</v>
      </c>
      <c r="R90" s="38">
        <f t="shared" si="23"/>
        <v>83.783783783783775</v>
      </c>
      <c r="S90" s="39">
        <f t="shared" si="24"/>
        <v>-6.5557136083451866</v>
      </c>
      <c r="T90" s="39">
        <f t="shared" si="25"/>
        <v>-6.5557136083451866</v>
      </c>
      <c r="U90" t="s">
        <v>310</v>
      </c>
      <c r="V90" t="s">
        <v>311</v>
      </c>
      <c r="W90" t="s">
        <v>167</v>
      </c>
      <c r="X90" t="s">
        <v>371</v>
      </c>
      <c r="Y90" s="41"/>
    </row>
    <row r="91" spans="1:25" ht="15" x14ac:dyDescent="0.25">
      <c r="A91">
        <v>2.52</v>
      </c>
      <c r="B91">
        <v>1.57</v>
      </c>
      <c r="C91" s="29">
        <f t="shared" si="17"/>
        <v>3.3768071984632497E-2</v>
      </c>
      <c r="D91" s="30">
        <f>IF(OR($A91="",$B91=""),"",A91*'MPTO_working_2-way'!$G90)</f>
        <v>2.605095541401274</v>
      </c>
      <c r="E91" s="32">
        <f>IF(OR($A91="",$B91=""),"",B91*'MPTO_working_2-way'!$G90)</f>
        <v>1.623015873015873</v>
      </c>
      <c r="F91" s="30">
        <f>IF(OR($A91="",$B91=""),"",'MPTO_working_2-way'!D90)</f>
        <v>2.6319850984566258</v>
      </c>
      <c r="G91" s="32">
        <f>IF(OR($A91="",$B91=""),"",'MPTO_working_2-way'!E90)</f>
        <v>1.6127506929724442</v>
      </c>
      <c r="H91" s="30">
        <f>IF(OR($A91="",$B91=""),"",'OddsRatio_working_2-way'!M90)</f>
        <v>2.6329931618554516</v>
      </c>
      <c r="I91" s="30">
        <f>IF(OR($A91="",$B91=""),"",'OddsRatio_working_2-way'!N90)</f>
        <v>1.6123724356957947</v>
      </c>
      <c r="J91" s="30">
        <f>IF('Log_working_2-way'!$D90="","",A91^('Log_working_2-way'!$D90))</f>
        <v>2.6455503097461972</v>
      </c>
      <c r="K91" s="32">
        <f>IF('Log_working_2-way'!$D90="","",B91^('Log_working_2-way'!$D90))</f>
        <v>1.6076994389518999</v>
      </c>
      <c r="L91" s="37">
        <f t="shared" si="18"/>
        <v>0.38386308068459657</v>
      </c>
      <c r="M91" s="37">
        <f t="shared" si="19"/>
        <v>0.61613691931540338</v>
      </c>
      <c r="N91" s="38">
        <v>187</v>
      </c>
      <c r="O91" s="38">
        <f t="shared" si="20"/>
        <v>112.7936507936508</v>
      </c>
      <c r="P91" s="38">
        <f t="shared" si="21"/>
        <v>67.891719745222943</v>
      </c>
      <c r="Q91" s="38">
        <f t="shared" si="22"/>
        <v>119.10828025477707</v>
      </c>
      <c r="R91" s="38">
        <f t="shared" si="23"/>
        <v>74.206349206349202</v>
      </c>
      <c r="S91" s="39">
        <f t="shared" si="24"/>
        <v>-6.3146294611262732</v>
      </c>
      <c r="T91" s="39">
        <f t="shared" si="25"/>
        <v>-6.314629461126259</v>
      </c>
      <c r="U91" t="s">
        <v>312</v>
      </c>
      <c r="V91" t="s">
        <v>313</v>
      </c>
      <c r="W91" t="s">
        <v>167</v>
      </c>
      <c r="X91" t="s">
        <v>371</v>
      </c>
      <c r="Y91" s="41"/>
    </row>
    <row r="92" spans="1:25" ht="15" x14ac:dyDescent="0.25">
      <c r="A92">
        <v>2.11</v>
      </c>
      <c r="B92">
        <v>1.79</v>
      </c>
      <c r="C92" s="29">
        <f t="shared" si="17"/>
        <v>3.2592867166194583E-2</v>
      </c>
      <c r="D92" s="30">
        <f>IF(OR($A92="",$B92=""),"",A92*'MPTO_working_2-way'!$G91)</f>
        <v>2.1787709497206706</v>
      </c>
      <c r="E92" s="32">
        <f>IF(OR($A92="",$B92=""),"",B92*'MPTO_working_2-way'!$G91)</f>
        <v>1.8483412322274884</v>
      </c>
      <c r="F92" s="30">
        <f>IF(OR($A92="",$B92=""),"",'MPTO_working_2-way'!D91)</f>
        <v>2.1851369724319478</v>
      </c>
      <c r="G92" s="32">
        <f>IF(OR($A92="",$B92=""),"",'MPTO_working_2-way'!E91)</f>
        <v>1.8437843247333352</v>
      </c>
      <c r="H92" s="30">
        <f>IF(OR($A92="",$B92=""),"",'OddsRatio_working_2-way'!M91)</f>
        <v>2.1853536565680476</v>
      </c>
      <c r="I92" s="30">
        <f>IF(OR($A92="",$B92=""),"",'OddsRatio_working_2-way'!N91)</f>
        <v>1.8436300798997822</v>
      </c>
      <c r="J92" s="30">
        <f>IF('Log_working_2-way'!$D91="","",A92^('Log_working_2-way'!$D91))</f>
        <v>2.1882656756587764</v>
      </c>
      <c r="K92" s="32">
        <f>IF('Log_working_2-way'!$D91="","",B92^('Log_working_2-way'!$D91))</f>
        <v>1.8415626408173078</v>
      </c>
      <c r="L92" s="37">
        <f t="shared" si="18"/>
        <v>0.4589743589743589</v>
      </c>
      <c r="M92" s="37">
        <f t="shared" si="19"/>
        <v>0.54102564102564099</v>
      </c>
      <c r="N92" s="38">
        <v>188</v>
      </c>
      <c r="O92" s="38">
        <f t="shared" si="20"/>
        <v>98.900473933649266</v>
      </c>
      <c r="P92" s="38">
        <f t="shared" si="21"/>
        <v>82.972067039106136</v>
      </c>
      <c r="Q92" s="38">
        <f t="shared" si="22"/>
        <v>105.02793296089385</v>
      </c>
      <c r="R92" s="38">
        <f t="shared" si="23"/>
        <v>89.099526066350705</v>
      </c>
      <c r="S92" s="39">
        <f t="shared" si="24"/>
        <v>-6.1274590272445835</v>
      </c>
      <c r="T92" s="39">
        <f t="shared" si="25"/>
        <v>-6.1274590272445693</v>
      </c>
      <c r="U92" t="s">
        <v>314</v>
      </c>
      <c r="V92" t="s">
        <v>315</v>
      </c>
      <c r="W92" t="s">
        <v>376</v>
      </c>
      <c r="X92" t="s">
        <v>371</v>
      </c>
      <c r="Y92" s="41"/>
    </row>
    <row r="93" spans="1:25" ht="15" x14ac:dyDescent="0.25">
      <c r="A93">
        <v>2.52</v>
      </c>
      <c r="B93">
        <v>1.57</v>
      </c>
      <c r="C93" s="29">
        <f t="shared" si="17"/>
        <v>3.3768071984632497E-2</v>
      </c>
      <c r="D93" s="30">
        <f>IF(OR($A93="",$B93=""),"",A93*'MPTO_working_2-way'!$G92)</f>
        <v>2.605095541401274</v>
      </c>
      <c r="E93" s="32">
        <f>IF(OR($A93="",$B93=""),"",B93*'MPTO_working_2-way'!$G92)</f>
        <v>1.623015873015873</v>
      </c>
      <c r="F93" s="30">
        <f>IF(OR($A93="",$B93=""),"",'MPTO_working_2-way'!D92)</f>
        <v>2.6319850984566258</v>
      </c>
      <c r="G93" s="32">
        <f>IF(OR($A93="",$B93=""),"",'MPTO_working_2-way'!E92)</f>
        <v>1.6127506929724442</v>
      </c>
      <c r="H93" s="30">
        <f>IF(OR($A93="",$B93=""),"",'OddsRatio_working_2-way'!M92)</f>
        <v>2.6329931618554516</v>
      </c>
      <c r="I93" s="30">
        <f>IF(OR($A93="",$B93=""),"",'OddsRatio_working_2-way'!N92)</f>
        <v>1.6123724356957947</v>
      </c>
      <c r="J93" s="30">
        <f>IF('Log_working_2-way'!$D92="","",A93^('Log_working_2-way'!$D92))</f>
        <v>2.6455503097461972</v>
      </c>
      <c r="K93" s="32">
        <f>IF('Log_working_2-way'!$D92="","",B93^('Log_working_2-way'!$D92))</f>
        <v>1.6076994389518999</v>
      </c>
      <c r="L93" s="37">
        <f t="shared" si="18"/>
        <v>0.38386308068459657</v>
      </c>
      <c r="M93" s="37">
        <f t="shared" si="19"/>
        <v>0.61613691931540338</v>
      </c>
      <c r="N93" s="38">
        <v>189</v>
      </c>
      <c r="O93" s="38">
        <f t="shared" si="20"/>
        <v>114</v>
      </c>
      <c r="P93" s="38">
        <f t="shared" si="21"/>
        <v>68.617834394904463</v>
      </c>
      <c r="Q93" s="38">
        <f t="shared" si="22"/>
        <v>120.38216560509554</v>
      </c>
      <c r="R93" s="38">
        <f t="shared" si="23"/>
        <v>75</v>
      </c>
      <c r="S93" s="39">
        <f t="shared" si="24"/>
        <v>-6.3821656050955369</v>
      </c>
      <c r="T93" s="39">
        <f t="shared" si="25"/>
        <v>-6.3821656050955369</v>
      </c>
      <c r="U93" t="s">
        <v>316</v>
      </c>
      <c r="V93" t="s">
        <v>317</v>
      </c>
      <c r="W93" t="s">
        <v>376</v>
      </c>
      <c r="X93" t="s">
        <v>371</v>
      </c>
      <c r="Y93" s="41"/>
    </row>
    <row r="94" spans="1:25" ht="15" x14ac:dyDescent="0.25">
      <c r="A94">
        <v>1.8</v>
      </c>
      <c r="B94">
        <v>2.09</v>
      </c>
      <c r="C94" s="29">
        <f t="shared" si="17"/>
        <v>3.4024455077086735E-2</v>
      </c>
      <c r="D94" s="30">
        <f>IF(OR($A94="",$B94=""),"",A94*'MPTO_working_2-way'!$G93)</f>
        <v>1.8612440191387563</v>
      </c>
      <c r="E94" s="32">
        <f>IF(OR($A94="",$B94=""),"",B94*'MPTO_working_2-way'!$G93)</f>
        <v>2.161111111111111</v>
      </c>
      <c r="F94" s="30">
        <f>IF(OR($A94="",$B94=""),"",'MPTO_working_2-way'!D93)</f>
        <v>1.8568608094768018</v>
      </c>
      <c r="G94" s="32">
        <f>IF(OR($A94="",$B94=""),"",'MPTO_working_2-way'!E93)</f>
        <v>2.1670506912442398</v>
      </c>
      <c r="H94" s="30">
        <f>IF(OR($A94="",$B94=""),"",'OddsRatio_working_2-way'!M93)</f>
        <v>1.8567058737562385</v>
      </c>
      <c r="I94" s="30">
        <f>IF(OR($A94="",$B94=""),"",'OddsRatio_working_2-way'!N93)</f>
        <v>2.1672617529928755</v>
      </c>
      <c r="J94" s="30">
        <f>IF('Log_working_2-way'!$D93="","",A94^('Log_working_2-way'!$D93))</f>
        <v>1.8547149010332622</v>
      </c>
      <c r="K94" s="32">
        <f>IF('Log_working_2-way'!$D93="","",B94^('Log_working_2-way'!$D93))</f>
        <v>2.1699807722915003</v>
      </c>
      <c r="L94" s="37">
        <f t="shared" si="18"/>
        <v>0.53727506426735205</v>
      </c>
      <c r="M94" s="37">
        <f t="shared" si="19"/>
        <v>0.46272493573264784</v>
      </c>
      <c r="N94" s="38">
        <v>190</v>
      </c>
      <c r="O94" s="38">
        <f t="shared" si="20"/>
        <v>84.444444444444443</v>
      </c>
      <c r="P94" s="38">
        <f t="shared" si="21"/>
        <v>99.090909090909079</v>
      </c>
      <c r="Q94" s="38">
        <f t="shared" si="22"/>
        <v>90.909090909090921</v>
      </c>
      <c r="R94" s="38">
        <f t="shared" si="23"/>
        <v>105.55555555555556</v>
      </c>
      <c r="S94" s="39">
        <f t="shared" si="24"/>
        <v>-6.4646464646464779</v>
      </c>
      <c r="T94" s="39">
        <f t="shared" si="25"/>
        <v>-6.4646464646464779</v>
      </c>
      <c r="U94" t="s">
        <v>318</v>
      </c>
      <c r="V94" t="s">
        <v>319</v>
      </c>
      <c r="W94" t="s">
        <v>376</v>
      </c>
      <c r="X94" t="s">
        <v>371</v>
      </c>
      <c r="Y94" s="41"/>
    </row>
    <row r="95" spans="1:25" ht="15" x14ac:dyDescent="0.25">
      <c r="A95">
        <v>3.09</v>
      </c>
      <c r="B95">
        <v>1.4</v>
      </c>
      <c r="C95" s="29">
        <f t="shared" si="17"/>
        <v>3.7910309754970006E-2</v>
      </c>
      <c r="D95" s="30">
        <f>IF(OR($A95="",$B95=""),"",A95*'MPTO_working_2-way'!$G94)</f>
        <v>3.2071428571428573</v>
      </c>
      <c r="E95" s="32">
        <f>IF(OR($A95="",$B95=""),"",B95*'MPTO_working_2-way'!$G94)</f>
        <v>1.4530744336569579</v>
      </c>
      <c r="F95" s="30">
        <f>IF(OR($A95="",$B95=""),"",'MPTO_working_2-way'!D94)</f>
        <v>3.2822458270106223</v>
      </c>
      <c r="G95" s="32">
        <f>IF(OR($A95="",$B95=""),"",'MPTO_working_2-way'!E94)</f>
        <v>1.4381648936170213</v>
      </c>
      <c r="H95" s="30">
        <f>IF(OR($A95="",$B95=""),"",'OddsRatio_working_2-way'!M94)</f>
        <v>3.2858258901324922</v>
      </c>
      <c r="I95" s="30">
        <f>IF(OR($A95="",$B95=""),"",'OddsRatio_working_2-way'!N94)</f>
        <v>1.4374786392598076</v>
      </c>
      <c r="J95" s="30">
        <f>IF('Log_working_2-way'!$D94="","",A95^('Log_working_2-way'!$D94))</f>
        <v>3.322337812944538</v>
      </c>
      <c r="K95" s="32">
        <f>IF('Log_working_2-way'!$D94="","",B95^('Log_working_2-way'!$D94))</f>
        <v>1.430600576033674</v>
      </c>
      <c r="L95" s="37">
        <f t="shared" si="18"/>
        <v>0.31180400890868598</v>
      </c>
      <c r="M95" s="37">
        <f t="shared" si="19"/>
        <v>0.68819599109131402</v>
      </c>
      <c r="N95" s="38">
        <v>191</v>
      </c>
      <c r="O95" s="38">
        <f t="shared" si="20"/>
        <v>129.18770226537217</v>
      </c>
      <c r="P95" s="38">
        <f t="shared" si="21"/>
        <v>54.571428571428555</v>
      </c>
      <c r="Q95" s="38">
        <f t="shared" si="22"/>
        <v>136.42857142857144</v>
      </c>
      <c r="R95" s="38">
        <f t="shared" si="23"/>
        <v>61.81229773462784</v>
      </c>
      <c r="S95" s="39">
        <f t="shared" si="24"/>
        <v>-7.2408691631992781</v>
      </c>
      <c r="T95" s="39">
        <f t="shared" si="25"/>
        <v>-7.2408691631992852</v>
      </c>
      <c r="U95" t="s">
        <v>320</v>
      </c>
      <c r="V95" t="s">
        <v>321</v>
      </c>
      <c r="W95" t="s">
        <v>376</v>
      </c>
      <c r="X95" t="s">
        <v>371</v>
      </c>
      <c r="Y95" s="41"/>
    </row>
    <row r="96" spans="1:25" ht="15" x14ac:dyDescent="0.25">
      <c r="A96">
        <v>2.84</v>
      </c>
      <c r="B96">
        <v>1.47</v>
      </c>
      <c r="C96" s="29">
        <f t="shared" si="17"/>
        <v>3.2384784899875507E-2</v>
      </c>
      <c r="D96" s="30">
        <f>IF(OR($A96="",$B96=""),"",A96*'MPTO_working_2-way'!$G95)</f>
        <v>2.9319727891156462</v>
      </c>
      <c r="E96" s="32">
        <f>IF(OR($A96="",$B96=""),"",B96*'MPTO_working_2-way'!$G95)</f>
        <v>1.517605633802817</v>
      </c>
      <c r="F96" s="30">
        <f>IF(OR($A96="",$B96=""),"",'MPTO_working_2-way'!D95)</f>
        <v>2.9768967484312605</v>
      </c>
      <c r="G96" s="32">
        <f>IF(OR($A96="",$B96=""),"",'MPTO_working_2-way'!E95)</f>
        <v>1.5058433126532969</v>
      </c>
      <c r="H96" s="30">
        <f>IF(OR($A96="",$B96=""),"",'OddsRatio_working_2-way'!M95)</f>
        <v>2.9786090106489649</v>
      </c>
      <c r="I96" s="30">
        <f>IF(OR($A96="",$B96=""),"",'OddsRatio_working_2-way'!N95)</f>
        <v>1.5054055625027252</v>
      </c>
      <c r="J96" s="30">
        <f>IF('Log_working_2-way'!$D95="","",A96^('Log_working_2-way'!$D95))</f>
        <v>2.9999077866819808</v>
      </c>
      <c r="K96" s="32">
        <f>IF('Log_working_2-way'!$D95="","",B96^('Log_working_2-way'!$D95))</f>
        <v>1.500023054392376</v>
      </c>
      <c r="L96" s="37">
        <f t="shared" si="18"/>
        <v>0.34106728538283065</v>
      </c>
      <c r="M96" s="37">
        <f t="shared" si="19"/>
        <v>0.65893271461716929</v>
      </c>
      <c r="N96" s="38">
        <v>192</v>
      </c>
      <c r="O96" s="38">
        <f t="shared" si="20"/>
        <v>124.3943661971831</v>
      </c>
      <c r="P96" s="38">
        <f t="shared" si="21"/>
        <v>61.387755102040821</v>
      </c>
      <c r="Q96" s="38">
        <f t="shared" si="22"/>
        <v>130.61224489795919</v>
      </c>
      <c r="R96" s="38">
        <f t="shared" si="23"/>
        <v>67.605633802816911</v>
      </c>
      <c r="S96" s="39">
        <f t="shared" si="24"/>
        <v>-6.2178787007760832</v>
      </c>
      <c r="T96" s="39">
        <f t="shared" si="25"/>
        <v>-6.2178787007760903</v>
      </c>
      <c r="U96" t="s">
        <v>322</v>
      </c>
      <c r="V96" t="s">
        <v>323</v>
      </c>
      <c r="W96" t="s">
        <v>376</v>
      </c>
      <c r="X96" t="s">
        <v>371</v>
      </c>
      <c r="Y96" s="41"/>
    </row>
    <row r="97" spans="1:25" ht="15" x14ac:dyDescent="0.25">
      <c r="A97">
        <v>1.65</v>
      </c>
      <c r="B97">
        <v>2.34</v>
      </c>
      <c r="C97" s="29">
        <f t="shared" si="17"/>
        <v>3.3411033411033575E-2</v>
      </c>
      <c r="D97" s="30">
        <f>IF(OR($A97="",$B97=""),"",A97*'MPTO_working_2-way'!$G96)</f>
        <v>1.7051282051282053</v>
      </c>
      <c r="E97" s="32">
        <f>IF(OR($A97="",$B97=""),"",B97*'MPTO_working_2-way'!$G96)</f>
        <v>2.4181818181818184</v>
      </c>
      <c r="F97" s="30">
        <f>IF(OR($A97="",$B97=""),"",'MPTO_working_2-way'!D96)</f>
        <v>1.6967699406723797</v>
      </c>
      <c r="G97" s="32">
        <f>IF(OR($A97="",$B97=""),"",'MPTO_working_2-way'!E96)</f>
        <v>2.4351939451277205</v>
      </c>
      <c r="H97" s="30">
        <f>IF(OR($A97="",$B97=""),"",'OddsRatio_working_2-way'!M96)</f>
        <v>1.6964729907653791</v>
      </c>
      <c r="I97" s="30">
        <f>IF(OR($A97="",$B97=""),"",'OddsRatio_working_2-way'!N96)</f>
        <v>2.4358058578855508</v>
      </c>
      <c r="J97" s="30">
        <f>IF('Log_working_2-way'!$D96="","",A97^('Log_working_2-way'!$D96))</f>
        <v>1.6926770755893317</v>
      </c>
      <c r="K97" s="32">
        <f>IF('Log_working_2-way'!$D96="","",B97^('Log_working_2-way'!$D96))</f>
        <v>2.4436741668534787</v>
      </c>
      <c r="L97" s="37">
        <f t="shared" si="18"/>
        <v>0.5864661654135338</v>
      </c>
      <c r="M97" s="37">
        <f t="shared" si="19"/>
        <v>0.41353383458646614</v>
      </c>
      <c r="N97" s="38">
        <v>193</v>
      </c>
      <c r="O97" s="38">
        <f t="shared" si="20"/>
        <v>76.030303030303031</v>
      </c>
      <c r="P97" s="38">
        <f t="shared" si="21"/>
        <v>110.52136752136751</v>
      </c>
      <c r="Q97" s="38">
        <f t="shared" si="22"/>
        <v>82.478632478632491</v>
      </c>
      <c r="R97" s="38">
        <f t="shared" si="23"/>
        <v>116.96969696969697</v>
      </c>
      <c r="S97" s="39">
        <f t="shared" si="24"/>
        <v>-6.44832944832946</v>
      </c>
      <c r="T97" s="39">
        <f t="shared" si="25"/>
        <v>-6.44832944832946</v>
      </c>
      <c r="U97" t="s">
        <v>76</v>
      </c>
      <c r="V97" t="s">
        <v>74</v>
      </c>
      <c r="W97" t="s">
        <v>168</v>
      </c>
      <c r="X97" t="s">
        <v>371</v>
      </c>
      <c r="Y97" s="41"/>
    </row>
    <row r="98" spans="1:25" ht="15" x14ac:dyDescent="0.25">
      <c r="A98">
        <v>1.85</v>
      </c>
      <c r="B98">
        <v>2.0499999999999998</v>
      </c>
      <c r="C98" s="29">
        <f t="shared" si="17"/>
        <v>2.8345418589321048E-2</v>
      </c>
      <c r="D98" s="30">
        <f>IF(OR($A98="",$B98=""),"",A98*'MPTO_working_2-way'!$G97)</f>
        <v>1.902439024390244</v>
      </c>
      <c r="E98" s="32">
        <f>IF(OR($A98="",$B98=""),"",B98*'MPTO_working_2-way'!$G97)</f>
        <v>2.1081081081081079</v>
      </c>
      <c r="F98" s="30">
        <f>IF(OR($A98="",$B98=""),"",'MPTO_working_2-way'!D97)</f>
        <v>1.8998121477770822</v>
      </c>
      <c r="G98" s="32">
        <f>IF(OR($A98="",$B98=""),"",'MPTO_working_2-way'!E97)</f>
        <v>2.1113430758524703</v>
      </c>
      <c r="H98" s="30">
        <f>IF(OR($A98="",$B98=""),"",'OddsRatio_working_2-way'!M97)</f>
        <v>1.8997354108424378</v>
      </c>
      <c r="I98" s="30">
        <f>IF(OR($A98="",$B98=""),"",'OddsRatio_working_2-way'!N97)</f>
        <v>2.1114378604524222</v>
      </c>
      <c r="J98" s="30">
        <f>IF('Log_working_2-way'!$D97="","",A98^('Log_working_2-way'!$D97))</f>
        <v>1.8985467665018629</v>
      </c>
      <c r="K98" s="32">
        <f>IF('Log_working_2-way'!$D97="","",B98^('Log_working_2-way'!$D97))</f>
        <v>2.1129081281913611</v>
      </c>
      <c r="L98" s="37">
        <f t="shared" si="18"/>
        <v>0.52564102564102555</v>
      </c>
      <c r="M98" s="37">
        <f t="shared" si="19"/>
        <v>0.47435897435897439</v>
      </c>
      <c r="N98" s="38">
        <v>194</v>
      </c>
      <c r="O98" s="38">
        <f t="shared" si="20"/>
        <v>89.135135135135144</v>
      </c>
      <c r="P98" s="38">
        <f t="shared" si="21"/>
        <v>99.365853658536594</v>
      </c>
      <c r="Q98" s="38">
        <f t="shared" si="22"/>
        <v>94.634146341463421</v>
      </c>
      <c r="R98" s="38">
        <f t="shared" si="23"/>
        <v>104.86486486486486</v>
      </c>
      <c r="S98" s="39">
        <f t="shared" si="24"/>
        <v>-5.4990112063282766</v>
      </c>
      <c r="T98" s="39">
        <f t="shared" si="25"/>
        <v>-5.4990112063282623</v>
      </c>
      <c r="U98" t="s">
        <v>119</v>
      </c>
      <c r="V98" t="s">
        <v>123</v>
      </c>
      <c r="W98" t="s">
        <v>168</v>
      </c>
      <c r="X98" t="s">
        <v>371</v>
      </c>
      <c r="Y98" s="41"/>
    </row>
    <row r="99" spans="1:25" ht="15" x14ac:dyDescent="0.25">
      <c r="A99">
        <v>1.99</v>
      </c>
      <c r="B99">
        <v>1.89</v>
      </c>
      <c r="C99" s="29">
        <f t="shared" si="17"/>
        <v>3.16130919145996E-2</v>
      </c>
      <c r="D99" s="30">
        <f>IF(OR($A99="",$B99=""),"",A99*'MPTO_working_2-way'!$G98)</f>
        <v>2.052910052910053</v>
      </c>
      <c r="E99" s="32">
        <f>IF(OR($A99="",$B99=""),"",B99*'MPTO_working_2-way'!$G98)</f>
        <v>1.9497487437185932</v>
      </c>
      <c r="F99" s="30">
        <f>IF(OR($A99="",$B99=""),"",'MPTO_working_2-way'!D98)</f>
        <v>2.0546283903744778</v>
      </c>
      <c r="G99" s="32">
        <f>IF(OR($A99="",$B99=""),"",'MPTO_working_2-way'!E98)</f>
        <v>1.9482012897878844</v>
      </c>
      <c r="H99" s="30">
        <f>IF(OR($A99="",$B99=""),"",'OddsRatio_working_2-way'!M98)</f>
        <v>2.0546845739659791</v>
      </c>
      <c r="I99" s="30">
        <f>IF(OR($A99="",$B99=""),"",'OddsRatio_working_2-way'!N98)</f>
        <v>1.9481507786158798</v>
      </c>
      <c r="J99" s="30">
        <f>IF('Log_working_2-way'!$D98="","",A99^('Log_working_2-way'!$D98))</f>
        <v>2.0554666264202575</v>
      </c>
      <c r="K99" s="32">
        <f>IF('Log_working_2-way'!$D98="","",B99^('Log_working_2-way'!$D98))</f>
        <v>1.9474482422922217</v>
      </c>
      <c r="L99" s="37">
        <f t="shared" si="18"/>
        <v>0.48711340206185566</v>
      </c>
      <c r="M99" s="37">
        <f t="shared" si="19"/>
        <v>0.51288659793814428</v>
      </c>
      <c r="N99" s="38">
        <v>195</v>
      </c>
      <c r="O99" s="38">
        <f t="shared" si="20"/>
        <v>97.010050251256274</v>
      </c>
      <c r="P99" s="38">
        <f t="shared" si="21"/>
        <v>91.825396825396822</v>
      </c>
      <c r="Q99" s="38">
        <f t="shared" si="22"/>
        <v>103.17460317460319</v>
      </c>
      <c r="R99" s="38">
        <f t="shared" si="23"/>
        <v>97.989949748743712</v>
      </c>
      <c r="S99" s="39">
        <f t="shared" si="24"/>
        <v>-6.1645529233469176</v>
      </c>
      <c r="T99" s="39">
        <f t="shared" si="25"/>
        <v>-6.1645529233468892</v>
      </c>
      <c r="U99" t="s">
        <v>150</v>
      </c>
      <c r="V99" t="s">
        <v>155</v>
      </c>
      <c r="W99" t="s">
        <v>168</v>
      </c>
      <c r="X99" t="s">
        <v>371</v>
      </c>
      <c r="Y99" s="41"/>
    </row>
    <row r="100" spans="1:25" ht="15" x14ac:dyDescent="0.25">
      <c r="A100">
        <v>1.83</v>
      </c>
      <c r="B100">
        <v>2.06</v>
      </c>
      <c r="C100" s="29">
        <f t="shared" si="17"/>
        <v>3.1884980635577431E-2</v>
      </c>
      <c r="D100" s="30">
        <f>IF(OR($A100="",$B100=""),"",A100*'MPTO_working_2-way'!$G99)</f>
        <v>1.8883495145631068</v>
      </c>
      <c r="E100" s="32">
        <f>IF(OR($A100="",$B100=""),"",B100*'MPTO_working_2-way'!$G99)</f>
        <v>2.1256830601092895</v>
      </c>
      <c r="F100" s="30">
        <f>IF(OR($A100="",$B100=""),"",'MPTO_working_2-way'!D99)</f>
        <v>1.8849942497124856</v>
      </c>
      <c r="G100" s="32">
        <f>IF(OR($A100="",$B100=""),"",'MPTO_working_2-way'!E99)</f>
        <v>2.1299508446804905</v>
      </c>
      <c r="H100" s="30">
        <f>IF(OR($A100="",$B100=""),"",'OddsRatio_working_2-way'!M99)</f>
        <v>1.8848835335367746</v>
      </c>
      <c r="I100" s="30">
        <f>IF(OR($A100="",$B100=""),"",'OddsRatio_working_2-way'!N99)</f>
        <v>2.1300922235529893</v>
      </c>
      <c r="J100" s="30">
        <f>IF('Log_working_2-way'!$D99="","",A100^('Log_working_2-way'!$D99))</f>
        <v>1.8833614398916756</v>
      </c>
      <c r="K100" s="32">
        <f>IF('Log_working_2-way'!$D99="","",B100^('Log_working_2-way'!$D99))</f>
        <v>2.1320394516231058</v>
      </c>
      <c r="L100" s="37">
        <f t="shared" si="18"/>
        <v>0.5295629820051414</v>
      </c>
      <c r="M100" s="37">
        <f t="shared" si="19"/>
        <v>0.47043701799485865</v>
      </c>
      <c r="N100" s="38">
        <v>196</v>
      </c>
      <c r="O100" s="38">
        <f t="shared" si="20"/>
        <v>88.896174863387969</v>
      </c>
      <c r="P100" s="38">
        <f t="shared" si="21"/>
        <v>100.85436893203884</v>
      </c>
      <c r="Q100" s="38">
        <f t="shared" si="22"/>
        <v>95.145631067961162</v>
      </c>
      <c r="R100" s="38">
        <f t="shared" si="23"/>
        <v>107.10382513661202</v>
      </c>
      <c r="S100" s="39">
        <f t="shared" si="24"/>
        <v>-6.2494562045731925</v>
      </c>
      <c r="T100" s="39">
        <f t="shared" si="25"/>
        <v>-6.2494562045731783</v>
      </c>
      <c r="U100" t="s">
        <v>121</v>
      </c>
      <c r="V100" t="s">
        <v>152</v>
      </c>
      <c r="W100" t="s">
        <v>168</v>
      </c>
      <c r="X100" t="s">
        <v>371</v>
      </c>
      <c r="Y100" s="41"/>
    </row>
    <row r="101" spans="1:25" s="35" customFormat="1" ht="15" x14ac:dyDescent="0.25">
      <c r="A101">
        <v>1.71</v>
      </c>
      <c r="B101">
        <v>2.23</v>
      </c>
      <c r="C101" s="29">
        <f t="shared" si="17"/>
        <v>3.3225814910969431E-2</v>
      </c>
      <c r="D101" s="30">
        <f>IF(OR($A101="",$B101=""),"",A101*'MPTO_working_2-way'!$G100)</f>
        <v>1.7668161434977576</v>
      </c>
      <c r="E101" s="32">
        <f>IF(OR($A101="",$B101=""),"",B101*'MPTO_working_2-way'!$G100)</f>
        <v>2.3040935672514617</v>
      </c>
      <c r="F101" s="30">
        <f>IF(OR($A101="",$B101=""),"",'MPTO_working_2-way'!D100)</f>
        <v>1.7599981538319522</v>
      </c>
      <c r="G101" s="32">
        <f>IF(OR($A101="",$B101=""),"",'MPTO_working_2-way'!E100)</f>
        <v>2.315792669966295</v>
      </c>
      <c r="H101" s="30">
        <f>IF(OR($A101="",$B101=""),"",'OddsRatio_working_2-way'!M100)</f>
        <v>1.7597603387632996</v>
      </c>
      <c r="I101" s="30">
        <f>IF(OR($A101="",$B101=""),"",'OddsRatio_working_2-way'!N100)</f>
        <v>2.3162045305336028</v>
      </c>
      <c r="J101" s="30">
        <f>IF('Log_working_2-way'!$D100="","",A101^('Log_working_2-way'!$D100))</f>
        <v>1.7566662454529891</v>
      </c>
      <c r="K101" s="32">
        <f>IF('Log_working_2-way'!$D100="","",B101^('Log_working_2-way'!$D100))</f>
        <v>2.3215866387713424</v>
      </c>
      <c r="L101" s="37">
        <f t="shared" si="18"/>
        <v>0.56598984771573613</v>
      </c>
      <c r="M101" s="37">
        <f t="shared" si="19"/>
        <v>0.43401015228426398</v>
      </c>
      <c r="N101" s="38">
        <v>197</v>
      </c>
      <c r="O101" s="38">
        <f t="shared" si="20"/>
        <v>81.795321637426895</v>
      </c>
      <c r="P101" s="38">
        <f t="shared" si="21"/>
        <v>108.65919282511211</v>
      </c>
      <c r="Q101" s="38">
        <f t="shared" si="22"/>
        <v>88.3408071748879</v>
      </c>
      <c r="R101" s="38">
        <f t="shared" si="23"/>
        <v>115.20467836257309</v>
      </c>
      <c r="S101" s="39">
        <f t="shared" si="24"/>
        <v>-6.5454855374610048</v>
      </c>
      <c r="T101" s="39">
        <f t="shared" si="25"/>
        <v>-6.5454855374609764</v>
      </c>
      <c r="U101" t="s">
        <v>156</v>
      </c>
      <c r="V101" t="s">
        <v>161</v>
      </c>
      <c r="W101" t="s">
        <v>168</v>
      </c>
      <c r="X101" t="s">
        <v>371</v>
      </c>
      <c r="Y101" s="41"/>
    </row>
    <row r="102" spans="1:25" ht="15" x14ac:dyDescent="0.25">
      <c r="A102">
        <v>1.78</v>
      </c>
      <c r="B102">
        <v>2.1</v>
      </c>
      <c r="C102" s="29">
        <f t="shared" si="17"/>
        <v>3.7988228999465079E-2</v>
      </c>
      <c r="D102" s="30">
        <f>IF(OR($A102="",$B102=""),"",A102*'MPTO_working_2-way'!$G101)</f>
        <v>1.8476190476190479</v>
      </c>
      <c r="E102" s="32">
        <f>IF(OR($A102="",$B102=""),"",B102*'MPTO_working_2-way'!$G101)</f>
        <v>2.1797752808988768</v>
      </c>
      <c r="F102" s="30">
        <f>IF(OR($A102="",$B102=""),"",'MPTO_working_2-way'!D101)</f>
        <v>1.8422868408082802</v>
      </c>
      <c r="G102" s="32">
        <f>IF(OR($A102="",$B102=""),"",'MPTO_working_2-way'!E101)</f>
        <v>2.1872440023405506</v>
      </c>
      <c r="H102" s="30">
        <f>IF(OR($A102="",$B102=""),"",'OddsRatio_working_2-way'!M101)</f>
        <v>1.8420753583206844</v>
      </c>
      <c r="I102" s="30">
        <f>IF(OR($A102="",$B102=""),"",'OddsRatio_working_2-way'!N101)</f>
        <v>2.1875421719907089</v>
      </c>
      <c r="J102" s="30">
        <f>IF('Log_working_2-way'!$D101="","",A102^('Log_working_2-way'!$D101))</f>
        <v>1.8396466235294411</v>
      </c>
      <c r="K102" s="32">
        <f>IF('Log_working_2-way'!$D101="","",B102^('Log_working_2-way'!$D101))</f>
        <v>2.1909772182449698</v>
      </c>
      <c r="L102" s="37">
        <f t="shared" si="18"/>
        <v>0.54123711340206171</v>
      </c>
      <c r="M102" s="37">
        <f t="shared" si="19"/>
        <v>0.45876288659793807</v>
      </c>
      <c r="N102" s="38">
        <v>198</v>
      </c>
      <c r="O102" s="38">
        <f t="shared" si="20"/>
        <v>86.764044943820224</v>
      </c>
      <c r="P102" s="38">
        <f t="shared" si="21"/>
        <v>103.71428571428571</v>
      </c>
      <c r="Q102" s="38">
        <f t="shared" si="22"/>
        <v>94.285714285714278</v>
      </c>
      <c r="R102" s="38">
        <f t="shared" si="23"/>
        <v>111.23595505617979</v>
      </c>
      <c r="S102" s="39">
        <f t="shared" si="24"/>
        <v>-7.5216693418940537</v>
      </c>
      <c r="T102" s="39">
        <f t="shared" si="25"/>
        <v>-7.5216693418940821</v>
      </c>
      <c r="U102" t="s">
        <v>126</v>
      </c>
      <c r="V102" t="s">
        <v>79</v>
      </c>
      <c r="W102" t="s">
        <v>163</v>
      </c>
      <c r="X102" t="s">
        <v>372</v>
      </c>
      <c r="Y102" s="41"/>
    </row>
    <row r="103" spans="1:25" ht="15" x14ac:dyDescent="0.25">
      <c r="A103">
        <v>1.73</v>
      </c>
      <c r="B103">
        <v>2.13</v>
      </c>
      <c r="C103" s="29">
        <f t="shared" si="17"/>
        <v>4.7518250156042274E-2</v>
      </c>
      <c r="D103" s="30">
        <f>IF(OR($A103="",$B103=""),"",A103*'MPTO_working_2-way'!$G102)</f>
        <v>1.812206572769953</v>
      </c>
      <c r="E103" s="32">
        <f>IF(OR($A103="",$B103=""),"",B103*'MPTO_working_2-way'!$G102)</f>
        <v>2.2312138728323698</v>
      </c>
      <c r="F103" s="30">
        <f>IF(OR($A103="",$B103=""),"",'MPTO_working_2-way'!D102)</f>
        <v>1.8041567725036107</v>
      </c>
      <c r="G103" s="32">
        <f>IF(OR($A103="",$B103=""),"",'MPTO_working_2-way'!E102)</f>
        <v>2.243538616091814</v>
      </c>
      <c r="H103" s="30">
        <f>IF(OR($A103="",$B103=""),"",'OddsRatio_working_2-way'!M102)</f>
        <v>1.8037522622767821</v>
      </c>
      <c r="I103" s="30">
        <f>IF(OR($A103="",$B103=""),"",'OddsRatio_working_2-way'!N102)</f>
        <v>2.244164460784607</v>
      </c>
      <c r="J103" s="30">
        <f>IF('Log_working_2-way'!$D102="","",A103^('Log_working_2-way'!$D102))</f>
        <v>1.8000621917089168</v>
      </c>
      <c r="K103" s="32">
        <f>IF('Log_working_2-way'!$D102="","",B103^('Log_working_2-way'!$D102))</f>
        <v>2.2499028330075874</v>
      </c>
      <c r="L103" s="37">
        <f t="shared" si="18"/>
        <v>0.55181347150259064</v>
      </c>
      <c r="M103" s="37">
        <f t="shared" si="19"/>
        <v>0.44818652849740936</v>
      </c>
      <c r="N103" s="38">
        <v>199</v>
      </c>
      <c r="O103" s="38">
        <f t="shared" si="20"/>
        <v>83.971098265895947</v>
      </c>
      <c r="P103" s="38">
        <f t="shared" si="21"/>
        <v>105.57276995305165</v>
      </c>
      <c r="Q103" s="38">
        <f t="shared" si="22"/>
        <v>93.427230046948353</v>
      </c>
      <c r="R103" s="38">
        <f t="shared" si="23"/>
        <v>115.02890173410405</v>
      </c>
      <c r="S103" s="39">
        <f t="shared" si="24"/>
        <v>-9.4561317810524059</v>
      </c>
      <c r="T103" s="39">
        <f t="shared" si="25"/>
        <v>-9.4561317810524059</v>
      </c>
      <c r="U103" t="s">
        <v>128</v>
      </c>
      <c r="V103" t="s">
        <v>68</v>
      </c>
      <c r="W103" t="s">
        <v>163</v>
      </c>
      <c r="X103" t="s">
        <v>372</v>
      </c>
      <c r="Y103" s="41"/>
    </row>
    <row r="104" spans="1:25" ht="15" x14ac:dyDescent="0.25">
      <c r="A104">
        <v>1.59</v>
      </c>
      <c r="B104">
        <v>2.39</v>
      </c>
      <c r="C104" s="29">
        <f t="shared" si="17"/>
        <v>4.7340859451066919E-2</v>
      </c>
      <c r="D104" s="30">
        <f>IF(OR($A104="",$B104=""),"",A104*'MPTO_working_2-way'!$G103)</f>
        <v>1.6652719665271964</v>
      </c>
      <c r="E104" s="32">
        <f>IF(OR($A104="",$B104=""),"",B104*'MPTO_working_2-way'!$G103)</f>
        <v>2.5031446540880502</v>
      </c>
      <c r="F104" s="30">
        <f>IF(OR($A104="",$B104=""),"",'MPTO_working_2-way'!D103)</f>
        <v>1.6521814743157757</v>
      </c>
      <c r="G104" s="32">
        <f>IF(OR($A104="",$B104=""),"",'MPTO_working_2-way'!E103)</f>
        <v>2.533315556148128</v>
      </c>
      <c r="H104" s="30">
        <f>IF(OR($A104="",$B104=""),"",'OddsRatio_working_2-way'!M103)</f>
        <v>1.6515062790600537</v>
      </c>
      <c r="I104" s="30">
        <f>IF(OR($A104="",$B104=""),"",'OddsRatio_working_2-way'!N103)</f>
        <v>2.5349046235482611</v>
      </c>
      <c r="J104" s="30">
        <f>IF('Log_working_2-way'!$D103="","",A104^('Log_working_2-way'!$D103))</f>
        <v>1.6455079869288787</v>
      </c>
      <c r="K104" s="32">
        <f>IF('Log_working_2-way'!$D103="","",B104^('Log_working_2-way'!$D103))</f>
        <v>2.5491675087653465</v>
      </c>
      <c r="L104" s="37">
        <f t="shared" si="18"/>
        <v>0.60050251256281417</v>
      </c>
      <c r="M104" s="37">
        <f t="shared" si="19"/>
        <v>0.39949748743718594</v>
      </c>
      <c r="N104" s="38">
        <v>200</v>
      </c>
      <c r="O104" s="38">
        <f t="shared" si="20"/>
        <v>74.213836477987414</v>
      </c>
      <c r="P104" s="38">
        <f t="shared" si="21"/>
        <v>116.31799163179916</v>
      </c>
      <c r="Q104" s="38">
        <f t="shared" si="22"/>
        <v>83.682008368200826</v>
      </c>
      <c r="R104" s="38">
        <f t="shared" si="23"/>
        <v>125.78616352201257</v>
      </c>
      <c r="S104" s="39">
        <f t="shared" si="24"/>
        <v>-9.4681718902134122</v>
      </c>
      <c r="T104" s="39">
        <f t="shared" si="25"/>
        <v>-9.4681718902134122</v>
      </c>
      <c r="U104" t="s">
        <v>324</v>
      </c>
      <c r="V104" t="s">
        <v>80</v>
      </c>
      <c r="W104" t="s">
        <v>163</v>
      </c>
      <c r="X104" t="s">
        <v>372</v>
      </c>
      <c r="Y104" s="41"/>
    </row>
    <row r="105" spans="1:25" ht="15" x14ac:dyDescent="0.25">
      <c r="A105">
        <v>1.76</v>
      </c>
      <c r="B105">
        <v>2.08</v>
      </c>
      <c r="C105" s="29">
        <f t="shared" si="17"/>
        <v>4.8951048951048959E-2</v>
      </c>
      <c r="D105" s="30">
        <f>IF(OR($A105="",$B105=""),"",A105*'MPTO_working_2-way'!$G104)</f>
        <v>1.8461538461538463</v>
      </c>
      <c r="E105" s="32">
        <f>IF(OR($A105="",$B105=""),"",B105*'MPTO_working_2-way'!$G104)</f>
        <v>2.1818181818181821</v>
      </c>
      <c r="F105" s="30">
        <f>IF(OR($A105="",$B105=""),"",'MPTO_working_2-way'!D104)</f>
        <v>1.8392282958199357</v>
      </c>
      <c r="G105" s="32">
        <f>IF(OR($A105="",$B105=""),"",'MPTO_working_2-way'!E104)</f>
        <v>2.1915708812260539</v>
      </c>
      <c r="H105" s="30">
        <f>IF(OR($A105="",$B105=""),"",'OddsRatio_working_2-way'!M104)</f>
        <v>1.838870492807861</v>
      </c>
      <c r="I105" s="30">
        <f>IF(OR($A105="",$B105=""),"",'OddsRatio_working_2-way'!N104)</f>
        <v>2.1920791213585393</v>
      </c>
      <c r="J105" s="30">
        <f>IF('Log_working_2-way'!$D104="","",A105^('Log_working_2-way'!$D104))</f>
        <v>1.835690492831995</v>
      </c>
      <c r="K105" s="32">
        <f>IF('Log_working_2-way'!$D104="","",B105^('Log_working_2-way'!$D104))</f>
        <v>2.196615264354977</v>
      </c>
      <c r="L105" s="37">
        <f t="shared" si="18"/>
        <v>0.54166666666666663</v>
      </c>
      <c r="M105" s="37">
        <f t="shared" si="19"/>
        <v>0.45833333333333326</v>
      </c>
      <c r="N105" s="38">
        <v>201</v>
      </c>
      <c r="O105" s="38">
        <f t="shared" si="20"/>
        <v>86.795454545454547</v>
      </c>
      <c r="P105" s="38">
        <f t="shared" si="21"/>
        <v>104.36538461538463</v>
      </c>
      <c r="Q105" s="38">
        <f t="shared" si="22"/>
        <v>96.634615384615373</v>
      </c>
      <c r="R105" s="38">
        <f t="shared" si="23"/>
        <v>114.20454545454547</v>
      </c>
      <c r="S105" s="39">
        <f t="shared" si="24"/>
        <v>-9.8391608391608258</v>
      </c>
      <c r="T105" s="39">
        <f t="shared" si="25"/>
        <v>-9.8391608391608401</v>
      </c>
      <c r="U105" t="s">
        <v>69</v>
      </c>
      <c r="V105" t="s">
        <v>78</v>
      </c>
      <c r="W105" t="s">
        <v>163</v>
      </c>
      <c r="X105" t="s">
        <v>372</v>
      </c>
      <c r="Y105" s="41"/>
    </row>
    <row r="106" spans="1:25" ht="15" x14ac:dyDescent="0.25">
      <c r="A106">
        <v>1.24</v>
      </c>
      <c r="B106">
        <v>4.8</v>
      </c>
      <c r="C106" s="29">
        <f t="shared" si="17"/>
        <v>1.4784946236559238E-2</v>
      </c>
      <c r="D106" s="30">
        <f>IF(OR($A106="",$B106=""),"",A106*'MPTO_working_2-way'!$G105)</f>
        <v>1.2583333333333335</v>
      </c>
      <c r="E106" s="32">
        <f>IF(OR($A106="",$B106=""),"",B106*'MPTO_working_2-way'!$G105)</f>
        <v>4.870967741935484</v>
      </c>
      <c r="F106" s="30">
        <f>IF(OR($A106="",$B106=""),"",'MPTO_working_2-way'!D105)</f>
        <v>1.2514718250630783</v>
      </c>
      <c r="G106" s="32">
        <f>IF(OR($A106="",$B106=""),"",'MPTO_working_2-way'!E105)</f>
        <v>4.9765886287625429</v>
      </c>
      <c r="H106" s="30">
        <f>IF(OR($A106="",$B106=""),"",'OddsRatio_working_2-way'!M105)</f>
        <v>1.2513123449750176</v>
      </c>
      <c r="I106" s="30">
        <f>IF(OR($A106="",$B106=""),"",'OddsRatio_working_2-way'!N105)</f>
        <v>4.9791121287711082</v>
      </c>
      <c r="J106" s="30">
        <f>IF('Log_working_2-way'!$D105="","",A106^('Log_working_2-way'!$D105))</f>
        <v>1.2480394686133074</v>
      </c>
      <c r="K106" s="32">
        <f>IF('Log_working_2-way'!$D105="","",B106^('Log_working_2-way'!$D105))</f>
        <v>5.0316164422968033</v>
      </c>
      <c r="L106" s="37">
        <f t="shared" si="18"/>
        <v>0.79470198675496673</v>
      </c>
      <c r="M106" s="37">
        <f t="shared" si="19"/>
        <v>0.20529801324503311</v>
      </c>
      <c r="N106" s="38">
        <v>202</v>
      </c>
      <c r="O106" s="38">
        <f t="shared" si="20"/>
        <v>39.096774193548384</v>
      </c>
      <c r="P106" s="38">
        <f t="shared" si="21"/>
        <v>159.91666666666666</v>
      </c>
      <c r="Q106" s="38">
        <f t="shared" si="22"/>
        <v>42.083333333333336</v>
      </c>
      <c r="R106" s="38">
        <f t="shared" si="23"/>
        <v>162.90322580645162</v>
      </c>
      <c r="S106" s="39">
        <f t="shared" si="24"/>
        <v>-2.9865591397849514</v>
      </c>
      <c r="T106" s="39">
        <f t="shared" si="25"/>
        <v>-2.9865591397849585</v>
      </c>
      <c r="U106" t="s">
        <v>325</v>
      </c>
      <c r="V106" t="s">
        <v>326</v>
      </c>
      <c r="W106" t="s">
        <v>377</v>
      </c>
      <c r="X106" t="s">
        <v>372</v>
      </c>
      <c r="Y106" s="41"/>
    </row>
    <row r="107" spans="1:25" ht="15" x14ac:dyDescent="0.25">
      <c r="A107">
        <v>1.56</v>
      </c>
      <c r="B107">
        <v>2.46</v>
      </c>
      <c r="C107" s="29">
        <f t="shared" si="17"/>
        <v>4.7529706066291366E-2</v>
      </c>
      <c r="D107" s="30">
        <f>IF(OR($A107="",$B107=""),"",A107*'MPTO_working_2-way'!$G106)</f>
        <v>1.6341463414634145</v>
      </c>
      <c r="E107" s="32">
        <f>IF(OR($A107="",$B107=""),"",B107*'MPTO_working_2-way'!$G106)</f>
        <v>2.5769230769230766</v>
      </c>
      <c r="F107" s="30">
        <f>IF(OR($A107="",$B107=""),"",'MPTO_working_2-way'!D106)</f>
        <v>1.6200607902735562</v>
      </c>
      <c r="G107" s="32">
        <f>IF(OR($A107="",$B107=""),"",'MPTO_working_2-way'!E106)</f>
        <v>2.6127450980392153</v>
      </c>
      <c r="H107" s="30">
        <f>IF(OR($A107="",$B107=""),"",'OddsRatio_working_2-way'!M106)</f>
        <v>1.6193235372853327</v>
      </c>
      <c r="I107" s="30">
        <f>IF(OR($A107="",$B107=""),"",'OddsRatio_working_2-way'!N106)</f>
        <v>2.6146649364939023</v>
      </c>
      <c r="J107" s="30">
        <f>IF('Log_working_2-way'!$D106="","",A107^('Log_working_2-way'!$D106))</f>
        <v>1.6128650749752642</v>
      </c>
      <c r="K107" s="32">
        <f>IF('Log_working_2-way'!$D106="","",B107^('Log_working_2-way'!$D106))</f>
        <v>2.6316805131028569</v>
      </c>
      <c r="L107" s="37">
        <f t="shared" si="18"/>
        <v>0.61194029850746268</v>
      </c>
      <c r="M107" s="37">
        <f t="shared" si="19"/>
        <v>0.38805970149253738</v>
      </c>
      <c r="N107" s="38">
        <v>203</v>
      </c>
      <c r="O107" s="38">
        <f t="shared" si="20"/>
        <v>72.871794871794876</v>
      </c>
      <c r="P107" s="38">
        <f t="shared" si="21"/>
        <v>120.47967479674796</v>
      </c>
      <c r="Q107" s="38">
        <f t="shared" si="22"/>
        <v>82.520325203252028</v>
      </c>
      <c r="R107" s="38">
        <f t="shared" si="23"/>
        <v>130.12820512820511</v>
      </c>
      <c r="S107" s="39">
        <f t="shared" si="24"/>
        <v>-9.6485303314571524</v>
      </c>
      <c r="T107" s="39">
        <f t="shared" si="25"/>
        <v>-9.6485303314571524</v>
      </c>
      <c r="U107" t="s">
        <v>327</v>
      </c>
      <c r="V107" t="s">
        <v>328</v>
      </c>
      <c r="W107" t="s">
        <v>377</v>
      </c>
      <c r="X107" t="s">
        <v>372</v>
      </c>
      <c r="Y107" s="41"/>
    </row>
    <row r="108" spans="1:25" ht="15" x14ac:dyDescent="0.25">
      <c r="A108">
        <v>1.62</v>
      </c>
      <c r="B108">
        <v>2.4</v>
      </c>
      <c r="C108" s="29">
        <f t="shared" si="17"/>
        <v>3.3950617283950546E-2</v>
      </c>
      <c r="D108" s="30">
        <f>IF(OR($A108="",$B108=""),"",A108*'MPTO_working_2-way'!$G107)</f>
        <v>1.675</v>
      </c>
      <c r="E108" s="32">
        <f>IF(OR($A108="",$B108=""),"",B108*'MPTO_working_2-way'!$G107)</f>
        <v>2.4814814814814814</v>
      </c>
      <c r="F108" s="30">
        <f>IF(OR($A108="",$B108=""),"",'MPTO_working_2-way'!D107)</f>
        <v>1.6658097686375322</v>
      </c>
      <c r="G108" s="32">
        <f>IF(OR($A108="",$B108=""),"",'MPTO_working_2-way'!E107)</f>
        <v>2.5019305019305014</v>
      </c>
      <c r="H108" s="30">
        <f>IF(OR($A108="",$B108=""),"",'OddsRatio_working_2-way'!M107)</f>
        <v>1.6654751256486924</v>
      </c>
      <c r="I108" s="30">
        <f>IF(OR($A108="",$B108=""),"",'OddsRatio_working_2-way'!N107)</f>
        <v>2.502685767593821</v>
      </c>
      <c r="J108" s="30">
        <f>IF('Log_working_2-way'!$D107="","",A108^('Log_working_2-way'!$D107))</f>
        <v>1.6612975476246807</v>
      </c>
      <c r="K108" s="32">
        <f>IF('Log_working_2-way'!$D107="","",B108^('Log_working_2-way'!$D107))</f>
        <v>2.5121786003771214</v>
      </c>
      <c r="L108" s="37">
        <f t="shared" si="18"/>
        <v>0.59701492537313428</v>
      </c>
      <c r="M108" s="37">
        <f t="shared" si="19"/>
        <v>0.40298507462686567</v>
      </c>
      <c r="N108" s="38">
        <v>204</v>
      </c>
      <c r="O108" s="38">
        <f t="shared" si="20"/>
        <v>78.074074074074076</v>
      </c>
      <c r="P108" s="38">
        <f t="shared" si="21"/>
        <v>118.99999999999999</v>
      </c>
      <c r="Q108" s="38">
        <f t="shared" si="22"/>
        <v>85</v>
      </c>
      <c r="R108" s="38">
        <f t="shared" si="23"/>
        <v>125.92592592592592</v>
      </c>
      <c r="S108" s="39">
        <f t="shared" si="24"/>
        <v>-6.9259259259259238</v>
      </c>
      <c r="T108" s="39">
        <f t="shared" si="25"/>
        <v>-6.925925925925938</v>
      </c>
      <c r="U108" t="s">
        <v>329</v>
      </c>
      <c r="V108" t="s">
        <v>330</v>
      </c>
      <c r="W108" t="s">
        <v>374</v>
      </c>
      <c r="X108" t="s">
        <v>372</v>
      </c>
      <c r="Y108" s="41"/>
    </row>
    <row r="109" spans="1:25" ht="15" x14ac:dyDescent="0.25">
      <c r="A109">
        <v>1.55</v>
      </c>
      <c r="B109">
        <v>2.58</v>
      </c>
      <c r="C109" s="29">
        <f t="shared" si="17"/>
        <v>3.275818954738674E-2</v>
      </c>
      <c r="D109" s="30">
        <f>IF(OR($A109="",$B109=""),"",A109*'MPTO_working_2-way'!$G108)</f>
        <v>1.6007751937984496</v>
      </c>
      <c r="E109" s="32">
        <f>IF(OR($A109="",$B109=""),"",B109*'MPTO_working_2-way'!$G108)</f>
        <v>2.6645161290322577</v>
      </c>
      <c r="F109" s="30">
        <f>IF(OR($A109="",$B109=""),"",'MPTO_working_2-way'!D108)</f>
        <v>1.5903758202425928</v>
      </c>
      <c r="G109" s="32">
        <f>IF(OR($A109="",$B109=""),"",'MPTO_working_2-way'!E108)</f>
        <v>2.6938363085213872</v>
      </c>
      <c r="H109" s="30">
        <f>IF(OR($A109="",$B109=""),"",'OddsRatio_working_2-way'!M108)</f>
        <v>1.5900010727301979</v>
      </c>
      <c r="I109" s="30">
        <f>IF(OR($A109="",$B109=""),"",'OddsRatio_working_2-way'!N108)</f>
        <v>2.6949121725703877</v>
      </c>
      <c r="J109" s="30">
        <f>IF('Log_working_2-way'!$D108="","",A109^('Log_working_2-way'!$D108))</f>
        <v>1.5852651940897229</v>
      </c>
      <c r="K109" s="32">
        <f>IF('Log_working_2-way'!$D108="","",B109^('Log_working_2-way'!$D108))</f>
        <v>2.7086271490229712</v>
      </c>
      <c r="L109" s="37">
        <f t="shared" si="18"/>
        <v>0.62469733656174331</v>
      </c>
      <c r="M109" s="37">
        <f t="shared" si="19"/>
        <v>0.37530266343825669</v>
      </c>
      <c r="N109" s="38">
        <v>205</v>
      </c>
      <c r="O109" s="38">
        <f t="shared" si="20"/>
        <v>72.741935483870961</v>
      </c>
      <c r="P109" s="38">
        <f t="shared" si="21"/>
        <v>125.5426356589147</v>
      </c>
      <c r="Q109" s="38">
        <f t="shared" si="22"/>
        <v>79.457364341085267</v>
      </c>
      <c r="R109" s="38">
        <f t="shared" si="23"/>
        <v>132.25806451612902</v>
      </c>
      <c r="S109" s="39">
        <f t="shared" si="24"/>
        <v>-6.7154288572143059</v>
      </c>
      <c r="T109" s="39">
        <f t="shared" si="25"/>
        <v>-6.7154288572143201</v>
      </c>
      <c r="U109" t="s">
        <v>331</v>
      </c>
      <c r="V109" t="s">
        <v>332</v>
      </c>
      <c r="W109" t="s">
        <v>374</v>
      </c>
      <c r="X109" t="s">
        <v>372</v>
      </c>
      <c r="Y109" s="41"/>
    </row>
    <row r="110" spans="1:25" ht="15" x14ac:dyDescent="0.25">
      <c r="A110">
        <v>1.63</v>
      </c>
      <c r="B110">
        <v>2.38</v>
      </c>
      <c r="C110" s="29">
        <f t="shared" si="17"/>
        <v>3.3664999742228252E-2</v>
      </c>
      <c r="D110" s="30">
        <f>IF(OR($A110="",$B110=""),"",A110*'MPTO_working_2-way'!$G109)</f>
        <v>1.6848739495798319</v>
      </c>
      <c r="E110" s="32">
        <f>IF(OR($A110="",$B110=""),"",B110*'MPTO_working_2-way'!$G109)</f>
        <v>2.4601226993865031</v>
      </c>
      <c r="F110" s="30">
        <f>IF(OR($A110="",$B110=""),"",'MPTO_working_2-way'!D109)</f>
        <v>1.6759839288028686</v>
      </c>
      <c r="G110" s="32">
        <f>IF(OR($A110="",$B110=""),"",'MPTO_working_2-way'!E109)</f>
        <v>2.4793251102447753</v>
      </c>
      <c r="H110" s="30">
        <f>IF(OR($A110="",$B110=""),"",'OddsRatio_working_2-way'!M109)</f>
        <v>1.6756639246921761</v>
      </c>
      <c r="I110" s="30">
        <f>IF(OR($A110="",$B110=""),"",'OddsRatio_working_2-way'!N109)</f>
        <v>2.4800257398019103</v>
      </c>
      <c r="J110" s="30">
        <f>IF('Log_working_2-way'!$D109="","",A110^('Log_working_2-way'!$D109))</f>
        <v>1.6716243688761041</v>
      </c>
      <c r="K110" s="32">
        <f>IF('Log_working_2-way'!$D109="","",B110^('Log_working_2-way'!$D109))</f>
        <v>2.4889275111820632</v>
      </c>
      <c r="L110" s="37">
        <f t="shared" si="18"/>
        <v>0.59351620947630923</v>
      </c>
      <c r="M110" s="37">
        <f t="shared" si="19"/>
        <v>0.40648379052369077</v>
      </c>
      <c r="N110" s="38">
        <v>206</v>
      </c>
      <c r="O110" s="38">
        <f t="shared" si="20"/>
        <v>79.619631901840478</v>
      </c>
      <c r="P110" s="38">
        <f t="shared" si="21"/>
        <v>119.4453781512605</v>
      </c>
      <c r="Q110" s="38">
        <f t="shared" si="22"/>
        <v>86.554621848739501</v>
      </c>
      <c r="R110" s="38">
        <f t="shared" si="23"/>
        <v>126.38036809815951</v>
      </c>
      <c r="S110" s="39">
        <f t="shared" si="24"/>
        <v>-6.934989946899023</v>
      </c>
      <c r="T110" s="39">
        <f t="shared" si="25"/>
        <v>-6.9349899468990088</v>
      </c>
      <c r="U110" t="s">
        <v>333</v>
      </c>
      <c r="V110" t="s">
        <v>334</v>
      </c>
      <c r="W110" t="s">
        <v>374</v>
      </c>
      <c r="X110" t="s">
        <v>372</v>
      </c>
      <c r="Y110" s="41"/>
    </row>
    <row r="111" spans="1:25" ht="15" x14ac:dyDescent="0.25">
      <c r="A111">
        <v>2.09</v>
      </c>
      <c r="B111">
        <v>1.81</v>
      </c>
      <c r="C111" s="29">
        <f t="shared" si="17"/>
        <v>3.0955087366835166E-2</v>
      </c>
      <c r="D111" s="30">
        <f>IF(OR($A111="",$B111=""),"",A111*'MPTO_working_2-way'!$G110)</f>
        <v>2.1546961325966851</v>
      </c>
      <c r="E111" s="32">
        <f>IF(OR($A111="",$B111=""),"",B111*'MPTO_working_2-way'!$G110)</f>
        <v>1.8660287081339717</v>
      </c>
      <c r="F111" s="30">
        <f>IF(OR($A111="",$B111=""),"",'MPTO_working_2-way'!D110)</f>
        <v>2.159867538325388</v>
      </c>
      <c r="G111" s="32">
        <f>IF(OR($A111="",$B111=""),"",'MPTO_working_2-way'!E110)</f>
        <v>1.8621674173619833</v>
      </c>
      <c r="H111" s="30">
        <f>IF(OR($A111="",$B111=""),"",'OddsRatio_working_2-way'!M110)</f>
        <v>2.1600340565456171</v>
      </c>
      <c r="I111" s="30">
        <f>IF(OR($A111="",$B111=""),"",'OddsRatio_working_2-way'!N110)</f>
        <v>1.8620436566990362</v>
      </c>
      <c r="J111" s="30">
        <f>IF('Log_working_2-way'!$D110="","",A111^('Log_working_2-way'!$D110))</f>
        <v>2.1623937828196005</v>
      </c>
      <c r="K111" s="32">
        <f>IF('Log_working_2-way'!$D110="","",B111^('Log_working_2-way'!$D110))</f>
        <v>1.8602936584659731</v>
      </c>
      <c r="L111" s="37">
        <f t="shared" si="18"/>
        <v>0.46410256410256412</v>
      </c>
      <c r="M111" s="37">
        <f t="shared" si="19"/>
        <v>0.53589743589743577</v>
      </c>
      <c r="N111" s="38">
        <v>207</v>
      </c>
      <c r="O111" s="38">
        <f t="shared" si="20"/>
        <v>107.95693779904308</v>
      </c>
      <c r="P111" s="38">
        <f t="shared" si="21"/>
        <v>92.635359116022116</v>
      </c>
      <c r="Q111" s="38">
        <f t="shared" si="22"/>
        <v>114.36464088397791</v>
      </c>
      <c r="R111" s="38">
        <f t="shared" si="23"/>
        <v>99.043062200956953</v>
      </c>
      <c r="S111" s="39">
        <f t="shared" si="24"/>
        <v>-6.4077030849348375</v>
      </c>
      <c r="T111" s="39">
        <f t="shared" si="25"/>
        <v>-6.4077030849348375</v>
      </c>
      <c r="U111" t="s">
        <v>82</v>
      </c>
      <c r="V111" t="s">
        <v>130</v>
      </c>
      <c r="W111" t="s">
        <v>164</v>
      </c>
      <c r="X111" t="s">
        <v>372</v>
      </c>
      <c r="Y111" s="41"/>
    </row>
    <row r="112" spans="1:25" ht="15" x14ac:dyDescent="0.25">
      <c r="A112">
        <v>1.5</v>
      </c>
      <c r="B112">
        <v>2.68</v>
      </c>
      <c r="C112" s="29">
        <f t="shared" si="17"/>
        <v>3.9800995024875441E-2</v>
      </c>
      <c r="D112" s="30">
        <f>IF(OR($A112="",$B112=""),"",A112*'MPTO_working_2-way'!$G111)</f>
        <v>1.5597014925373132</v>
      </c>
      <c r="E112" s="32">
        <f>IF(OR($A112="",$B112=""),"",B112*'MPTO_working_2-way'!$G111)</f>
        <v>2.7866666666666662</v>
      </c>
      <c r="F112" s="30">
        <f>IF(OR($A112="",$B112=""),"",'MPTO_working_2-way'!D111)</f>
        <v>1.546153846153846</v>
      </c>
      <c r="G112" s="32">
        <f>IF(OR($A112="",$B112=""),"",'MPTO_working_2-way'!E111)</f>
        <v>2.8309859154929571</v>
      </c>
      <c r="H112" s="30">
        <f>IF(OR($A112="",$B112=""),"",'OddsRatio_working_2-way'!M111)</f>
        <v>1.545544725589981</v>
      </c>
      <c r="I112" s="30">
        <f>IF(OR($A112="",$B112=""),"",'OddsRatio_working_2-way'!N111)</f>
        <v>2.8330302779823358</v>
      </c>
      <c r="J112" s="30">
        <f>IF('Log_working_2-way'!$D111="","",A112^('Log_working_2-way'!$D111))</f>
        <v>1.5393408620921092</v>
      </c>
      <c r="K112" s="32">
        <f>IF('Log_working_2-way'!$D111="","",B112^('Log_working_2-way'!$D111))</f>
        <v>2.8541150324126194</v>
      </c>
      <c r="L112" s="37">
        <f t="shared" si="18"/>
        <v>0.6411483253588518</v>
      </c>
      <c r="M112" s="37">
        <f t="shared" si="19"/>
        <v>0.35885167464114837</v>
      </c>
      <c r="N112" s="38">
        <v>208</v>
      </c>
      <c r="O112" s="38">
        <f t="shared" si="20"/>
        <v>69.333333333333329</v>
      </c>
      <c r="P112" s="38">
        <f t="shared" si="21"/>
        <v>130.38805970149255</v>
      </c>
      <c r="Q112" s="38">
        <f t="shared" si="22"/>
        <v>77.611940298507449</v>
      </c>
      <c r="R112" s="38">
        <f t="shared" si="23"/>
        <v>138.66666666666666</v>
      </c>
      <c r="S112" s="39">
        <f t="shared" si="24"/>
        <v>-8.2786069651741201</v>
      </c>
      <c r="T112" s="39">
        <f t="shared" si="25"/>
        <v>-8.2786069651741059</v>
      </c>
      <c r="U112" t="s">
        <v>83</v>
      </c>
      <c r="V112" t="s">
        <v>131</v>
      </c>
      <c r="W112" t="s">
        <v>164</v>
      </c>
      <c r="X112" t="s">
        <v>372</v>
      </c>
      <c r="Y112" s="41"/>
    </row>
    <row r="113" spans="1:25" s="35" customFormat="1" ht="15" x14ac:dyDescent="0.25">
      <c r="A113">
        <v>1.69</v>
      </c>
      <c r="B113">
        <v>2.25</v>
      </c>
      <c r="C113" s="29">
        <f t="shared" si="17"/>
        <v>3.6160420775805502E-2</v>
      </c>
      <c r="D113" s="30">
        <f>IF(OR($A113="",$B113=""),"",A113*'MPTO_working_2-way'!$G112)</f>
        <v>1.7511111111111113</v>
      </c>
      <c r="E113" s="32">
        <f>IF(OR($A113="",$B113=""),"",B113*'MPTO_working_2-way'!$G112)</f>
        <v>2.3313609467455625</v>
      </c>
      <c r="F113" s="30">
        <f>IF(OR($A113="",$B113=""),"",'MPTO_working_2-way'!D112)</f>
        <v>1.7432664756446994</v>
      </c>
      <c r="G113" s="32">
        <f>IF(OR($A113="",$B113=""),"",'MPTO_working_2-way'!E112)</f>
        <v>2.3454124903623752</v>
      </c>
      <c r="H113" s="30">
        <f>IF(OR($A113="",$B113=""),"",'OddsRatio_working_2-way'!M112)</f>
        <v>1.7429670248402687</v>
      </c>
      <c r="I113" s="30">
        <f>IF(OR($A113="",$B113=""),"",'OddsRatio_working_2-way'!N112)</f>
        <v>2.3459547551454145</v>
      </c>
      <c r="J113" s="30">
        <f>IF('Log_working_2-way'!$D112="","",A113^('Log_working_2-way'!$D112))</f>
        <v>1.7393999014212567</v>
      </c>
      <c r="K113" s="32">
        <f>IF('Log_working_2-way'!$D112="","",B113^('Log_working_2-way'!$D112))</f>
        <v>2.3524481110664444</v>
      </c>
      <c r="L113" s="37">
        <f t="shared" si="18"/>
        <v>0.57106598984771573</v>
      </c>
      <c r="M113" s="37">
        <f t="shared" si="19"/>
        <v>0.42893401015228422</v>
      </c>
      <c r="N113" s="38">
        <v>209</v>
      </c>
      <c r="O113" s="38">
        <f t="shared" si="20"/>
        <v>85.331360946745548</v>
      </c>
      <c r="P113" s="38">
        <f t="shared" si="21"/>
        <v>116.1111111111111</v>
      </c>
      <c r="Q113" s="38">
        <f t="shared" si="22"/>
        <v>92.888888888888886</v>
      </c>
      <c r="R113" s="38">
        <f t="shared" si="23"/>
        <v>123.66863905325444</v>
      </c>
      <c r="S113" s="39">
        <f t="shared" si="24"/>
        <v>-7.5575279421433379</v>
      </c>
      <c r="T113" s="39">
        <f t="shared" si="25"/>
        <v>-7.5575279421433379</v>
      </c>
      <c r="U113" t="s">
        <v>85</v>
      </c>
      <c r="V113" t="s">
        <v>94</v>
      </c>
      <c r="W113" t="s">
        <v>169</v>
      </c>
      <c r="X113" t="s">
        <v>372</v>
      </c>
      <c r="Y113" s="41"/>
    </row>
    <row r="114" spans="1:25" ht="15" x14ac:dyDescent="0.25">
      <c r="A114">
        <v>1.73</v>
      </c>
      <c r="B114">
        <v>2.09</v>
      </c>
      <c r="C114" s="29">
        <f t="shared" si="17"/>
        <v>5.6503581602456165E-2</v>
      </c>
      <c r="D114" s="30">
        <f>IF(OR($A114="",$B114=""),"",A114*'MPTO_working_2-way'!$G113)</f>
        <v>1.8277511961722492</v>
      </c>
      <c r="E114" s="32">
        <f>IF(OR($A114="",$B114=""),"",B114*'MPTO_working_2-way'!$G113)</f>
        <v>2.2080924855491331</v>
      </c>
      <c r="F114" s="30">
        <f>IF(OR($A114="",$B114=""),"",'MPTO_working_2-way'!D113)</f>
        <v>1.8188998163845365</v>
      </c>
      <c r="G114" s="32">
        <f>IF(OR($A114="",$B114=""),"",'MPTO_working_2-way'!E113)</f>
        <v>2.2211505974137671</v>
      </c>
      <c r="H114" s="30">
        <f>IF(OR($A114="",$B114=""),"",'OddsRatio_working_2-way'!M113)</f>
        <v>1.8183671368293095</v>
      </c>
      <c r="I114" s="30">
        <f>IF(OR($A114="",$B114=""),"",'OddsRatio_working_2-way'!N113)</f>
        <v>2.2219454508821204</v>
      </c>
      <c r="J114" s="30">
        <f>IF('Log_working_2-way'!$D113="","",A114^('Log_working_2-way'!$D113))</f>
        <v>1.8142819465382745</v>
      </c>
      <c r="K114" s="32">
        <f>IF('Log_working_2-way'!$D113="","",B114^('Log_working_2-way'!$D113))</f>
        <v>2.228075857813653</v>
      </c>
      <c r="L114" s="37">
        <f t="shared" si="18"/>
        <v>0.54712041884816742</v>
      </c>
      <c r="M114" s="37">
        <f t="shared" si="19"/>
        <v>0.45287958115183241</v>
      </c>
      <c r="N114" s="38">
        <v>210</v>
      </c>
      <c r="O114" s="38">
        <f t="shared" si="20"/>
        <v>88.612716763005793</v>
      </c>
      <c r="P114" s="38">
        <f t="shared" si="21"/>
        <v>109.52153110047847</v>
      </c>
      <c r="Q114" s="38">
        <f t="shared" si="22"/>
        <v>100.47846889952154</v>
      </c>
      <c r="R114" s="38">
        <f t="shared" si="23"/>
        <v>121.38728323699424</v>
      </c>
      <c r="S114" s="39">
        <f t="shared" si="24"/>
        <v>-11.865752136515752</v>
      </c>
      <c r="T114" s="39">
        <f t="shared" si="25"/>
        <v>-11.865752136515766</v>
      </c>
      <c r="U114" t="s">
        <v>335</v>
      </c>
      <c r="V114" t="s">
        <v>336</v>
      </c>
      <c r="W114" t="s">
        <v>378</v>
      </c>
      <c r="X114" t="s">
        <v>372</v>
      </c>
      <c r="Y114" s="41"/>
    </row>
    <row r="115" spans="1:25" ht="15" x14ac:dyDescent="0.25">
      <c r="A115">
        <v>1.77</v>
      </c>
      <c r="B115">
        <v>2.0299999999999998</v>
      </c>
      <c r="C115" s="29">
        <f t="shared" si="17"/>
        <v>5.7582588850852989E-2</v>
      </c>
      <c r="D115" s="30">
        <f>IF(OR($A115="",$B115=""),"",A115*'MPTO_working_2-way'!$G114)</f>
        <v>1.8719211822660098</v>
      </c>
      <c r="E115" s="32">
        <f>IF(OR($A115="",$B115=""),"",B115*'MPTO_working_2-way'!$G114)</f>
        <v>2.1468926553672314</v>
      </c>
      <c r="F115" s="30">
        <f>IF(OR($A115="",$B115=""),"",'MPTO_working_2-way'!D114)</f>
        <v>1.8650437310217747</v>
      </c>
      <c r="G115" s="32">
        <f>IF(OR($A115="",$B115=""),"",'MPTO_working_2-way'!E114)</f>
        <v>2.1560109207644533</v>
      </c>
      <c r="H115" s="30">
        <f>IF(OR($A115="",$B115=""),"",'OddsRatio_working_2-way'!M114)</f>
        <v>1.8646229325746457</v>
      </c>
      <c r="I115" s="30">
        <f>IF(OR($A115="",$B115=""),"",'OddsRatio_working_2-way'!N114)</f>
        <v>2.1565735331842664</v>
      </c>
      <c r="J115" s="30">
        <f>IF('Log_working_2-way'!$D114="","",A115^('Log_working_2-way'!$D114))</f>
        <v>1.8614421384872226</v>
      </c>
      <c r="K115" s="32">
        <f>IF('Log_working_2-way'!$D114="","",B115^('Log_working_2-way'!$D114))</f>
        <v>2.1608440721892874</v>
      </c>
      <c r="L115" s="37">
        <f t="shared" si="18"/>
        <v>0.53421052631578947</v>
      </c>
      <c r="M115" s="37">
        <f t="shared" si="19"/>
        <v>0.46578947368421059</v>
      </c>
      <c r="N115" s="38">
        <v>211</v>
      </c>
      <c r="O115" s="38">
        <f t="shared" si="20"/>
        <v>91.790960451977412</v>
      </c>
      <c r="P115" s="38">
        <f t="shared" si="21"/>
        <v>107.05911330049261</v>
      </c>
      <c r="Q115" s="38">
        <f t="shared" si="22"/>
        <v>103.9408866995074</v>
      </c>
      <c r="R115" s="38">
        <f t="shared" si="23"/>
        <v>119.2090395480226</v>
      </c>
      <c r="S115" s="39">
        <f t="shared" si="24"/>
        <v>-12.14992624752999</v>
      </c>
      <c r="T115" s="39">
        <f t="shared" si="25"/>
        <v>-12.14992624752999</v>
      </c>
      <c r="U115" t="s">
        <v>337</v>
      </c>
      <c r="V115" t="s">
        <v>338</v>
      </c>
      <c r="W115" t="s">
        <v>378</v>
      </c>
      <c r="X115" t="s">
        <v>372</v>
      </c>
      <c r="Y115" s="41"/>
    </row>
    <row r="116" spans="1:25" ht="15" x14ac:dyDescent="0.25">
      <c r="A116">
        <v>1.78</v>
      </c>
      <c r="B116">
        <v>2.02</v>
      </c>
      <c r="C116" s="29">
        <f t="shared" si="17"/>
        <v>5.6847257759483849E-2</v>
      </c>
      <c r="D116" s="30">
        <f>IF(OR($A116="",$B116=""),"",A116*'MPTO_working_2-way'!$G115)</f>
        <v>1.8811881188118813</v>
      </c>
      <c r="E116" s="32">
        <f>IF(OR($A116="",$B116=""),"",B116*'MPTO_working_2-way'!$G115)</f>
        <v>2.1348314606741572</v>
      </c>
      <c r="F116" s="30">
        <f>IF(OR($A116="",$B116=""),"",'MPTO_working_2-way'!D115)</f>
        <v>1.8748566065283139</v>
      </c>
      <c r="G116" s="32">
        <f>IF(OR($A116="",$B116=""),"",'MPTO_working_2-way'!E115)</f>
        <v>2.1430444629872452</v>
      </c>
      <c r="H116" s="30">
        <f>IF(OR($A116="",$B116=""),"",'OddsRatio_working_2-way'!M115)</f>
        <v>1.8744746321952062</v>
      </c>
      <c r="I116" s="30">
        <f>IF(OR($A116="",$B116=""),"",'OddsRatio_working_2-way'!N115)</f>
        <v>2.1435437497937313</v>
      </c>
      <c r="J116" s="30">
        <f>IF('Log_working_2-way'!$D115="","",A116^('Log_working_2-way'!$D115))</f>
        <v>1.8715471181062422</v>
      </c>
      <c r="K116" s="32">
        <f>IF('Log_working_2-way'!$D115="","",B116^('Log_working_2-way'!$D115))</f>
        <v>2.1473848966079383</v>
      </c>
      <c r="L116" s="37">
        <f t="shared" si="18"/>
        <v>0.53157894736842104</v>
      </c>
      <c r="M116" s="37">
        <f t="shared" si="19"/>
        <v>0.46842105263157896</v>
      </c>
      <c r="N116" s="38">
        <v>212</v>
      </c>
      <c r="O116" s="38">
        <f t="shared" si="20"/>
        <v>92.898876404494402</v>
      </c>
      <c r="P116" s="38">
        <f t="shared" si="21"/>
        <v>107.04950495049505</v>
      </c>
      <c r="Q116" s="38">
        <f t="shared" si="22"/>
        <v>104.95049504950495</v>
      </c>
      <c r="R116" s="38">
        <f t="shared" si="23"/>
        <v>119.10112359550563</v>
      </c>
      <c r="S116" s="39">
        <f t="shared" si="24"/>
        <v>-12.051618645010549</v>
      </c>
      <c r="T116" s="39">
        <f t="shared" si="25"/>
        <v>-12.051618645010578</v>
      </c>
      <c r="U116" t="s">
        <v>339</v>
      </c>
      <c r="V116" t="s">
        <v>340</v>
      </c>
      <c r="W116" t="s">
        <v>378</v>
      </c>
      <c r="X116" t="s">
        <v>372</v>
      </c>
      <c r="Y116" s="41"/>
    </row>
    <row r="117" spans="1:25" ht="15" x14ac:dyDescent="0.25">
      <c r="A117">
        <v>2.0499999999999998</v>
      </c>
      <c r="B117">
        <v>1.76</v>
      </c>
      <c r="C117" s="29">
        <f t="shared" si="17"/>
        <v>5.598669623059882E-2</v>
      </c>
      <c r="D117" s="30">
        <f>IF(OR($A117="",$B117=""),"",A117*'MPTO_working_2-way'!$G116)</f>
        <v>2.1647727272727275</v>
      </c>
      <c r="E117" s="32">
        <f>IF(OR($A117="",$B117=""),"",B117*'MPTO_working_2-way'!$G116)</f>
        <v>1.858536585365854</v>
      </c>
      <c r="F117" s="30">
        <f>IF(OR($A117="",$B117=""),"",'MPTO_working_2-way'!D116)</f>
        <v>2.1748040988547319</v>
      </c>
      <c r="G117" s="32">
        <f>IF(OR($A117="",$B117=""),"",'MPTO_working_2-way'!E116)</f>
        <v>1.8512057465366858</v>
      </c>
      <c r="H117" s="30">
        <f>IF(OR($A117="",$B117=""),"",'OddsRatio_working_2-way'!M116)</f>
        <v>2.1754058649540684</v>
      </c>
      <c r="I117" s="30">
        <f>IF(OR($A117="",$B117=""),"",'OddsRatio_working_2-way'!N116)</f>
        <v>1.8507699593953257</v>
      </c>
      <c r="J117" s="30">
        <f>IF('Log_working_2-way'!$D116="","",A117^('Log_working_2-way'!$D116))</f>
        <v>2.1801011305976625</v>
      </c>
      <c r="K117" s="32">
        <f>IF('Log_working_2-way'!$D116="","",B117^('Log_working_2-way'!$D116))</f>
        <v>1.8473850029200891</v>
      </c>
      <c r="L117" s="37">
        <f t="shared" si="18"/>
        <v>0.46194225721784771</v>
      </c>
      <c r="M117" s="37">
        <f t="shared" si="19"/>
        <v>0.53805774278215213</v>
      </c>
      <c r="N117" s="38">
        <v>213</v>
      </c>
      <c r="O117" s="38">
        <f t="shared" si="20"/>
        <v>109.09756097560975</v>
      </c>
      <c r="P117" s="38">
        <f t="shared" si="21"/>
        <v>91.977272727272734</v>
      </c>
      <c r="Q117" s="38">
        <f t="shared" si="22"/>
        <v>121.02272727272728</v>
      </c>
      <c r="R117" s="38">
        <f t="shared" si="23"/>
        <v>103.90243902439025</v>
      </c>
      <c r="S117" s="39">
        <f t="shared" si="24"/>
        <v>-11.925166297117528</v>
      </c>
      <c r="T117" s="39">
        <f t="shared" si="25"/>
        <v>-11.925166297117514</v>
      </c>
      <c r="U117" t="s">
        <v>341</v>
      </c>
      <c r="V117" t="s">
        <v>342</v>
      </c>
      <c r="W117" t="s">
        <v>378</v>
      </c>
      <c r="X117" t="s">
        <v>372</v>
      </c>
      <c r="Y117" s="41"/>
    </row>
    <row r="118" spans="1:25" ht="15" x14ac:dyDescent="0.25">
      <c r="A118">
        <v>1.95</v>
      </c>
      <c r="B118">
        <v>1.93</v>
      </c>
      <c r="C118" s="29">
        <f t="shared" si="17"/>
        <v>3.0955227846419575E-2</v>
      </c>
      <c r="D118" s="30">
        <f>IF(OR($A118="",$B118=""),"",A118*'MPTO_working_2-way'!$G117)</f>
        <v>2.0103626943005182</v>
      </c>
      <c r="E118" s="32">
        <f>IF(OR($A118="",$B118=""),"",B118*'MPTO_working_2-way'!$G117)</f>
        <v>1.9897435897435898</v>
      </c>
      <c r="F118" s="30">
        <f>IF(OR($A118="",$B118=""),"",'MPTO_working_2-way'!D117)</f>
        <v>2.0106851876586083</v>
      </c>
      <c r="G118" s="32">
        <f>IF(OR($A118="",$B118=""),"",'MPTO_working_2-way'!E117)</f>
        <v>1.9894277785119598</v>
      </c>
      <c r="H118" s="30">
        <f>IF(OR($A118="",$B118=""),"",'OddsRatio_working_2-way'!M117)</f>
        <v>2.0106954914038573</v>
      </c>
      <c r="I118" s="30">
        <f>IF(OR($A118="",$B118=""),"",'OddsRatio_working_2-way'!N117)</f>
        <v>1.9894176915848294</v>
      </c>
      <c r="J118" s="30">
        <f>IF('Log_working_2-way'!$D117="","",A118^('Log_working_2-way'!$D117))</f>
        <v>2.0108420160403986</v>
      </c>
      <c r="K118" s="32">
        <f>IF('Log_working_2-way'!$D117="","",B118^('Log_working_2-way'!$D117))</f>
        <v>1.9892742724695103</v>
      </c>
      <c r="L118" s="37">
        <f t="shared" si="18"/>
        <v>0.49742268041237114</v>
      </c>
      <c r="M118" s="37">
        <f t="shared" si="19"/>
        <v>0.50257731958762886</v>
      </c>
      <c r="N118" s="38">
        <v>214</v>
      </c>
      <c r="O118" s="38">
        <f t="shared" si="20"/>
        <v>104.25641025641028</v>
      </c>
      <c r="P118" s="38">
        <f t="shared" si="21"/>
        <v>103.11917098445596</v>
      </c>
      <c r="Q118" s="38">
        <f t="shared" si="22"/>
        <v>110.88082901554405</v>
      </c>
      <c r="R118" s="38">
        <f t="shared" si="23"/>
        <v>109.74358974358975</v>
      </c>
      <c r="S118" s="39">
        <f t="shared" si="24"/>
        <v>-6.6244187591337749</v>
      </c>
      <c r="T118" s="39">
        <f t="shared" si="25"/>
        <v>-6.6244187591337891</v>
      </c>
      <c r="U118" t="s">
        <v>136</v>
      </c>
      <c r="V118" t="s">
        <v>135</v>
      </c>
      <c r="W118" t="s">
        <v>165</v>
      </c>
      <c r="X118" t="s">
        <v>372</v>
      </c>
      <c r="Y118" s="41"/>
    </row>
    <row r="119" spans="1:25" ht="15" x14ac:dyDescent="0.25">
      <c r="A119">
        <v>2.0299999999999998</v>
      </c>
      <c r="B119">
        <v>1.87</v>
      </c>
      <c r="C119" s="29">
        <f t="shared" si="17"/>
        <v>2.737019572719368E-2</v>
      </c>
      <c r="D119" s="30">
        <f>IF(OR($A119="",$B119=""),"",A119*'MPTO_working_2-way'!$G118)</f>
        <v>2.0855614973262031</v>
      </c>
      <c r="E119" s="32">
        <f>IF(OR($A119="",$B119=""),"",B119*'MPTO_working_2-way'!$G118)</f>
        <v>1.9211822660098523</v>
      </c>
      <c r="F119" s="30">
        <f>IF(OR($A119="",$B119=""),"",'MPTO_working_2-way'!D118)</f>
        <v>2.0880063804625832</v>
      </c>
      <c r="G119" s="32">
        <f>IF(OR($A119="",$B119=""),"",'MPTO_working_2-way'!E118)</f>
        <v>1.9191122570208035</v>
      </c>
      <c r="H119" s="30">
        <f>IF(OR($A119="",$B119=""),"",'OddsRatio_working_2-way'!M118)</f>
        <v>2.0880753861644932</v>
      </c>
      <c r="I119" s="30">
        <f>IF(OR($A119="",$B119=""),"",'OddsRatio_working_2-way'!N118)</f>
        <v>1.9190539669544755</v>
      </c>
      <c r="J119" s="30">
        <f>IF('Log_working_2-way'!$D118="","",A119^('Log_working_2-way'!$D118))</f>
        <v>2.0891848566626599</v>
      </c>
      <c r="K119" s="32">
        <f>IF('Log_working_2-way'!$D118="","",B119^('Log_working_2-way'!$D118))</f>
        <v>1.9181177959672178</v>
      </c>
      <c r="L119" s="37">
        <f t="shared" si="18"/>
        <v>0.4794871794871795</v>
      </c>
      <c r="M119" s="37">
        <f t="shared" si="19"/>
        <v>0.52051282051282044</v>
      </c>
      <c r="N119" s="38">
        <v>215</v>
      </c>
      <c r="O119" s="38">
        <f t="shared" si="20"/>
        <v>109.0886699507389</v>
      </c>
      <c r="P119" s="38">
        <f t="shared" si="21"/>
        <v>100.02673796791443</v>
      </c>
      <c r="Q119" s="38">
        <f t="shared" si="22"/>
        <v>114.97326203208554</v>
      </c>
      <c r="R119" s="38">
        <f t="shared" si="23"/>
        <v>105.9113300492611</v>
      </c>
      <c r="S119" s="39">
        <f t="shared" si="24"/>
        <v>-5.8845920813466392</v>
      </c>
      <c r="T119" s="39">
        <f t="shared" si="25"/>
        <v>-5.8845920813466677</v>
      </c>
      <c r="U119" t="s">
        <v>160</v>
      </c>
      <c r="V119" t="s">
        <v>137</v>
      </c>
      <c r="W119" t="s">
        <v>165</v>
      </c>
      <c r="X119" t="s">
        <v>372</v>
      </c>
      <c r="Y119" s="41"/>
    </row>
    <row r="120" spans="1:25" ht="15" x14ac:dyDescent="0.25">
      <c r="A120">
        <v>2.5099999999999998</v>
      </c>
      <c r="B120">
        <v>1.57</v>
      </c>
      <c r="C120" s="29">
        <f t="shared" si="17"/>
        <v>3.5349049661227649E-2</v>
      </c>
      <c r="D120" s="30">
        <f>IF(OR($A120="",$B120=""),"",A120*'MPTO_working_2-way'!$G119)</f>
        <v>2.5987261146496814</v>
      </c>
      <c r="E120" s="32">
        <f>IF(OR($A120="",$B120=""),"",B120*'MPTO_working_2-way'!$G119)</f>
        <v>1.6254980079681274</v>
      </c>
      <c r="F120" s="30">
        <f>IF(OR($A120="",$B120=""),"",'MPTO_working_2-way'!D119)</f>
        <v>2.6265204785550034</v>
      </c>
      <c r="G120" s="32">
        <f>IF(OR($A120="",$B120=""),"",'MPTO_working_2-way'!E119)</f>
        <v>1.6148093511176675</v>
      </c>
      <c r="H120" s="30">
        <f>IF(OR($A120="",$B120=""),"",'OddsRatio_working_2-way'!M119)</f>
        <v>2.6276126096272243</v>
      </c>
      <c r="I120" s="30">
        <f>IF(OR($A120="",$B120=""),"",'OddsRatio_working_2-way'!N119)</f>
        <v>1.6143968129056414</v>
      </c>
      <c r="J120" s="30">
        <f>IF('Log_working_2-way'!$D119="","",A120^('Log_working_2-way'!$D119))</f>
        <v>2.6406155837309813</v>
      </c>
      <c r="K120" s="32">
        <f>IF('Log_working_2-way'!$D119="","",B120^('Log_working_2-way'!$D119))</f>
        <v>1.6095273078692256</v>
      </c>
      <c r="L120" s="37">
        <f t="shared" si="18"/>
        <v>0.38480392156862747</v>
      </c>
      <c r="M120" s="37">
        <f t="shared" si="19"/>
        <v>0.61519607843137258</v>
      </c>
      <c r="N120" s="38">
        <v>216</v>
      </c>
      <c r="O120" s="38">
        <f t="shared" si="20"/>
        <v>129.94422310756971</v>
      </c>
      <c r="P120" s="38">
        <f t="shared" si="21"/>
        <v>78.420382165605091</v>
      </c>
      <c r="Q120" s="38">
        <f t="shared" si="22"/>
        <v>137.5796178343949</v>
      </c>
      <c r="R120" s="38">
        <f t="shared" si="23"/>
        <v>86.055776892430288</v>
      </c>
      <c r="S120" s="39">
        <f t="shared" si="24"/>
        <v>-7.6353947268251829</v>
      </c>
      <c r="T120" s="39">
        <f t="shared" si="25"/>
        <v>-7.6353947268251972</v>
      </c>
      <c r="U120" t="s">
        <v>71</v>
      </c>
      <c r="V120" t="s">
        <v>70</v>
      </c>
      <c r="W120" t="s">
        <v>165</v>
      </c>
      <c r="X120" t="s">
        <v>372</v>
      </c>
      <c r="Y120" s="41"/>
    </row>
    <row r="121" spans="1:25" ht="15" x14ac:dyDescent="0.25">
      <c r="A121">
        <v>2.38</v>
      </c>
      <c r="B121">
        <v>1.63</v>
      </c>
      <c r="C121" s="29">
        <f t="shared" si="17"/>
        <v>3.3664999742228252E-2</v>
      </c>
      <c r="D121" s="30">
        <f>IF(OR($A121="",$B121=""),"",A121*'MPTO_working_2-way'!$G120)</f>
        <v>2.4601226993865031</v>
      </c>
      <c r="E121" s="32">
        <f>IF(OR($A121="",$B121=""),"",B121*'MPTO_working_2-way'!$G120)</f>
        <v>1.6848739495798319</v>
      </c>
      <c r="F121" s="30">
        <f>IF(OR($A121="",$B121=""),"",'MPTO_working_2-way'!D120)</f>
        <v>2.4793251102447753</v>
      </c>
      <c r="G121" s="32">
        <f>IF(OR($A121="",$B121=""),"",'MPTO_working_2-way'!E120)</f>
        <v>1.6759839288028686</v>
      </c>
      <c r="H121" s="30">
        <f>IF(OR($A121="",$B121=""),"",'OddsRatio_working_2-way'!M120)</f>
        <v>2.4800257398019103</v>
      </c>
      <c r="I121" s="30">
        <f>IF(OR($A121="",$B121=""),"",'OddsRatio_working_2-way'!N120)</f>
        <v>1.6756639246921761</v>
      </c>
      <c r="J121" s="30">
        <f>IF('Log_working_2-way'!$D120="","",A121^('Log_working_2-way'!$D120))</f>
        <v>2.4889275111820632</v>
      </c>
      <c r="K121" s="32">
        <f>IF('Log_working_2-way'!$D120="","",B121^('Log_working_2-way'!$D120))</f>
        <v>1.6716243688761041</v>
      </c>
      <c r="L121" s="37">
        <f t="shared" si="18"/>
        <v>0.40648379052369077</v>
      </c>
      <c r="M121" s="37">
        <f t="shared" si="19"/>
        <v>0.59351620947630923</v>
      </c>
      <c r="N121" s="38">
        <v>217</v>
      </c>
      <c r="O121" s="38">
        <f t="shared" si="20"/>
        <v>125.82352941176468</v>
      </c>
      <c r="P121" s="38">
        <f t="shared" si="21"/>
        <v>83.871165644171768</v>
      </c>
      <c r="Q121" s="38">
        <f t="shared" si="22"/>
        <v>133.12883435582822</v>
      </c>
      <c r="R121" s="38">
        <f t="shared" si="23"/>
        <v>91.17647058823529</v>
      </c>
      <c r="S121" s="39">
        <f t="shared" si="24"/>
        <v>-7.3053049440635363</v>
      </c>
      <c r="T121" s="39">
        <f t="shared" si="25"/>
        <v>-7.305304944063522</v>
      </c>
      <c r="U121" t="s">
        <v>105</v>
      </c>
      <c r="V121" t="s">
        <v>106</v>
      </c>
      <c r="W121" t="s">
        <v>165</v>
      </c>
      <c r="X121" t="s">
        <v>372</v>
      </c>
      <c r="Y121" s="41"/>
    </row>
    <row r="122" spans="1:25" ht="15" x14ac:dyDescent="0.25">
      <c r="A122">
        <v>2.87</v>
      </c>
      <c r="B122">
        <v>1.46</v>
      </c>
      <c r="C122" s="29">
        <f t="shared" si="17"/>
        <v>3.3363562598443863E-2</v>
      </c>
      <c r="D122" s="30">
        <f>IF(OR($A122="",$B122=""),"",A122*'MPTO_working_2-way'!$G121)</f>
        <v>2.9657534246575339</v>
      </c>
      <c r="E122" s="32">
        <f>IF(OR($A122="",$B122=""),"",B122*'MPTO_working_2-way'!$G121)</f>
        <v>1.508710801393728</v>
      </c>
      <c r="F122" s="30">
        <f>IF(OR($A122="",$B122=""),"",'MPTO_working_2-way'!D121)</f>
        <v>3.0143155168692894</v>
      </c>
      <c r="G122" s="32">
        <f>IF(OR($A122="",$B122=""),"",'MPTO_working_2-way'!E121)</f>
        <v>1.4964465554801614</v>
      </c>
      <c r="H122" s="30">
        <f>IF(OR($A122="",$B122=""),"",'OddsRatio_working_2-way'!M121)</f>
        <v>3.0162384262046857</v>
      </c>
      <c r="I122" s="30">
        <f>IF(OR($A122="",$B122=""),"",'OddsRatio_working_2-way'!N121)</f>
        <v>1.4959730887990137</v>
      </c>
      <c r="J122" s="30">
        <f>IF('Log_working_2-way'!$D121="","",A122^('Log_working_2-way'!$D121))</f>
        <v>3.0393406915854553</v>
      </c>
      <c r="K122" s="32">
        <f>IF('Log_working_2-way'!$D121="","",B122^('Log_working_2-way'!$D121))</f>
        <v>1.4903545563160985</v>
      </c>
      <c r="L122" s="37">
        <f t="shared" si="18"/>
        <v>0.33718244803695152</v>
      </c>
      <c r="M122" s="37">
        <f t="shared" si="19"/>
        <v>0.66281755196304859</v>
      </c>
      <c r="N122" s="38">
        <v>218</v>
      </c>
      <c r="O122" s="38">
        <f t="shared" si="20"/>
        <v>142.04181184668988</v>
      </c>
      <c r="P122" s="38">
        <f t="shared" si="21"/>
        <v>68.684931506849296</v>
      </c>
      <c r="Q122" s="38">
        <f t="shared" si="22"/>
        <v>149.31506849315068</v>
      </c>
      <c r="R122" s="38">
        <f t="shared" si="23"/>
        <v>75.958188153310104</v>
      </c>
      <c r="S122" s="39">
        <f t="shared" si="24"/>
        <v>-7.2732566464607942</v>
      </c>
      <c r="T122" s="39">
        <f t="shared" si="25"/>
        <v>-7.2732566464608084</v>
      </c>
      <c r="U122" t="s">
        <v>116</v>
      </c>
      <c r="V122" t="s">
        <v>142</v>
      </c>
      <c r="W122" t="s">
        <v>166</v>
      </c>
      <c r="X122" t="s">
        <v>372</v>
      </c>
      <c r="Y122" s="41"/>
    </row>
    <row r="123" spans="1:25" ht="15" x14ac:dyDescent="0.25">
      <c r="A123">
        <v>1.43</v>
      </c>
      <c r="B123">
        <v>2.95</v>
      </c>
      <c r="C123" s="29">
        <f t="shared" si="17"/>
        <v>3.8283750148156992E-2</v>
      </c>
      <c r="D123" s="30">
        <f>IF(OR($A123="",$B123=""),"",A123*'MPTO_working_2-way'!$G122)</f>
        <v>1.4847457627118645</v>
      </c>
      <c r="E123" s="32">
        <f>IF(OR($A123="",$B123=""),"",B123*'MPTO_working_2-way'!$G122)</f>
        <v>3.0629370629370634</v>
      </c>
      <c r="F123" s="30">
        <f>IF(OR($A123="",$B123=""),"",'MPTO_working_2-way'!D122)</f>
        <v>1.4702448375010893</v>
      </c>
      <c r="G123" s="32">
        <f>IF(OR($A123="",$B123=""),"",'MPTO_working_2-way'!E122)</f>
        <v>3.1265517880303877</v>
      </c>
      <c r="H123" s="30">
        <f>IF(OR($A123="",$B123=""),"",'OddsRatio_working_2-way'!M122)</f>
        <v>1.469587926285185</v>
      </c>
      <c r="I123" s="30">
        <f>IF(OR($A123="",$B123=""),"",'OddsRatio_working_2-way'!N122)</f>
        <v>3.1295266424560721</v>
      </c>
      <c r="J123" s="30">
        <f>IF('Log_working_2-way'!$D122="","",A123^('Log_working_2-way'!$D122))</f>
        <v>1.4629176001568192</v>
      </c>
      <c r="K123" s="32">
        <f>IF('Log_working_2-way'!$D122="","",B123^('Log_working_2-way'!$D122))</f>
        <v>3.1602116654460213</v>
      </c>
      <c r="L123" s="37">
        <f t="shared" si="18"/>
        <v>0.67351598173515981</v>
      </c>
      <c r="M123" s="37">
        <f t="shared" si="19"/>
        <v>0.32648401826484014</v>
      </c>
      <c r="N123" s="38">
        <v>219</v>
      </c>
      <c r="O123" s="38">
        <f t="shared" si="20"/>
        <v>65.853146853146825</v>
      </c>
      <c r="P123" s="38">
        <f t="shared" si="21"/>
        <v>144.76271186440681</v>
      </c>
      <c r="Q123" s="38">
        <f t="shared" si="22"/>
        <v>74.237288135593218</v>
      </c>
      <c r="R123" s="38">
        <f t="shared" si="23"/>
        <v>153.14685314685318</v>
      </c>
      <c r="S123" s="39">
        <f t="shared" si="24"/>
        <v>-8.384141282446393</v>
      </c>
      <c r="T123" s="39">
        <f t="shared" si="25"/>
        <v>-8.3841412824463646</v>
      </c>
      <c r="U123" t="s">
        <v>343</v>
      </c>
      <c r="V123" t="s">
        <v>344</v>
      </c>
      <c r="W123" t="s">
        <v>375</v>
      </c>
      <c r="X123" t="s">
        <v>372</v>
      </c>
      <c r="Y123" s="41"/>
    </row>
    <row r="124" spans="1:25" ht="15" x14ac:dyDescent="0.25">
      <c r="A124">
        <v>1.74</v>
      </c>
      <c r="B124">
        <v>2.19</v>
      </c>
      <c r="C124" s="29">
        <f t="shared" si="17"/>
        <v>3.1333648244370904E-2</v>
      </c>
      <c r="D124" s="30">
        <f>IF(OR($A124="",$B124=""),"",A124*'MPTO_working_2-way'!$G123)</f>
        <v>1.7945205479452053</v>
      </c>
      <c r="E124" s="32">
        <f>IF(OR($A124="",$B124=""),"",B124*'MPTO_working_2-way'!$G123)</f>
        <v>2.2586206896551722</v>
      </c>
      <c r="F124" s="30">
        <f>IF(OR($A124="",$B124=""),"",'MPTO_working_2-way'!D123)</f>
        <v>1.7887621461765948</v>
      </c>
      <c r="G124" s="32">
        <f>IF(OR($A124="",$B124=""),"",'MPTO_working_2-way'!E123)</f>
        <v>2.2678093197643276</v>
      </c>
      <c r="H124" s="30">
        <f>IF(OR($A124="",$B124=""),"",'OddsRatio_working_2-way'!M123)</f>
        <v>1.7885738643245783</v>
      </c>
      <c r="I124" s="30">
        <f>IF(OR($A124="",$B124=""),"",'OddsRatio_working_2-way'!N123)</f>
        <v>2.2681120250624973</v>
      </c>
      <c r="J124" s="30">
        <f>IF('Log_working_2-way'!$D123="","",A124^('Log_working_2-way'!$D123))</f>
        <v>1.7859641468844982</v>
      </c>
      <c r="K124" s="32">
        <f>IF('Log_working_2-way'!$D123="","",B124^('Log_working_2-way'!$D123))</f>
        <v>2.2723226675973618</v>
      </c>
      <c r="L124" s="37">
        <f t="shared" si="18"/>
        <v>0.5572519083969466</v>
      </c>
      <c r="M124" s="37">
        <f t="shared" si="19"/>
        <v>0.44274809160305351</v>
      </c>
      <c r="N124" s="38">
        <v>220</v>
      </c>
      <c r="O124" s="38">
        <f t="shared" si="20"/>
        <v>93.563218390804593</v>
      </c>
      <c r="P124" s="38">
        <f t="shared" si="21"/>
        <v>119.5433789954338</v>
      </c>
      <c r="Q124" s="38">
        <f t="shared" si="22"/>
        <v>100.45662100456622</v>
      </c>
      <c r="R124" s="38">
        <f t="shared" si="23"/>
        <v>126.43678160919539</v>
      </c>
      <c r="S124" s="39">
        <f t="shared" si="24"/>
        <v>-6.8934026137616229</v>
      </c>
      <c r="T124" s="39">
        <f t="shared" si="25"/>
        <v>-6.8934026137615945</v>
      </c>
      <c r="U124" t="s">
        <v>345</v>
      </c>
      <c r="V124" t="s">
        <v>346</v>
      </c>
      <c r="W124" t="s">
        <v>375</v>
      </c>
      <c r="X124" t="s">
        <v>372</v>
      </c>
      <c r="Y124" s="41"/>
    </row>
    <row r="125" spans="1:25" ht="15" x14ac:dyDescent="0.25">
      <c r="A125">
        <v>1.41</v>
      </c>
      <c r="B125">
        <v>2.98</v>
      </c>
      <c r="C125" s="29">
        <f t="shared" si="17"/>
        <v>4.4790327954686182E-2</v>
      </c>
      <c r="D125" s="30">
        <f>IF(OR($A125="",$B125=""),"",A125*'MPTO_working_2-way'!$G124)</f>
        <v>1.4731543624161074</v>
      </c>
      <c r="E125" s="32">
        <f>IF(OR($A125="",$B125=""),"",B125*'MPTO_working_2-way'!$G124)</f>
        <v>3.1134751773049647</v>
      </c>
      <c r="F125" s="30">
        <f>IF(OR($A125="",$B125=""),"",'MPTO_working_2-way'!D124)</f>
        <v>1.4559756055303372</v>
      </c>
      <c r="G125" s="32">
        <f>IF(OR($A125="",$B125=""),"",'MPTO_working_2-way'!E124)</f>
        <v>3.1930997796185125</v>
      </c>
      <c r="H125" s="30">
        <f>IF(OR($A125="",$B125=""),"",'OddsRatio_working_2-way'!M124)</f>
        <v>1.4550502247782187</v>
      </c>
      <c r="I125" s="30">
        <f>IF(OR($A125="",$B125=""),"",'OddsRatio_working_2-way'!N124)</f>
        <v>3.1975596220996887</v>
      </c>
      <c r="J125" s="30">
        <f>IF('Log_working_2-way'!$D124="","",A125^('Log_working_2-way'!$D124))</f>
        <v>1.4471195296375643</v>
      </c>
      <c r="K125" s="32">
        <f>IF('Log_working_2-way'!$D124="","",B125^('Log_working_2-way'!$D124))</f>
        <v>3.236538405751868</v>
      </c>
      <c r="L125" s="37">
        <f t="shared" si="18"/>
        <v>0.67881548974943051</v>
      </c>
      <c r="M125" s="37">
        <f t="shared" si="19"/>
        <v>0.32118451025056943</v>
      </c>
      <c r="N125" s="38">
        <v>221</v>
      </c>
      <c r="O125" s="38">
        <f t="shared" si="20"/>
        <v>64.262411347517698</v>
      </c>
      <c r="P125" s="38">
        <f t="shared" si="21"/>
        <v>146.83892617449666</v>
      </c>
      <c r="Q125" s="38">
        <f t="shared" si="22"/>
        <v>74.161073825503365</v>
      </c>
      <c r="R125" s="38">
        <f t="shared" si="23"/>
        <v>156.73758865248229</v>
      </c>
      <c r="S125" s="39">
        <f t="shared" si="24"/>
        <v>-9.8986624779856669</v>
      </c>
      <c r="T125" s="39">
        <f t="shared" si="25"/>
        <v>-9.8986624779856243</v>
      </c>
      <c r="U125" t="s">
        <v>347</v>
      </c>
      <c r="V125" t="s">
        <v>348</v>
      </c>
      <c r="W125" t="s">
        <v>375</v>
      </c>
      <c r="X125" t="s">
        <v>372</v>
      </c>
      <c r="Y125" s="41"/>
    </row>
    <row r="126" spans="1:25" ht="15" x14ac:dyDescent="0.25">
      <c r="A126">
        <v>1.36</v>
      </c>
      <c r="B126">
        <v>3.23</v>
      </c>
      <c r="C126" s="29">
        <f t="shared" si="17"/>
        <v>4.4891640866873139E-2</v>
      </c>
      <c r="D126" s="30">
        <f>IF(OR($A126="",$B126=""),"",A126*'MPTO_working_2-way'!$G125)</f>
        <v>1.4210526315789476</v>
      </c>
      <c r="E126" s="32">
        <f>IF(OR($A126="",$B126=""),"",B126*'MPTO_working_2-way'!$G125)</f>
        <v>3.375</v>
      </c>
      <c r="F126" s="30">
        <f>IF(OR($A126="",$B126=""),"",'MPTO_working_2-way'!D125)</f>
        <v>1.4028230184581978</v>
      </c>
      <c r="G126" s="32">
        <f>IF(OR($A126="",$B126=""),"",'MPTO_working_2-way'!E125)</f>
        <v>3.4824797843665771</v>
      </c>
      <c r="H126" s="30">
        <f>IF(OR($A126="",$B126=""),"",'OddsRatio_working_2-way'!M125)</f>
        <v>1.4017897181094552</v>
      </c>
      <c r="I126" s="30">
        <f>IF(OR($A126="",$B126=""),"",'OddsRatio_working_2-way'!N125)</f>
        <v>3.4888640871780132</v>
      </c>
      <c r="J126" s="30">
        <f>IF('Log_working_2-way'!$D125="","",A126^('Log_working_2-way'!$D125))</f>
        <v>1.3933294573599599</v>
      </c>
      <c r="K126" s="32">
        <f>IF('Log_working_2-way'!$D125="","",B126^('Log_working_2-way'!$D125))</f>
        <v>3.5423979345561847</v>
      </c>
      <c r="L126" s="37">
        <f t="shared" si="18"/>
        <v>0.70370370370370361</v>
      </c>
      <c r="M126" s="37">
        <f t="shared" si="19"/>
        <v>0.29629629629629628</v>
      </c>
      <c r="N126" s="38">
        <v>222</v>
      </c>
      <c r="O126" s="38">
        <f t="shared" si="20"/>
        <v>58.764705882352949</v>
      </c>
      <c r="P126" s="38">
        <f t="shared" si="21"/>
        <v>153.26934984520122</v>
      </c>
      <c r="Q126" s="38">
        <f t="shared" si="22"/>
        <v>68.730650154798766</v>
      </c>
      <c r="R126" s="38">
        <f t="shared" si="23"/>
        <v>163.23529411764704</v>
      </c>
      <c r="S126" s="39">
        <f t="shared" si="24"/>
        <v>-9.9659442724458174</v>
      </c>
      <c r="T126" s="39">
        <f t="shared" si="25"/>
        <v>-9.9659442724458245</v>
      </c>
      <c r="U126" t="s">
        <v>349</v>
      </c>
      <c r="V126" t="s">
        <v>350</v>
      </c>
      <c r="W126" t="s">
        <v>375</v>
      </c>
      <c r="X126" t="s">
        <v>372</v>
      </c>
      <c r="Y126" s="41"/>
    </row>
    <row r="127" spans="1:25" ht="15" x14ac:dyDescent="0.25">
      <c r="A127">
        <v>2.02</v>
      </c>
      <c r="B127">
        <v>1.87</v>
      </c>
      <c r="C127" s="29">
        <f t="shared" si="17"/>
        <v>2.9808863239265015E-2</v>
      </c>
      <c r="D127" s="30">
        <f>IF(OR($A127="",$B127=""),"",A127*'MPTO_working_2-way'!$G126)</f>
        <v>2.0802139037433154</v>
      </c>
      <c r="E127" s="32">
        <f>IF(OR($A127="",$B127=""),"",B127*'MPTO_working_2-way'!$G126)</f>
        <v>1.9257425742574257</v>
      </c>
      <c r="F127" s="30">
        <f>IF(OR($A127="",$B127=""),"",'MPTO_working_2-way'!D126)</f>
        <v>2.082703865027292</v>
      </c>
      <c r="G127" s="32">
        <f>IF(OR($A127="",$B127=""),"",'MPTO_working_2-way'!E126)</f>
        <v>1.9236135865967305</v>
      </c>
      <c r="H127" s="30">
        <f>IF(OR($A127="",$B127=""),"",'OddsRatio_working_2-way'!M126)</f>
        <v>2.0827805840074194</v>
      </c>
      <c r="I127" s="30">
        <f>IF(OR($A127="",$B127=""),"",'OddsRatio_working_2-way'!N126)</f>
        <v>1.9235481451827992</v>
      </c>
      <c r="J127" s="30">
        <f>IF('Log_working_2-way'!$D126="","",A127^('Log_working_2-way'!$D126))</f>
        <v>2.0839128581602959</v>
      </c>
      <c r="K127" s="32">
        <f>IF('Log_working_2-way'!$D126="","",B127^('Log_working_2-way'!$D126))</f>
        <v>1.9225833907877643</v>
      </c>
      <c r="L127" s="37">
        <f t="shared" si="18"/>
        <v>0.48071979434447304</v>
      </c>
      <c r="M127" s="37">
        <f t="shared" si="19"/>
        <v>0.51928020565552702</v>
      </c>
      <c r="N127" s="38">
        <v>223</v>
      </c>
      <c r="O127" s="38">
        <f t="shared" si="20"/>
        <v>112.6039603960396</v>
      </c>
      <c r="P127" s="38">
        <f t="shared" si="21"/>
        <v>103.74866310160429</v>
      </c>
      <c r="Q127" s="38">
        <f t="shared" si="22"/>
        <v>119.25133689839571</v>
      </c>
      <c r="R127" s="38">
        <f t="shared" si="23"/>
        <v>110.39603960396039</v>
      </c>
      <c r="S127" s="39">
        <f t="shared" si="24"/>
        <v>-6.64737650235611</v>
      </c>
      <c r="T127" s="39">
        <f t="shared" si="25"/>
        <v>-6.6473765023560958</v>
      </c>
      <c r="U127" t="s">
        <v>255</v>
      </c>
      <c r="V127" t="s">
        <v>252</v>
      </c>
      <c r="W127" t="s">
        <v>215</v>
      </c>
      <c r="X127" t="s">
        <v>372</v>
      </c>
      <c r="Y127" s="41"/>
    </row>
    <row r="128" spans="1:25" ht="15" x14ac:dyDescent="0.25">
      <c r="A128">
        <v>2.15</v>
      </c>
      <c r="B128">
        <v>1.76</v>
      </c>
      <c r="C128" s="29">
        <f t="shared" si="17"/>
        <v>3.3298097251585723E-2</v>
      </c>
      <c r="D128" s="30">
        <f>IF(OR($A128="",$B128=""),"",A128*'MPTO_working_2-way'!$G127)</f>
        <v>2.2215909090909092</v>
      </c>
      <c r="E128" s="32">
        <f>IF(OR($A128="",$B128=""),"",B128*'MPTO_working_2-way'!$G127)</f>
        <v>1.8186046511627909</v>
      </c>
      <c r="F128" s="30">
        <f>IF(OR($A128="",$B128=""),"",'MPTO_working_2-way'!D127)</f>
        <v>2.2298173246906305</v>
      </c>
      <c r="G128" s="32">
        <f>IF(OR($A128="",$B128=""),"",'MPTO_working_2-way'!E127)</f>
        <v>1.8131288931480596</v>
      </c>
      <c r="H128" s="30">
        <f>IF(OR($A128="",$B128=""),"",'OddsRatio_working_2-way'!M127)</f>
        <v>2.2301048307916052</v>
      </c>
      <c r="I128" s="30">
        <f>IF(OR($A128="",$B128=""),"",'OddsRatio_working_2-way'!N127)</f>
        <v>1.8129388446970602</v>
      </c>
      <c r="J128" s="30">
        <f>IF('Log_working_2-way'!$D127="","",A128^('Log_working_2-way'!$D127))</f>
        <v>2.2338767288490446</v>
      </c>
      <c r="K128" s="32">
        <f>IF('Log_working_2-way'!$D127="","",B128^('Log_working_2-way'!$D127))</f>
        <v>1.8104537322239227</v>
      </c>
      <c r="L128" s="37">
        <f t="shared" si="18"/>
        <v>0.45012787723785164</v>
      </c>
      <c r="M128" s="37">
        <f t="shared" si="19"/>
        <v>0.54987212276214825</v>
      </c>
      <c r="N128" s="38">
        <v>224</v>
      </c>
      <c r="O128" s="38">
        <f t="shared" si="20"/>
        <v>119.81395348837208</v>
      </c>
      <c r="P128" s="38">
        <f t="shared" si="21"/>
        <v>96.727272727272748</v>
      </c>
      <c r="Q128" s="38">
        <f t="shared" si="22"/>
        <v>127.27272727272728</v>
      </c>
      <c r="R128" s="38">
        <f t="shared" si="23"/>
        <v>104.18604651162791</v>
      </c>
      <c r="S128" s="39">
        <f t="shared" si="24"/>
        <v>-7.458773784355202</v>
      </c>
      <c r="T128" s="39">
        <f t="shared" si="25"/>
        <v>-7.4587737843551594</v>
      </c>
      <c r="U128" t="s">
        <v>247</v>
      </c>
      <c r="V128" t="s">
        <v>213</v>
      </c>
      <c r="W128" t="s">
        <v>215</v>
      </c>
      <c r="X128" t="s">
        <v>372</v>
      </c>
      <c r="Y128" s="41"/>
    </row>
    <row r="129" spans="1:25" s="35" customFormat="1" ht="15" x14ac:dyDescent="0.25">
      <c r="A129">
        <v>1.96</v>
      </c>
      <c r="B129">
        <v>1.93</v>
      </c>
      <c r="C129" s="29">
        <f t="shared" si="17"/>
        <v>2.8338796658559762E-2</v>
      </c>
      <c r="D129" s="30">
        <f>IF(OR($A129="",$B129=""),"",A129*'MPTO_working_2-way'!$G128)</f>
        <v>2.0155440414507773</v>
      </c>
      <c r="E129" s="32">
        <f>IF(OR($A129="",$B129=""),"",B129*'MPTO_working_2-way'!$G128)</f>
        <v>1.9846938775510203</v>
      </c>
      <c r="F129" s="30">
        <f>IF(OR($A129="",$B129=""),"",'MPTO_working_2-way'!D128)</f>
        <v>2.0159880622468553</v>
      </c>
      <c r="G129" s="32">
        <f>IF(OR($A129="",$B129=""),"",'MPTO_working_2-way'!E128)</f>
        <v>1.9842635333613092</v>
      </c>
      <c r="H129" s="30">
        <f>IF(OR($A129="",$B129=""),"",'OddsRatio_working_2-way'!M128)</f>
        <v>2.0160010160015238</v>
      </c>
      <c r="I129" s="30">
        <f>IF(OR($A129="",$B129=""),"",'OddsRatio_working_2-way'!N128)</f>
        <v>1.9842509842514759</v>
      </c>
      <c r="J129" s="30">
        <f>IF('Log_working_2-way'!$D128="","",A129^('Log_working_2-way'!$D128))</f>
        <v>2.0162023284286739</v>
      </c>
      <c r="K129" s="32">
        <f>IF('Log_working_2-way'!$D128="","",B129^('Log_working_2-way'!$D128))</f>
        <v>1.9840560014719333</v>
      </c>
      <c r="L129" s="37">
        <f t="shared" si="18"/>
        <v>0.49614395886889456</v>
      </c>
      <c r="M129" s="37">
        <f t="shared" si="19"/>
        <v>0.50385604113110538</v>
      </c>
      <c r="N129" s="38">
        <v>225</v>
      </c>
      <c r="O129" s="38">
        <f t="shared" si="20"/>
        <v>110.20408163265306</v>
      </c>
      <c r="P129" s="38">
        <f t="shared" si="21"/>
        <v>108.419689119171</v>
      </c>
      <c r="Q129" s="38">
        <f t="shared" si="22"/>
        <v>116.58031088082903</v>
      </c>
      <c r="R129" s="38">
        <f t="shared" si="23"/>
        <v>114.79591836734694</v>
      </c>
      <c r="S129" s="39">
        <f t="shared" si="24"/>
        <v>-6.3762292481759744</v>
      </c>
      <c r="T129" s="39">
        <f t="shared" si="25"/>
        <v>-6.3762292481759459</v>
      </c>
      <c r="U129" t="s">
        <v>204</v>
      </c>
      <c r="V129" t="s">
        <v>351</v>
      </c>
      <c r="W129" t="s">
        <v>215</v>
      </c>
      <c r="X129" t="s">
        <v>372</v>
      </c>
      <c r="Y129" s="41"/>
    </row>
    <row r="130" spans="1:25" ht="15" x14ac:dyDescent="0.25">
      <c r="A130">
        <v>2.72</v>
      </c>
      <c r="B130">
        <v>1.5</v>
      </c>
      <c r="C130" s="29">
        <f t="shared" si="17"/>
        <v>3.4313725490195957E-2</v>
      </c>
      <c r="D130" s="30">
        <f>IF(OR($A130="",$B130=""),"",A130*'MPTO_working_2-way'!$G129)</f>
        <v>2.813333333333333</v>
      </c>
      <c r="E130" s="32">
        <f>IF(OR($A130="",$B130=""),"",B130*'MPTO_working_2-way'!$G129)</f>
        <v>1.5514705882352939</v>
      </c>
      <c r="F130" s="30">
        <f>IF(OR($A130="",$B130=""),"",'MPTO_working_2-way'!D129)</f>
        <v>2.8531468531468529</v>
      </c>
      <c r="G130" s="32">
        <f>IF(OR($A130="",$B130=""),"",'MPTO_working_2-way'!E129)</f>
        <v>1.5396226415094338</v>
      </c>
      <c r="H130" s="30">
        <f>IF(OR($A130="",$B130=""),"",'OddsRatio_working_2-way'!M129)</f>
        <v>2.8547236990991407</v>
      </c>
      <c r="I130" s="30">
        <f>IF(OR($A130="",$B130=""),"",'OddsRatio_working_2-way'!N129)</f>
        <v>1.5391638660171922</v>
      </c>
      <c r="J130" s="30">
        <f>IF('Log_working_2-way'!$D129="","",A130^('Log_working_2-way'!$D129))</f>
        <v>2.8735361487509046</v>
      </c>
      <c r="K130" s="32">
        <f>IF('Log_working_2-way'!$D129="","",B130^('Log_working_2-way'!$D129))</f>
        <v>1.5337500430223856</v>
      </c>
      <c r="L130" s="37">
        <f t="shared" si="18"/>
        <v>0.35545023696682471</v>
      </c>
      <c r="M130" s="37">
        <f t="shared" si="19"/>
        <v>0.64454976303317546</v>
      </c>
      <c r="N130" s="38">
        <v>226</v>
      </c>
      <c r="O130" s="38">
        <f t="shared" si="20"/>
        <v>142.91176470588235</v>
      </c>
      <c r="P130" s="38">
        <f t="shared" si="21"/>
        <v>75.333333333333329</v>
      </c>
      <c r="Q130" s="38">
        <f t="shared" si="22"/>
        <v>150.66666666666666</v>
      </c>
      <c r="R130" s="38">
        <f t="shared" si="23"/>
        <v>83.088235294117638</v>
      </c>
      <c r="S130" s="39">
        <f t="shared" si="24"/>
        <v>-7.7549019607843093</v>
      </c>
      <c r="T130" s="39">
        <f t="shared" si="25"/>
        <v>-7.7549019607843093</v>
      </c>
      <c r="U130" t="s">
        <v>352</v>
      </c>
      <c r="V130" t="s">
        <v>353</v>
      </c>
      <c r="W130" t="s">
        <v>167</v>
      </c>
      <c r="X130" t="s">
        <v>372</v>
      </c>
      <c r="Y130" s="41"/>
    </row>
    <row r="131" spans="1:25" s="35" customFormat="1" ht="15" x14ac:dyDescent="0.25">
      <c r="A131">
        <v>1.31</v>
      </c>
      <c r="B131">
        <v>3.46</v>
      </c>
      <c r="C131" s="29">
        <f t="shared" ref="C131:C146" si="26">IF(OR($A131="",$B131=""),"",(1/A131)+(1/B131)-1)</f>
        <v>5.2376119666416532E-2</v>
      </c>
      <c r="D131" s="30">
        <f>IF(OR($A131="",$B131=""),"",A131*'MPTO_working_2-way'!$G130)</f>
        <v>1.3786127167630058</v>
      </c>
      <c r="E131" s="32">
        <f>IF(OR($A131="",$B131=""),"",B131*'MPTO_working_2-way'!$G130)</f>
        <v>3.6412213740458013</v>
      </c>
      <c r="F131" s="30">
        <f>IF(OR($A131="",$B131=""),"",'MPTO_working_2-way'!D130)</f>
        <v>1.3565378744799927</v>
      </c>
      <c r="G131" s="32">
        <f>IF(OR($A131="",$B131=""),"",'MPTO_working_2-way'!E130)</f>
        <v>3.8047511122303361</v>
      </c>
      <c r="H131" s="30">
        <f>IF(OR($A131="",$B131=""),"",'OddsRatio_working_2-way'!M130)</f>
        <v>1.3549876901564357</v>
      </c>
      <c r="I131" s="30">
        <f>IF(OR($A131="",$B131=""),"",'OddsRatio_working_2-way'!N130)</f>
        <v>3.8169990896284887</v>
      </c>
      <c r="J131" s="30">
        <f>IF('Log_working_2-way'!$D130="","",A131^('Log_working_2-way'!$D130))</f>
        <v>1.3446649511016928</v>
      </c>
      <c r="K131" s="32">
        <f>IF('Log_working_2-way'!$D130="","",B131^('Log_working_2-way'!$D130))</f>
        <v>3.9013684064686469</v>
      </c>
      <c r="L131" s="37">
        <f t="shared" si="18"/>
        <v>0.72536687631027252</v>
      </c>
      <c r="M131" s="37">
        <f t="shared" si="19"/>
        <v>0.27463312368972748</v>
      </c>
      <c r="N131" s="38">
        <v>227</v>
      </c>
      <c r="O131" s="38">
        <f t="shared" si="20"/>
        <v>53.717557251908396</v>
      </c>
      <c r="P131" s="38">
        <f t="shared" si="21"/>
        <v>161.39306358381504</v>
      </c>
      <c r="Q131" s="38">
        <f t="shared" si="22"/>
        <v>65.606936416184979</v>
      </c>
      <c r="R131" s="38">
        <f t="shared" si="23"/>
        <v>173.2824427480916</v>
      </c>
      <c r="S131" s="39">
        <f t="shared" si="24"/>
        <v>-11.889379164276583</v>
      </c>
      <c r="T131" s="39">
        <f t="shared" si="25"/>
        <v>-11.889379164276562</v>
      </c>
      <c r="U131" t="s">
        <v>354</v>
      </c>
      <c r="V131" t="s">
        <v>355</v>
      </c>
      <c r="W131" t="s">
        <v>167</v>
      </c>
      <c r="X131" t="s">
        <v>372</v>
      </c>
      <c r="Y131" s="41"/>
    </row>
    <row r="132" spans="1:25" ht="15" x14ac:dyDescent="0.25">
      <c r="A132">
        <v>1.7</v>
      </c>
      <c r="B132">
        <v>2.2400000000000002</v>
      </c>
      <c r="C132" s="29">
        <f t="shared" si="26"/>
        <v>3.4663865546218364E-2</v>
      </c>
      <c r="D132" s="30">
        <f>IF(OR($A132="",$B132=""),"",A132*'MPTO_working_2-way'!$G131)</f>
        <v>1.7589285714285712</v>
      </c>
      <c r="E132" s="32">
        <f>IF(OR($A132="",$B132=""),"",B132*'MPTO_working_2-way'!$G131)</f>
        <v>2.3176470588235292</v>
      </c>
      <c r="F132" s="30">
        <f>IF(OR($A132="",$B132=""),"",'MPTO_working_2-way'!D131)</f>
        <v>1.7516099356025756</v>
      </c>
      <c r="G132" s="32">
        <f>IF(OR($A132="",$B132=""),"",'MPTO_working_2-way'!E131)</f>
        <v>2.3304773561811505</v>
      </c>
      <c r="H132" s="30">
        <f>IF(OR($A132="",$B132=""),"",'OddsRatio_working_2-way'!M131)</f>
        <v>1.7513428837969105</v>
      </c>
      <c r="I132" s="30">
        <f>IF(OR($A132="",$B132=""),"",'OddsRatio_working_2-way'!N131)</f>
        <v>2.3309502512973848</v>
      </c>
      <c r="J132" s="30">
        <f>IF('Log_working_2-way'!$D131="","",A132^('Log_working_2-way'!$D131))</f>
        <v>1.7480183212340654</v>
      </c>
      <c r="K132" s="32">
        <f>IF('Log_working_2-way'!$D131="","",B132^('Log_working_2-way'!$D131))</f>
        <v>2.3368656510313084</v>
      </c>
      <c r="L132" s="37">
        <f t="shared" si="18"/>
        <v>0.56852791878172593</v>
      </c>
      <c r="M132" s="37">
        <f t="shared" si="19"/>
        <v>0.43147208121827418</v>
      </c>
      <c r="N132" s="38">
        <v>228</v>
      </c>
      <c r="O132" s="38">
        <f t="shared" si="20"/>
        <v>93.88235294117645</v>
      </c>
      <c r="P132" s="38">
        <f t="shared" si="21"/>
        <v>126.21428571428572</v>
      </c>
      <c r="Q132" s="38">
        <f t="shared" si="22"/>
        <v>101.78571428571428</v>
      </c>
      <c r="R132" s="38">
        <f t="shared" si="23"/>
        <v>134.11764705882354</v>
      </c>
      <c r="S132" s="39">
        <f t="shared" si="24"/>
        <v>-7.9033613445378279</v>
      </c>
      <c r="T132" s="39">
        <f t="shared" si="25"/>
        <v>-7.9033613445378137</v>
      </c>
      <c r="U132" t="s">
        <v>356</v>
      </c>
      <c r="V132" t="s">
        <v>357</v>
      </c>
      <c r="W132" t="s">
        <v>167</v>
      </c>
      <c r="X132" t="s">
        <v>372</v>
      </c>
      <c r="Y132" s="41"/>
    </row>
    <row r="133" spans="1:25" ht="15" x14ac:dyDescent="0.25">
      <c r="A133">
        <v>1.69</v>
      </c>
      <c r="B133">
        <v>2.2400000000000002</v>
      </c>
      <c r="C133" s="29">
        <f t="shared" si="26"/>
        <v>3.8144547759932479E-2</v>
      </c>
      <c r="D133" s="30">
        <f>IF(OR($A133="",$B133=""),"",A133*'MPTO_working_2-way'!$G132)</f>
        <v>1.7544642857142858</v>
      </c>
      <c r="E133" s="32">
        <f>IF(OR($A133="",$B133=""),"",B133*'MPTO_working_2-way'!$G132)</f>
        <v>2.3254437869822491</v>
      </c>
      <c r="F133" s="30">
        <f>IF(OR($A133="",$B133=""),"",'MPTO_working_2-way'!D132)</f>
        <v>1.7462865578005351</v>
      </c>
      <c r="G133" s="32">
        <f>IF(OR($A133="",$B133=""),"",'MPTO_working_2-way'!E132)</f>
        <v>2.3399678575843743</v>
      </c>
      <c r="H133" s="30">
        <f>IF(OR($A133="",$B133=""),"",'OddsRatio_working_2-way'!M132)</f>
        <v>1.7459568438611086</v>
      </c>
      <c r="I133" s="30">
        <f>IF(OR($A133="",$B133=""),"",'OddsRatio_working_2-way'!N132)</f>
        <v>2.3405601251996737</v>
      </c>
      <c r="J133" s="30">
        <f>IF('Log_working_2-way'!$D132="","",A133^('Log_working_2-way'!$D132))</f>
        <v>1.7422334757420166</v>
      </c>
      <c r="K133" s="32">
        <f>IF('Log_working_2-way'!$D132="","",B133^('Log_working_2-way'!$D132))</f>
        <v>2.347284961783934</v>
      </c>
      <c r="L133" s="37">
        <f t="shared" ref="L133:L146" si="27">(1/D133)</f>
        <v>0.56997455470737912</v>
      </c>
      <c r="M133" s="37">
        <f t="shared" ref="M133:M146" si="28">(1/E133)</f>
        <v>0.43002544529262077</v>
      </c>
      <c r="N133" s="38">
        <v>229</v>
      </c>
      <c r="O133" s="38">
        <f t="shared" ref="O133:O146" si="29">(1/A133)*((N133*A133)-N133)</f>
        <v>93.497041420118336</v>
      </c>
      <c r="P133" s="38">
        <f t="shared" ref="P133:P146" si="30">(1/B133)*((N133*B133)-N133)</f>
        <v>126.76785714285715</v>
      </c>
      <c r="Q133" s="38">
        <f t="shared" ref="Q133:Q146" si="31">(1/B133)*N133</f>
        <v>102.23214285714285</v>
      </c>
      <c r="R133" s="38">
        <f t="shared" ref="R133:R146" si="32">(1/A133)*N133</f>
        <v>135.50295857988166</v>
      </c>
      <c r="S133" s="39">
        <f t="shared" ref="S133:S146" si="33">O133-Q133</f>
        <v>-8.735101437024511</v>
      </c>
      <c r="T133" s="39">
        <f t="shared" ref="T133:T146" si="34">P133-R133</f>
        <v>-8.735101437024511</v>
      </c>
      <c r="U133" t="s">
        <v>358</v>
      </c>
      <c r="V133" t="s">
        <v>118</v>
      </c>
      <c r="W133" t="s">
        <v>167</v>
      </c>
      <c r="X133" t="s">
        <v>372</v>
      </c>
      <c r="Y133" s="41"/>
    </row>
    <row r="134" spans="1:25" s="35" customFormat="1" ht="15" x14ac:dyDescent="0.25">
      <c r="A134">
        <v>2.0499999999999998</v>
      </c>
      <c r="B134">
        <v>1.85</v>
      </c>
      <c r="C134" s="29">
        <f t="shared" si="26"/>
        <v>2.8345418589321048E-2</v>
      </c>
      <c r="D134" s="30">
        <f>IF(OR($A134="",$B134=""),"",A134*'MPTO_working_2-way'!$G133)</f>
        <v>2.1081081081081079</v>
      </c>
      <c r="E134" s="32">
        <f>IF(OR($A134="",$B134=""),"",B134*'MPTO_working_2-way'!$G133)</f>
        <v>1.902439024390244</v>
      </c>
      <c r="F134" s="30">
        <f>IF(OR($A134="",$B134=""),"",'MPTO_working_2-way'!D133)</f>
        <v>2.1113430758524703</v>
      </c>
      <c r="G134" s="32">
        <f>IF(OR($A134="",$B134=""),"",'MPTO_working_2-way'!E133)</f>
        <v>1.8998121477770822</v>
      </c>
      <c r="H134" s="30">
        <f>IF(OR($A134="",$B134=""),"",'OddsRatio_working_2-way'!M133)</f>
        <v>2.1114378604524222</v>
      </c>
      <c r="I134" s="30">
        <f>IF(OR($A134="",$B134=""),"",'OddsRatio_working_2-way'!N133)</f>
        <v>1.8997354108424378</v>
      </c>
      <c r="J134" s="30">
        <f>IF('Log_working_2-way'!$D133="","",A134^('Log_working_2-way'!$D133))</f>
        <v>2.1129081281913611</v>
      </c>
      <c r="K134" s="32">
        <f>IF('Log_working_2-way'!$D133="","",B134^('Log_working_2-way'!$D133))</f>
        <v>1.8985467665018629</v>
      </c>
      <c r="L134" s="37">
        <f t="shared" si="27"/>
        <v>0.47435897435897439</v>
      </c>
      <c r="M134" s="37">
        <f t="shared" si="28"/>
        <v>0.52564102564102555</v>
      </c>
      <c r="N134" s="38">
        <v>230</v>
      </c>
      <c r="O134" s="38">
        <f t="shared" si="29"/>
        <v>117.80487804878047</v>
      </c>
      <c r="P134" s="38">
        <f t="shared" si="30"/>
        <v>105.67567567567566</v>
      </c>
      <c r="Q134" s="38">
        <f t="shared" si="31"/>
        <v>124.32432432432431</v>
      </c>
      <c r="R134" s="38">
        <f t="shared" si="32"/>
        <v>112.19512195121952</v>
      </c>
      <c r="S134" s="39">
        <f t="shared" si="33"/>
        <v>-6.5194462755438423</v>
      </c>
      <c r="T134" s="39">
        <f t="shared" si="34"/>
        <v>-6.5194462755438565</v>
      </c>
      <c r="U134" t="s">
        <v>359</v>
      </c>
      <c r="V134" t="s">
        <v>360</v>
      </c>
      <c r="W134" t="s">
        <v>376</v>
      </c>
      <c r="X134" t="s">
        <v>372</v>
      </c>
      <c r="Y134" s="41"/>
    </row>
    <row r="135" spans="1:25" s="35" customFormat="1" ht="15" x14ac:dyDescent="0.25">
      <c r="A135">
        <v>2.27</v>
      </c>
      <c r="B135">
        <v>1.69</v>
      </c>
      <c r="C135" s="29">
        <f t="shared" si="26"/>
        <v>3.2244610692594433E-2</v>
      </c>
      <c r="D135" s="30">
        <f>IF(OR($A135="",$B135=""),"",A135*'MPTO_working_2-way'!$G134)</f>
        <v>2.3431952662721893</v>
      </c>
      <c r="E135" s="32">
        <f>IF(OR($A135="",$B135=""),"",B135*'MPTO_working_2-way'!$G134)</f>
        <v>1.7444933920704846</v>
      </c>
      <c r="F135" s="30">
        <f>IF(OR($A135="",$B135=""),"",'MPTO_working_2-way'!D134)</f>
        <v>2.3562325338574457</v>
      </c>
      <c r="G135" s="32">
        <f>IF(OR($A135="",$B135=""),"",'MPTO_working_2-way'!E134)</f>
        <v>1.7373366845549443</v>
      </c>
      <c r="H135" s="30">
        <f>IF(OR($A135="",$B135=""),"",'OddsRatio_working_2-way'!M134)</f>
        <v>2.3566796637913199</v>
      </c>
      <c r="I135" s="30">
        <f>IF(OR($A135="",$B135=""),"",'OddsRatio_working_2-way'!N134)</f>
        <v>1.7370936756031574</v>
      </c>
      <c r="J135" s="30">
        <f>IF('Log_working_2-way'!$D134="","",A135^('Log_working_2-way'!$D134))</f>
        <v>2.3626810133503287</v>
      </c>
      <c r="K135" s="32">
        <f>IF('Log_working_2-way'!$D134="","",B135^('Log_working_2-way'!$D134))</f>
        <v>1.733847459679009</v>
      </c>
      <c r="L135" s="37">
        <f t="shared" si="27"/>
        <v>0.4267676767676768</v>
      </c>
      <c r="M135" s="37">
        <f t="shared" si="28"/>
        <v>0.5732323232323232</v>
      </c>
      <c r="N135" s="38">
        <v>231</v>
      </c>
      <c r="O135" s="38">
        <f t="shared" si="29"/>
        <v>129.23788546255506</v>
      </c>
      <c r="P135" s="38">
        <f t="shared" si="30"/>
        <v>94.31360946745562</v>
      </c>
      <c r="Q135" s="38">
        <f t="shared" si="31"/>
        <v>136.68639053254438</v>
      </c>
      <c r="R135" s="38">
        <f t="shared" si="32"/>
        <v>101.76211453744493</v>
      </c>
      <c r="S135" s="39">
        <f t="shared" si="33"/>
        <v>-7.4485050699893236</v>
      </c>
      <c r="T135" s="39">
        <f t="shared" si="34"/>
        <v>-7.4485050699893094</v>
      </c>
      <c r="U135" t="s">
        <v>361</v>
      </c>
      <c r="V135" t="s">
        <v>362</v>
      </c>
      <c r="W135" t="s">
        <v>376</v>
      </c>
      <c r="X135" t="s">
        <v>372</v>
      </c>
      <c r="Y135" s="41"/>
    </row>
    <row r="136" spans="1:25" ht="15" x14ac:dyDescent="0.25">
      <c r="A136">
        <v>2.88</v>
      </c>
      <c r="B136">
        <v>1.46</v>
      </c>
      <c r="C136" s="29">
        <f t="shared" si="26"/>
        <v>3.215372907153724E-2</v>
      </c>
      <c r="D136" s="30">
        <f>IF(OR($A136="",$B136=""),"",A136*'MPTO_working_2-way'!$G135)</f>
        <v>2.9726027397260273</v>
      </c>
      <c r="E136" s="32">
        <f>IF(OR($A136="",$B136=""),"",B136*'MPTO_working_2-way'!$G135)</f>
        <v>1.5069444444444444</v>
      </c>
      <c r="F136" s="30">
        <f>IF(OR($A136="",$B136=""),"",'MPTO_working_2-way'!D135)</f>
        <v>3.0198218902614187</v>
      </c>
      <c r="G136" s="32">
        <f>IF(OR($A136="",$B136=""),"",'MPTO_working_2-way'!E135)</f>
        <v>1.4950931588678709</v>
      </c>
      <c r="H136" s="30">
        <f>IF(OR($A136="",$B136=""),"",'OddsRatio_working_2-way'!M135)</f>
        <v>3.0216222500108993</v>
      </c>
      <c r="I136" s="30">
        <f>IF(OR($A136="",$B136=""),"",'OddsRatio_working_2-way'!N135)</f>
        <v>1.4946522526622417</v>
      </c>
      <c r="J136" s="30">
        <f>IF('Log_working_2-way'!$D135="","",A136^('Log_working_2-way'!$D135))</f>
        <v>3.0440493919358267</v>
      </c>
      <c r="K136" s="32">
        <f>IF('Log_working_2-way'!$D135="","",B136^('Log_working_2-way'!$D135))</f>
        <v>1.4892249688021271</v>
      </c>
      <c r="L136" s="37">
        <f t="shared" si="27"/>
        <v>0.33640552995391704</v>
      </c>
      <c r="M136" s="37">
        <f t="shared" si="28"/>
        <v>0.66359447004608296</v>
      </c>
      <c r="N136" s="38">
        <v>232</v>
      </c>
      <c r="O136" s="38">
        <f t="shared" si="29"/>
        <v>151.44444444444443</v>
      </c>
      <c r="P136" s="38">
        <f t="shared" si="30"/>
        <v>73.095890410958873</v>
      </c>
      <c r="Q136" s="38">
        <f t="shared" si="31"/>
        <v>158.9041095890411</v>
      </c>
      <c r="R136" s="38">
        <f t="shared" si="32"/>
        <v>80.555555555555557</v>
      </c>
      <c r="S136" s="39">
        <f t="shared" si="33"/>
        <v>-7.45966514459667</v>
      </c>
      <c r="T136" s="39">
        <f t="shared" si="34"/>
        <v>-7.4596651445966842</v>
      </c>
      <c r="U136" t="s">
        <v>363</v>
      </c>
      <c r="V136" t="s">
        <v>364</v>
      </c>
      <c r="W136" t="s">
        <v>376</v>
      </c>
      <c r="X136" t="s">
        <v>372</v>
      </c>
      <c r="Y136" s="41"/>
    </row>
    <row r="137" spans="1:25" s="35" customFormat="1" ht="15" x14ac:dyDescent="0.25">
      <c r="A137">
        <v>2.31</v>
      </c>
      <c r="B137">
        <v>1.66</v>
      </c>
      <c r="C137" s="29">
        <f t="shared" si="26"/>
        <v>3.5310071454649705E-2</v>
      </c>
      <c r="D137" s="30">
        <f>IF(OR($A137="",$B137=""),"",A137*'MPTO_working_2-way'!$G136)</f>
        <v>2.3915662650602409</v>
      </c>
      <c r="E137" s="32">
        <f>IF(OR($A137="",$B137=""),"",B137*'MPTO_working_2-way'!$G136)</f>
        <v>1.7186147186147185</v>
      </c>
      <c r="F137" s="30">
        <f>IF(OR($A137="",$B137=""),"",'MPTO_working_2-way'!D136)</f>
        <v>2.4082145324373547</v>
      </c>
      <c r="G137" s="32">
        <f>IF(OR($A137="",$B137=""),"",'MPTO_working_2-way'!E136)</f>
        <v>1.7101190741649199</v>
      </c>
      <c r="H137" s="30">
        <f>IF(OR($A137="",$B137=""),"",'OddsRatio_working_2-way'!M136)</f>
        <v>2.4088465086191913</v>
      </c>
      <c r="I137" s="30">
        <f>IF(OR($A137="",$B137=""),"",'OddsRatio_working_2-way'!N136)</f>
        <v>1.7098005310600506</v>
      </c>
      <c r="J137" s="30">
        <f>IF('Log_working_2-way'!$D136="","",A137^('Log_working_2-way'!$D136))</f>
        <v>2.4165541184191208</v>
      </c>
      <c r="K137" s="32">
        <f>IF('Log_working_2-way'!$D136="","",B137^('Log_working_2-way'!$D136))</f>
        <v>1.7059384368003565</v>
      </c>
      <c r="L137" s="37">
        <f t="shared" si="27"/>
        <v>0.41813602015113349</v>
      </c>
      <c r="M137" s="37">
        <f t="shared" si="28"/>
        <v>0.58186397984886651</v>
      </c>
      <c r="N137" s="38">
        <v>233</v>
      </c>
      <c r="O137" s="38">
        <f t="shared" si="29"/>
        <v>132.13419913419915</v>
      </c>
      <c r="P137" s="38">
        <f t="shared" si="30"/>
        <v>92.638554216867462</v>
      </c>
      <c r="Q137" s="38">
        <f t="shared" si="31"/>
        <v>140.36144578313255</v>
      </c>
      <c r="R137" s="38">
        <f t="shared" si="32"/>
        <v>100.86580086580086</v>
      </c>
      <c r="S137" s="39">
        <f t="shared" si="33"/>
        <v>-8.2272466489334022</v>
      </c>
      <c r="T137" s="39">
        <f t="shared" si="34"/>
        <v>-8.2272466489334022</v>
      </c>
      <c r="U137" t="s">
        <v>365</v>
      </c>
      <c r="V137" t="s">
        <v>366</v>
      </c>
      <c r="W137" t="s">
        <v>376</v>
      </c>
      <c r="X137" t="s">
        <v>372</v>
      </c>
      <c r="Y137" s="41"/>
    </row>
    <row r="138" spans="1:25" ht="15" x14ac:dyDescent="0.25">
      <c r="A138">
        <v>2.0099999999999998</v>
      </c>
      <c r="B138">
        <v>1.88</v>
      </c>
      <c r="C138" s="29">
        <f t="shared" si="26"/>
        <v>2.9427331427966497E-2</v>
      </c>
      <c r="D138" s="30">
        <f>IF(OR($A138="",$B138=""),"",A138*'MPTO_working_2-way'!$G137)</f>
        <v>2.0691489361702122</v>
      </c>
      <c r="E138" s="32">
        <f>IF(OR($A138="",$B138=""),"",B138*'MPTO_working_2-way'!$G137)</f>
        <v>1.9353233830845769</v>
      </c>
      <c r="F138" s="30">
        <f>IF(OR($A138="",$B138=""),"",'MPTO_working_2-way'!D137)</f>
        <v>2.0712563034422273</v>
      </c>
      <c r="G138" s="32">
        <f>IF(OR($A138="",$B138=""),"",'MPTO_working_2-way'!E137)</f>
        <v>1.9334834220221038</v>
      </c>
      <c r="H138" s="30">
        <f>IF(OR($A138="",$B138=""),"",'OddsRatio_working_2-way'!M137)</f>
        <v>2.0713203408538785</v>
      </c>
      <c r="I138" s="30">
        <f>IF(OR($A138="",$B138=""),"",'OddsRatio_working_2-way'!N137)</f>
        <v>1.9334276237142709</v>
      </c>
      <c r="J138" s="30">
        <f>IF('Log_working_2-way'!$D137="","",A138^('Log_working_2-way'!$D137))</f>
        <v>2.0722780043286777</v>
      </c>
      <c r="K138" s="32">
        <f>IF('Log_working_2-way'!$D137="","",B138^('Log_working_2-way'!$D137))</f>
        <v>1.9325939690668699</v>
      </c>
      <c r="L138" s="37">
        <f t="shared" si="27"/>
        <v>0.48329048843187672</v>
      </c>
      <c r="M138" s="37">
        <f t="shared" si="28"/>
        <v>0.5167095115681235</v>
      </c>
      <c r="N138" s="38">
        <v>234</v>
      </c>
      <c r="O138" s="38">
        <f t="shared" si="29"/>
        <v>117.58208955223881</v>
      </c>
      <c r="P138" s="38">
        <f t="shared" si="30"/>
        <v>109.531914893617</v>
      </c>
      <c r="Q138" s="38">
        <f t="shared" si="31"/>
        <v>124.46808510638297</v>
      </c>
      <c r="R138" s="38">
        <f t="shared" si="32"/>
        <v>116.41791044776122</v>
      </c>
      <c r="S138" s="39">
        <f t="shared" si="33"/>
        <v>-6.8859955541441593</v>
      </c>
      <c r="T138" s="39">
        <f t="shared" si="34"/>
        <v>-6.8859955541442162</v>
      </c>
      <c r="U138" t="s">
        <v>120</v>
      </c>
      <c r="V138" t="s">
        <v>162</v>
      </c>
      <c r="W138" t="s">
        <v>168</v>
      </c>
      <c r="X138" t="s">
        <v>372</v>
      </c>
      <c r="Y138" s="41"/>
    </row>
    <row r="139" spans="1:25" ht="15" x14ac:dyDescent="0.25">
      <c r="A139">
        <v>1.48</v>
      </c>
      <c r="B139">
        <v>2.73</v>
      </c>
      <c r="C139" s="29">
        <f t="shared" si="26"/>
        <v>4.1976041976041989E-2</v>
      </c>
      <c r="D139" s="30">
        <f>IF(OR($A139="",$B139=""),"",A139*'MPTO_working_2-way'!$G138)</f>
        <v>1.5421245421245422</v>
      </c>
      <c r="E139" s="32">
        <f>IF(OR($A139="",$B139=""),"",B139*'MPTO_working_2-way'!$G138)</f>
        <v>2.8445945945945947</v>
      </c>
      <c r="F139" s="30">
        <f>IF(OR($A139="",$B139=""),"",'MPTO_working_2-way'!D138)</f>
        <v>1.5274459398155149</v>
      </c>
      <c r="G139" s="32">
        <f>IF(OR($A139="",$B139=""),"",'MPTO_working_2-way'!E138)</f>
        <v>2.8959288990825689</v>
      </c>
      <c r="H139" s="30">
        <f>IF(OR($A139="",$B139=""),"",'OddsRatio_working_2-way'!M138)</f>
        <v>1.5267415375673767</v>
      </c>
      <c r="I139" s="30">
        <f>IF(OR($A139="",$B139=""),"",'OddsRatio_working_2-way'!N138)</f>
        <v>2.8984642916490868</v>
      </c>
      <c r="J139" s="30">
        <f>IF('Log_working_2-way'!$D138="","",A139^('Log_working_2-way'!$D138))</f>
        <v>1.5200063181014982</v>
      </c>
      <c r="K139" s="32">
        <f>IF('Log_working_2-way'!$D138="","",B139^('Log_working_2-way'!$D138))</f>
        <v>2.9230535575986627</v>
      </c>
      <c r="L139" s="37">
        <f t="shared" si="27"/>
        <v>0.64845605700712583</v>
      </c>
      <c r="M139" s="37">
        <f t="shared" si="28"/>
        <v>0.35154394299287411</v>
      </c>
      <c r="N139" s="38">
        <v>235</v>
      </c>
      <c r="O139" s="38">
        <f t="shared" si="29"/>
        <v>76.216216216216225</v>
      </c>
      <c r="P139" s="38">
        <f t="shared" si="30"/>
        <v>148.9194139194139</v>
      </c>
      <c r="Q139" s="38">
        <f t="shared" si="31"/>
        <v>86.080586080586073</v>
      </c>
      <c r="R139" s="38">
        <f t="shared" si="32"/>
        <v>158.78378378378378</v>
      </c>
      <c r="S139" s="39">
        <f t="shared" si="33"/>
        <v>-9.8643698643698485</v>
      </c>
      <c r="T139" s="39">
        <f t="shared" si="34"/>
        <v>-9.864369864369877</v>
      </c>
      <c r="U139" t="s">
        <v>157</v>
      </c>
      <c r="V139" t="s">
        <v>153</v>
      </c>
      <c r="W139" t="s">
        <v>168</v>
      </c>
      <c r="X139" t="s">
        <v>372</v>
      </c>
      <c r="Y139" s="41"/>
    </row>
    <row r="140" spans="1:25" ht="15" x14ac:dyDescent="0.25">
      <c r="A140">
        <v>2.2200000000000002</v>
      </c>
      <c r="B140">
        <v>1.72</v>
      </c>
      <c r="C140" s="29">
        <f t="shared" si="26"/>
        <v>3.1845799287659737E-2</v>
      </c>
      <c r="D140" s="30">
        <f>IF(OR($A140="",$B140=""),"",A140*'MPTO_working_2-way'!$G139)</f>
        <v>2.2906976744186047</v>
      </c>
      <c r="E140" s="32">
        <f>IF(OR($A140="",$B140=""),"",B140*'MPTO_working_2-way'!$G139)</f>
        <v>1.7747747747747746</v>
      </c>
      <c r="F140" s="30">
        <f>IF(OR($A140="",$B140=""),"",'MPTO_working_2-way'!D139)</f>
        <v>2.3013500482160079</v>
      </c>
      <c r="G140" s="32">
        <f>IF(OR($A140="",$B140=""),"",'MPTO_working_2-way'!E139)</f>
        <v>1.7684327528714336</v>
      </c>
      <c r="H140" s="30">
        <f>IF(OR($A140="",$B140=""),"",'OddsRatio_working_2-way'!M139)</f>
        <v>2.3017082793177757</v>
      </c>
      <c r="I140" s="30">
        <f>IF(OR($A140="",$B140=""),"",'OddsRatio_working_2-way'!N139)</f>
        <v>1.768221279597376</v>
      </c>
      <c r="J140" s="30">
        <f>IF('Log_working_2-way'!$D139="","",A140^('Log_working_2-way'!$D139))</f>
        <v>2.3065987127837881</v>
      </c>
      <c r="K140" s="32">
        <f>IF('Log_working_2-way'!$D139="","",B140^('Log_working_2-way'!$D139))</f>
        <v>1.7653459246637417</v>
      </c>
      <c r="L140" s="37">
        <f t="shared" si="27"/>
        <v>0.43654822335025378</v>
      </c>
      <c r="M140" s="37">
        <f t="shared" si="28"/>
        <v>0.56345177664974622</v>
      </c>
      <c r="N140" s="38">
        <v>236</v>
      </c>
      <c r="O140" s="38">
        <f t="shared" si="29"/>
        <v>129.69369369369372</v>
      </c>
      <c r="P140" s="38">
        <f t="shared" si="30"/>
        <v>98.790697674418624</v>
      </c>
      <c r="Q140" s="38">
        <f t="shared" si="31"/>
        <v>137.2093023255814</v>
      </c>
      <c r="R140" s="38">
        <f t="shared" si="32"/>
        <v>106.3063063063063</v>
      </c>
      <c r="S140" s="39">
        <f t="shared" si="33"/>
        <v>-7.5156086318876874</v>
      </c>
      <c r="T140" s="39">
        <f t="shared" si="34"/>
        <v>-7.5156086318876731</v>
      </c>
      <c r="U140" t="s">
        <v>122</v>
      </c>
      <c r="V140" t="s">
        <v>154</v>
      </c>
      <c r="W140" t="s">
        <v>168</v>
      </c>
      <c r="X140" t="s">
        <v>372</v>
      </c>
      <c r="Y140" s="41"/>
    </row>
    <row r="141" spans="1:25" ht="15" x14ac:dyDescent="0.25">
      <c r="A141">
        <v>1.73</v>
      </c>
      <c r="B141">
        <v>2.19</v>
      </c>
      <c r="C141" s="29">
        <f t="shared" si="26"/>
        <v>3.4655686647135031E-2</v>
      </c>
      <c r="D141" s="30">
        <f>IF(OR($A141="",$B141=""),"",A141*'MPTO_working_2-way'!$G140)</f>
        <v>1.7899543378995435</v>
      </c>
      <c r="E141" s="32">
        <f>IF(OR($A141="",$B141=""),"",B141*'MPTO_working_2-way'!$G140)</f>
        <v>2.2658959537572256</v>
      </c>
      <c r="F141" s="30">
        <f>IF(OR($A141="",$B141=""),"",'MPTO_working_2-way'!D140)</f>
        <v>1.7834631769717797</v>
      </c>
      <c r="G141" s="32">
        <f>IF(OR($A141="",$B141=""),"",'MPTO_working_2-way'!E140)</f>
        <v>2.2763841740018629</v>
      </c>
      <c r="H141" s="30">
        <f>IF(OR($A141="",$B141=""),"",'OddsRatio_working_2-way'!M140)</f>
        <v>1.7832275391935992</v>
      </c>
      <c r="I141" s="30">
        <f>IF(OR($A141="",$B141=""),"",'OddsRatio_working_2-way'!N140)</f>
        <v>2.2767681803292916</v>
      </c>
      <c r="J141" s="30">
        <f>IF('Log_working_2-way'!$D140="","",A141^('Log_working_2-way'!$D140))</f>
        <v>1.7802790428165938</v>
      </c>
      <c r="K141" s="32">
        <f>IF('Log_working_2-way'!$D140="","",B141^('Log_working_2-way'!$D140))</f>
        <v>2.2815927958159761</v>
      </c>
      <c r="L141" s="37">
        <f t="shared" si="27"/>
        <v>0.55867346938775508</v>
      </c>
      <c r="M141" s="37">
        <f t="shared" si="28"/>
        <v>0.44132653061224486</v>
      </c>
      <c r="N141" s="38">
        <v>237</v>
      </c>
      <c r="O141" s="38">
        <f t="shared" si="29"/>
        <v>100.00578034682081</v>
      </c>
      <c r="P141" s="38">
        <f t="shared" si="30"/>
        <v>128.78082191780823</v>
      </c>
      <c r="Q141" s="38">
        <f t="shared" si="31"/>
        <v>108.21917808219179</v>
      </c>
      <c r="R141" s="38">
        <f t="shared" si="32"/>
        <v>136.99421965317921</v>
      </c>
      <c r="S141" s="39">
        <f t="shared" si="33"/>
        <v>-8.2133977353709753</v>
      </c>
      <c r="T141" s="39">
        <f t="shared" si="34"/>
        <v>-8.2133977353709895</v>
      </c>
      <c r="U141" t="s">
        <v>151</v>
      </c>
      <c r="V141" t="s">
        <v>124</v>
      </c>
      <c r="W141" t="s">
        <v>168</v>
      </c>
      <c r="X141" t="s">
        <v>372</v>
      </c>
      <c r="Y141" s="41"/>
    </row>
    <row r="142" spans="1:25" ht="15" x14ac:dyDescent="0.25">
      <c r="A142">
        <v>1.63</v>
      </c>
      <c r="B142">
        <v>2.38</v>
      </c>
      <c r="C142" s="29">
        <f t="shared" si="26"/>
        <v>3.3664999742228252E-2</v>
      </c>
      <c r="D142" s="30">
        <f>IF(OR($A142="",$B142=""),"",A142*'MPTO_working_2-way'!$G141)</f>
        <v>1.6848739495798319</v>
      </c>
      <c r="E142" s="32">
        <f>IF(OR($A142="",$B142=""),"",B142*'MPTO_working_2-way'!$G141)</f>
        <v>2.4601226993865031</v>
      </c>
      <c r="F142" s="30">
        <f>IF(OR($A142="",$B142=""),"",'MPTO_working_2-way'!D141)</f>
        <v>1.6759839288028686</v>
      </c>
      <c r="G142" s="32">
        <f>IF(OR($A142="",$B142=""),"",'MPTO_working_2-way'!E141)</f>
        <v>2.4793251102447753</v>
      </c>
      <c r="H142" s="30">
        <f>IF(OR($A142="",$B142=""),"",'OddsRatio_working_2-way'!M141)</f>
        <v>1.6756639246921761</v>
      </c>
      <c r="I142" s="30">
        <f>IF(OR($A142="",$B142=""),"",'OddsRatio_working_2-way'!N141)</f>
        <v>2.4800257398019103</v>
      </c>
      <c r="J142" s="30">
        <f>IF('Log_working_2-way'!$D141="","",A142^('Log_working_2-way'!$D141))</f>
        <v>1.6716243688761041</v>
      </c>
      <c r="K142" s="32">
        <f>IF('Log_working_2-way'!$D141="","",B142^('Log_working_2-way'!$D141))</f>
        <v>2.4889275111820632</v>
      </c>
      <c r="L142" s="37">
        <f t="shared" si="27"/>
        <v>0.59351620947630923</v>
      </c>
      <c r="M142" s="37">
        <f t="shared" si="28"/>
        <v>0.40648379052369077</v>
      </c>
      <c r="N142" s="38">
        <v>238</v>
      </c>
      <c r="O142" s="38">
        <f t="shared" si="29"/>
        <v>91.987730061349694</v>
      </c>
      <c r="P142" s="38">
        <f t="shared" si="30"/>
        <v>137.99999999999997</v>
      </c>
      <c r="Q142" s="38">
        <f t="shared" si="31"/>
        <v>100</v>
      </c>
      <c r="R142" s="38">
        <f t="shared" si="32"/>
        <v>146.01226993865032</v>
      </c>
      <c r="S142" s="39">
        <f t="shared" si="33"/>
        <v>-8.0122699386503058</v>
      </c>
      <c r="T142" s="39">
        <f t="shared" si="34"/>
        <v>-8.0122699386503484</v>
      </c>
      <c r="U142" t="s">
        <v>242</v>
      </c>
      <c r="V142" t="s">
        <v>84</v>
      </c>
      <c r="W142" t="s">
        <v>164</v>
      </c>
      <c r="X142" t="s">
        <v>373</v>
      </c>
      <c r="Y142" s="41"/>
    </row>
    <row r="143" spans="1:25" ht="15" x14ac:dyDescent="0.25">
      <c r="A143">
        <v>1.81</v>
      </c>
      <c r="B143">
        <v>2.0499999999999998</v>
      </c>
      <c r="C143" s="29">
        <f t="shared" si="26"/>
        <v>4.0291065894084488E-2</v>
      </c>
      <c r="D143" s="30">
        <f>IF(OR($A143="",$B143=""),"",A143*'MPTO_working_2-way'!$G142)</f>
        <v>1.882926829268293</v>
      </c>
      <c r="E143" s="32">
        <f>IF(OR($A143="",$B143=""),"",B143*'MPTO_working_2-way'!$G142)</f>
        <v>2.132596685082873</v>
      </c>
      <c r="F143" s="30">
        <f>IF(OR($A143="",$B143=""),"",'MPTO_working_2-way'!D142)</f>
        <v>1.8784963928616634</v>
      </c>
      <c r="G143" s="32">
        <f>IF(OR($A143="",$B143=""),"",'MPTO_working_2-way'!E142)</f>
        <v>2.1383086010661287</v>
      </c>
      <c r="H143" s="30">
        <f>IF(OR($A143="",$B143=""),"",'OddsRatio_working_2-way'!M142)</f>
        <v>1.8783100656536802</v>
      </c>
      <c r="I143" s="30">
        <f>IF(OR($A143="",$B143=""),"",'OddsRatio_working_2-way'!N142)</f>
        <v>2.1385500851066221</v>
      </c>
      <c r="J143" s="30">
        <f>IF('Log_working_2-way'!$D142="","",A143^('Log_working_2-way'!$D142))</f>
        <v>1.8762874687184776</v>
      </c>
      <c r="K143" s="32">
        <f>IF('Log_working_2-way'!$D142="","",B143^('Log_working_2-way'!$D142))</f>
        <v>2.1411780217081708</v>
      </c>
      <c r="L143" s="37">
        <f t="shared" si="27"/>
        <v>0.53108808290155429</v>
      </c>
      <c r="M143" s="37">
        <f t="shared" si="28"/>
        <v>0.4689119170984456</v>
      </c>
      <c r="N143" s="38">
        <v>239</v>
      </c>
      <c r="O143" s="38">
        <f t="shared" si="29"/>
        <v>106.95580110497239</v>
      </c>
      <c r="P143" s="38">
        <f t="shared" si="30"/>
        <v>122.41463414634144</v>
      </c>
      <c r="Q143" s="38">
        <f t="shared" si="31"/>
        <v>116.58536585365854</v>
      </c>
      <c r="R143" s="38">
        <f t="shared" si="32"/>
        <v>132.04419889502762</v>
      </c>
      <c r="S143" s="39">
        <f t="shared" si="33"/>
        <v>-9.6295647486861498</v>
      </c>
      <c r="T143" s="39">
        <f t="shared" si="34"/>
        <v>-9.6295647486861782</v>
      </c>
      <c r="U143" t="s">
        <v>100</v>
      </c>
      <c r="V143" t="s">
        <v>95</v>
      </c>
      <c r="W143" t="s">
        <v>169</v>
      </c>
      <c r="X143" t="s">
        <v>373</v>
      </c>
      <c r="Y143" s="41"/>
    </row>
    <row r="144" spans="1:25" ht="15" x14ac:dyDescent="0.25">
      <c r="A144">
        <v>1.8</v>
      </c>
      <c r="B144">
        <v>2.08</v>
      </c>
      <c r="C144" s="29">
        <f t="shared" si="26"/>
        <v>3.6324786324786196E-2</v>
      </c>
      <c r="D144" s="30">
        <f>IF(OR($A144="",$B144=""),"",A144*'MPTO_working_2-way'!$G143)</f>
        <v>1.8653846153846152</v>
      </c>
      <c r="E144" s="32">
        <f>IF(OR($A144="",$B144=""),"",B144*'MPTO_working_2-way'!$G143)</f>
        <v>2.1555555555555554</v>
      </c>
      <c r="F144" s="30">
        <f>IF(OR($A144="",$B144=""),"",'MPTO_working_2-way'!D143)</f>
        <v>1.8608349900596419</v>
      </c>
      <c r="G144" s="32">
        <f>IF(OR($A144="",$B144=""),"",'MPTO_working_2-way'!E143)</f>
        <v>2.1616628175519628</v>
      </c>
      <c r="H144" s="30">
        <f>IF(OR($A144="",$B144=""),"",'OddsRatio_working_2-way'!M143)</f>
        <v>1.86066296582387</v>
      </c>
      <c r="I144" s="30">
        <f>IF(OR($A144="",$B144=""),"",'OddsRatio_working_2-way'!N143)</f>
        <v>2.1618950038622251</v>
      </c>
      <c r="J144" s="30">
        <f>IF('Log_working_2-way'!$D143="","",A144^('Log_working_2-way'!$D143))</f>
        <v>1.8585927587866209</v>
      </c>
      <c r="K144" s="32">
        <f>IF('Log_working_2-way'!$D143="","",B144^('Log_working_2-way'!$D143))</f>
        <v>2.1646965220311589</v>
      </c>
      <c r="L144" s="37">
        <f t="shared" si="27"/>
        <v>0.53608247422680422</v>
      </c>
      <c r="M144" s="37">
        <f t="shared" si="28"/>
        <v>0.46391752577319589</v>
      </c>
      <c r="N144" s="38">
        <v>240</v>
      </c>
      <c r="O144" s="38">
        <f t="shared" si="29"/>
        <v>106.66666666666667</v>
      </c>
      <c r="P144" s="38">
        <f t="shared" si="30"/>
        <v>124.61538461538463</v>
      </c>
      <c r="Q144" s="38">
        <f t="shared" si="31"/>
        <v>115.38461538461537</v>
      </c>
      <c r="R144" s="38">
        <f t="shared" si="32"/>
        <v>133.33333333333334</v>
      </c>
      <c r="S144" s="39">
        <f t="shared" si="33"/>
        <v>-8.7179487179487012</v>
      </c>
      <c r="T144" s="39">
        <f t="shared" si="34"/>
        <v>-8.7179487179487154</v>
      </c>
      <c r="U144" t="s">
        <v>367</v>
      </c>
      <c r="V144" t="s">
        <v>149</v>
      </c>
      <c r="W144" t="s">
        <v>167</v>
      </c>
      <c r="X144" t="s">
        <v>373</v>
      </c>
      <c r="Y144" s="41"/>
    </row>
    <row r="145" spans="1:25" ht="15" x14ac:dyDescent="0.25">
      <c r="A145">
        <v>2.81</v>
      </c>
      <c r="B145">
        <v>1.47</v>
      </c>
      <c r="C145" s="29">
        <f t="shared" si="26"/>
        <v>3.614399496453391E-2</v>
      </c>
      <c r="D145" s="30">
        <f>IF(OR($A145="",$B145=""),"",A145*'MPTO_working_2-way'!$G144)</f>
        <v>2.9115646258503403</v>
      </c>
      <c r="E145" s="32">
        <f>IF(OR($A145="",$B145=""),"",B145*'MPTO_working_2-way'!$G144)</f>
        <v>1.5231316725978647</v>
      </c>
      <c r="F145" s="30">
        <f>IF(OR($A145="",$B145=""),"",'MPTO_working_2-way'!D144)</f>
        <v>2.9603325330562225</v>
      </c>
      <c r="G145" s="32">
        <f>IF(OR($A145="",$B145=""),"",'MPTO_working_2-way'!E144)</f>
        <v>1.5101175352331511</v>
      </c>
      <c r="H145" s="30">
        <f>IF(OR($A145="",$B145=""),"",'OddsRatio_working_2-way'!M144)</f>
        <v>2.9624127572422765</v>
      </c>
      <c r="I145" s="30">
        <f>IF(OR($A145="",$B145=""),"",'OddsRatio_working_2-way'!N144)</f>
        <v>1.5095767933170556</v>
      </c>
      <c r="J145" s="30">
        <f>IF('Log_working_2-way'!$D144="","",A145^('Log_working_2-way'!$D144))</f>
        <v>2.9856480485138026</v>
      </c>
      <c r="K145" s="32">
        <f>IF('Log_working_2-way'!$D144="","",B145^('Log_working_2-way'!$D144))</f>
        <v>1.5036139212828077</v>
      </c>
      <c r="L145" s="37">
        <f t="shared" si="27"/>
        <v>0.34345794392523366</v>
      </c>
      <c r="M145" s="37">
        <f t="shared" si="28"/>
        <v>0.65654205607476634</v>
      </c>
      <c r="N145" s="38">
        <v>241</v>
      </c>
      <c r="O145" s="38">
        <f t="shared" si="29"/>
        <v>155.23487544483987</v>
      </c>
      <c r="P145" s="38">
        <f t="shared" si="30"/>
        <v>77.054421768707471</v>
      </c>
      <c r="Q145" s="38">
        <f t="shared" si="31"/>
        <v>163.9455782312925</v>
      </c>
      <c r="R145" s="38">
        <f t="shared" si="32"/>
        <v>85.765124555160142</v>
      </c>
      <c r="S145" s="39">
        <f t="shared" si="33"/>
        <v>-8.7107027864526287</v>
      </c>
      <c r="T145" s="39">
        <f t="shared" si="34"/>
        <v>-8.7107027864526714</v>
      </c>
      <c r="U145" t="s">
        <v>368</v>
      </c>
      <c r="V145" t="s">
        <v>369</v>
      </c>
      <c r="W145" t="s">
        <v>376</v>
      </c>
      <c r="X145" t="s">
        <v>373</v>
      </c>
      <c r="Y145" s="41"/>
    </row>
    <row r="146" spans="1:25" s="35" customFormat="1" ht="15" x14ac:dyDescent="0.25">
      <c r="A146">
        <v>1.66</v>
      </c>
      <c r="B146">
        <v>2.29</v>
      </c>
      <c r="C146" s="29">
        <f t="shared" si="26"/>
        <v>3.9090861261640519E-2</v>
      </c>
      <c r="D146" s="30">
        <f>IF(OR($A146="",$B146=""),"",A146*'MPTO_working_2-way'!$G145)</f>
        <v>1.7248908296943233</v>
      </c>
      <c r="E146" s="32">
        <f>IF(OR($A146="",$B146=""),"",B146*'MPTO_working_2-way'!$G145)</f>
        <v>2.3795180722891569</v>
      </c>
      <c r="F146" s="30">
        <f>IF(OR($A146="",$B146=""),"",'MPTO_working_2-way'!D145)</f>
        <v>1.7156654781784539</v>
      </c>
      <c r="G146" s="32">
        <f>IF(OR($A146="",$B146=""),"",'MPTO_working_2-way'!E145)</f>
        <v>2.3973008765844739</v>
      </c>
      <c r="H146" s="30">
        <f>IF(OR($A146="",$B146=""),"",'OddsRatio_working_2-way'!M145)</f>
        <v>1.7152816976385905</v>
      </c>
      <c r="I146" s="30">
        <f>IF(OR($A146="",$B146=""),"",'OddsRatio_working_2-way'!N145)</f>
        <v>2.3980505908390635</v>
      </c>
      <c r="J146" s="30">
        <f>IF('Log_working_2-way'!$D145="","",A146^('Log_working_2-way'!$D145))</f>
        <v>1.7110781784678428</v>
      </c>
      <c r="K146" s="32">
        <f>IF('Log_working_2-way'!$D145="","",B146^('Log_working_2-way'!$D145))</f>
        <v>2.4063151286043962</v>
      </c>
      <c r="L146" s="37">
        <f t="shared" si="27"/>
        <v>0.57974683544303796</v>
      </c>
      <c r="M146" s="37">
        <f t="shared" si="28"/>
        <v>0.42025316455696199</v>
      </c>
      <c r="N146" s="38">
        <v>242</v>
      </c>
      <c r="O146" s="38">
        <f t="shared" si="29"/>
        <v>96.216867469879503</v>
      </c>
      <c r="P146" s="38">
        <f t="shared" si="30"/>
        <v>136.32314410480353</v>
      </c>
      <c r="Q146" s="38">
        <f t="shared" si="31"/>
        <v>105.67685589519651</v>
      </c>
      <c r="R146" s="38">
        <f t="shared" si="32"/>
        <v>145.7831325301205</v>
      </c>
      <c r="S146" s="39">
        <f t="shared" si="33"/>
        <v>-9.4599884253170075</v>
      </c>
      <c r="T146" s="39">
        <f t="shared" si="34"/>
        <v>-9.4599884253169648</v>
      </c>
      <c r="U146" t="s">
        <v>75</v>
      </c>
      <c r="V146" t="s">
        <v>77</v>
      </c>
      <c r="W146" t="s">
        <v>168</v>
      </c>
      <c r="X146" t="s">
        <v>373</v>
      </c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03" activePane="bottomLeft" state="frozen"/>
      <selection pane="bottomLeft" activeCell="S3" sqref="S3:S14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1.55</v>
      </c>
      <c r="B3">
        <v>4.3899999999999997</v>
      </c>
      <c r="C3">
        <v>6.07</v>
      </c>
      <c r="D3" s="20">
        <f>IF(OR($A3="",$B3="",$C3=""),"",(1/A3)+(1/B3)+(1/C3)-1)</f>
        <v>3.7696368923414436E-2</v>
      </c>
      <c r="E3" s="17">
        <f>IF(OR($A3="",$B3="",$C3=""),"",A3*'MPTO_working_3-way'!$I2)</f>
        <v>1.6084293718312925</v>
      </c>
      <c r="F3" s="21">
        <f>IF(OR($A3="",$B3="",$C3=""),"",B3*'MPTO_working_3-way'!$I2)</f>
        <v>4.5554870595737889</v>
      </c>
      <c r="G3" s="22">
        <f>IF(OR($A3="",$B3="",$C3=""),"",C3*'MPTO_working_3-way'!$I2)</f>
        <v>6.2988169593651255</v>
      </c>
      <c r="H3" s="17">
        <f>IF(OR($A3="",$B3="",$C3=""),"",'MPTO_working_3-way'!E2)</f>
        <v>1.5807881529245773</v>
      </c>
      <c r="I3" s="21">
        <f>IF(OR($A3="",$B3="",$C3=""),"",'MPTO_working_3-way'!F2)</f>
        <v>4.6463008907695071</v>
      </c>
      <c r="J3" s="22">
        <f>IF(OR($A3="",$B3="",$C3=""),"",'MPTO_working_3-way'!G2)</f>
        <v>6.5712007229331606</v>
      </c>
      <c r="K3" s="17">
        <f>IF(OR($A3="",$B3="",$C3=""),"",'OddsRatio_working_3-way'!H2)</f>
        <v>1.5899102813935284</v>
      </c>
      <c r="L3" s="21">
        <f>IF(OR($A3="",$B3="",$C3=""),"",'OddsRatio_working_3-way'!I2)</f>
        <v>4.6359924616801109</v>
      </c>
      <c r="M3" s="22">
        <f>IF(OR($A3="",$B3="",$C3=""),"",'OddsRatio_working_3-way'!J2)</f>
        <v>6.437900230300345</v>
      </c>
      <c r="N3" s="23">
        <f>(1/E3)* 100</f>
        <v>62.172453295940535</v>
      </c>
      <c r="O3" s="24">
        <f>(1/F3)* 100</f>
        <v>21.95154956918174</v>
      </c>
      <c r="P3" s="24">
        <f>(1/G3)* 100</f>
        <v>15.875997134877732</v>
      </c>
      <c r="Q3" t="s">
        <v>256</v>
      </c>
      <c r="R3" t="s">
        <v>257</v>
      </c>
      <c r="S3" t="s">
        <v>370</v>
      </c>
      <c r="T3" s="35">
        <v>100</v>
      </c>
      <c r="U3" s="35">
        <f>(1/A4)*((T3*A4)-T3)</f>
        <v>42.196531791907518</v>
      </c>
      <c r="V3" s="35">
        <f>(1/B4)*((T3*B4)-T3)</f>
        <v>75.186104218362274</v>
      </c>
      <c r="W3" s="35">
        <f>(1/C4)*((T3*C4)-T3)</f>
        <v>79.633401221995925</v>
      </c>
      <c r="X3" s="35">
        <f>((1/B4)+(1/C4))*T3</f>
        <v>45.180494559641787</v>
      </c>
      <c r="Y3" s="35">
        <f>((1/A4)+(1/C4))*T3</f>
        <v>78.170066986096572</v>
      </c>
      <c r="Z3" s="35">
        <f>((1/A4)+(1/B4))*T3</f>
        <v>82.617363989730208</v>
      </c>
      <c r="AA3" s="35">
        <f t="shared" ref="AA3" si="0">U3-X3</f>
        <v>-2.9839627677342691</v>
      </c>
      <c r="AB3" s="35">
        <f t="shared" ref="AB3" si="1">V3-Y3</f>
        <v>-2.9839627677342975</v>
      </c>
      <c r="AC3" s="35">
        <f t="shared" ref="AC3" si="2">W3-Z3</f>
        <v>-2.9839627677342833</v>
      </c>
      <c r="AD3" s="27"/>
      <c r="AE3" s="27"/>
      <c r="AF3">
        <v>1.74</v>
      </c>
      <c r="AG3">
        <v>2.16</v>
      </c>
      <c r="AH3" s="41"/>
      <c r="AI3" s="27"/>
      <c r="AJ3" t="s">
        <v>163</v>
      </c>
    </row>
    <row r="4" spans="1:36" ht="15" x14ac:dyDescent="0.25">
      <c r="A4">
        <v>1.73</v>
      </c>
      <c r="B4">
        <v>4.03</v>
      </c>
      <c r="C4">
        <v>4.91</v>
      </c>
      <c r="D4" s="20">
        <f t="shared" ref="D4:D67" si="3">IF(OR($A4="",$B4="",$C4=""),"",(1/A4)+(1/B4)+(1/C4)-1)</f>
        <v>2.9839627677342717E-2</v>
      </c>
      <c r="E4" s="17">
        <f>IF(OR($A4="",$B4="",$C4=""),"",A4*'MPTO_working_3-way'!$I3)</f>
        <v>1.7816225558818028</v>
      </c>
      <c r="F4" s="21">
        <f>IF(OR($A4="",$B4="",$C4=""),"",B4*'MPTO_working_3-way'!$I3)</f>
        <v>4.1502536995396913</v>
      </c>
      <c r="G4" s="22">
        <f>IF(OR($A4="",$B4="",$C4=""),"",C4*'MPTO_working_3-way'!$I3)</f>
        <v>5.0565125718957527</v>
      </c>
      <c r="H4" s="17">
        <f>IF(OR($A4="",$B4="",$C4=""),"",'MPTO_working_3-way'!E3)</f>
        <v>1.7602902268682321</v>
      </c>
      <c r="I4" s="21">
        <f>IF(OR($A4="",$B4="",$C4=""),"",'MPTO_working_3-way'!F3)</f>
        <v>4.1982864942191229</v>
      </c>
      <c r="J4" s="22">
        <f>IF(OR($A4="",$B4="",$C4=""),"",'MPTO_working_3-way'!G3)</f>
        <v>5.1621043972098644</v>
      </c>
      <c r="K4" s="17">
        <f>IF(OR($A4="",$B4="",$C4=""),"",'OddsRatio_working_3-way'!H3)</f>
        <v>1.767951936628765</v>
      </c>
      <c r="L4" s="21">
        <f>IF(OR($A4="",$B4="",$C4=""),"",'OddsRatio_working_3-way'!I3)</f>
        <v>4.187526531486518</v>
      </c>
      <c r="M4" s="22">
        <f>IF(OR($A4="",$B4="",$C4=""),"",'OddsRatio_working_3-way'!J3)</f>
        <v>5.1132768112581797</v>
      </c>
      <c r="N4" s="23">
        <f t="shared" ref="N4" si="4">(1/E4)* 100</f>
        <v>56.128611343554546</v>
      </c>
      <c r="O4" s="24">
        <f t="shared" ref="O4" si="5">(1/F4)* 100</f>
        <v>24.09491256187329</v>
      </c>
      <c r="P4" s="24">
        <f t="shared" ref="P4" si="6">(1/G4)* 100</f>
        <v>19.776476094572171</v>
      </c>
      <c r="Q4" t="s">
        <v>258</v>
      </c>
      <c r="R4" t="s">
        <v>259</v>
      </c>
      <c r="S4" t="s">
        <v>370</v>
      </c>
      <c r="T4" s="35">
        <v>100</v>
      </c>
      <c r="U4" s="35">
        <f t="shared" ref="U4" si="7">(1/A5)*((T4*A5)-T4)</f>
        <v>37.5</v>
      </c>
      <c r="V4" s="35">
        <f t="shared" ref="V4" si="8">(1/B5)*((T4*B5)-T4)</f>
        <v>77.426636568848764</v>
      </c>
      <c r="W4" s="35">
        <f t="shared" ref="W4" si="9">(1/C5)*((T4*C5)-T4)</f>
        <v>81.949458483754512</v>
      </c>
      <c r="X4" s="35">
        <f t="shared" ref="X4" si="10">((1/B5)+(1/C5))*T4</f>
        <v>40.623904947396731</v>
      </c>
      <c r="Y4" s="35">
        <f t="shared" ref="Y4" si="11">((1/A5)+(1/C5))*T4</f>
        <v>80.550541516245488</v>
      </c>
      <c r="Z4" s="35">
        <f t="shared" ref="Z4" si="12">((1/A5)+(1/B5))*T4</f>
        <v>85.073363431151236</v>
      </c>
      <c r="AA4" s="35">
        <f t="shared" ref="AA4" si="13">U4-X4</f>
        <v>-3.1239049473967313</v>
      </c>
      <c r="AB4" s="35">
        <f t="shared" ref="AB4" si="14">V4-Y4</f>
        <v>-3.1239049473967242</v>
      </c>
      <c r="AC4" s="35">
        <f t="shared" ref="AC4" si="15">W4-Z4</f>
        <v>-3.1239049473967242</v>
      </c>
      <c r="AD4" s="4"/>
      <c r="AE4" s="4"/>
      <c r="AF4">
        <v>1.73</v>
      </c>
      <c r="AG4">
        <v>2.2000000000000002</v>
      </c>
      <c r="AH4" s="4"/>
      <c r="AI4" s="4"/>
      <c r="AJ4" t="s">
        <v>374</v>
      </c>
    </row>
    <row r="5" spans="1:36" s="12" customFormat="1" ht="15" x14ac:dyDescent="0.25">
      <c r="A5">
        <v>1.6</v>
      </c>
      <c r="B5">
        <v>4.43</v>
      </c>
      <c r="C5">
        <v>5.54</v>
      </c>
      <c r="D5" s="20">
        <f t="shared" si="3"/>
        <v>3.1239049473967384E-2</v>
      </c>
      <c r="E5" s="17">
        <f>IF(OR($A5="",$B5="",$C5=""),"",A5*'MPTO_working_3-way'!$I4)</f>
        <v>1.6499824791583479</v>
      </c>
      <c r="F5" s="21">
        <f>IF(OR($A5="",$B5="",$C5=""),"",B5*'MPTO_working_3-way'!$I4)</f>
        <v>4.5683889891696756</v>
      </c>
      <c r="G5" s="22">
        <f>IF(OR($A5="",$B5="",$C5=""),"",C5*'MPTO_working_3-way'!$I4)</f>
        <v>5.7130643340857796</v>
      </c>
      <c r="H5" s="17"/>
      <c r="I5" s="21"/>
      <c r="J5" s="22"/>
      <c r="K5" s="17"/>
      <c r="L5" s="21"/>
      <c r="M5" s="22"/>
      <c r="N5" s="23">
        <f t="shared" ref="N5:N68" si="16">(1/E5)* 100</f>
        <v>60.606704169979885</v>
      </c>
      <c r="O5" s="24">
        <f t="shared" ref="O5:O68" si="17">(1/F5)* 100</f>
        <v>21.889554553491607</v>
      </c>
      <c r="P5" s="24">
        <f t="shared" ref="P5:P68" si="18">(1/G5)* 100</f>
        <v>17.503741276528487</v>
      </c>
      <c r="Q5" t="s">
        <v>260</v>
      </c>
      <c r="R5" t="s">
        <v>261</v>
      </c>
      <c r="S5" t="s">
        <v>370</v>
      </c>
      <c r="T5" s="35">
        <v>100</v>
      </c>
      <c r="U5" s="35">
        <f t="shared" ref="U5:U68" si="19">(1/A6)*((T5*A6)-T5)</f>
        <v>46.236559139784944</v>
      </c>
      <c r="V5" s="35">
        <f t="shared" ref="V5:V68" si="20">(1/B6)*((T5*B6)-T5)</f>
        <v>73.045822102425873</v>
      </c>
      <c r="W5" s="35">
        <f t="shared" ref="W5:W68" si="21">(1/C6)*((T5*C6)-T5)</f>
        <v>77.628635346756155</v>
      </c>
      <c r="X5" s="35">
        <f t="shared" ref="X5:X68" si="22">((1/B6)+(1/C6))*T5</f>
        <v>49.325542550817971</v>
      </c>
      <c r="Y5" s="35">
        <f t="shared" ref="Y5:Y68" si="23">((1/A6)+(1/C6))*T5</f>
        <v>76.1348055134589</v>
      </c>
      <c r="Z5" s="35">
        <f t="shared" ref="Z5:Z68" si="24">((1/A6)+(1/B6))*T5</f>
        <v>80.717618757789182</v>
      </c>
      <c r="AA5" s="35">
        <f t="shared" ref="AA5:AA68" si="25">U5-X5</f>
        <v>-3.088983411033027</v>
      </c>
      <c r="AB5" s="35">
        <f t="shared" ref="AB5:AB68" si="26">V5-Y5</f>
        <v>-3.088983411033027</v>
      </c>
      <c r="AC5" s="35">
        <f t="shared" ref="AC5:AC68" si="27">W5-Z5</f>
        <v>-3.088983411033027</v>
      </c>
      <c r="AD5" s="27"/>
      <c r="AE5" s="27"/>
      <c r="AF5">
        <v>1.63</v>
      </c>
      <c r="AG5">
        <v>2.38</v>
      </c>
      <c r="AH5" s="36"/>
      <c r="AI5" s="27"/>
      <c r="AJ5" t="s">
        <v>374</v>
      </c>
    </row>
    <row r="6" spans="1:36" s="12" customFormat="1" ht="15" x14ac:dyDescent="0.25">
      <c r="A6">
        <v>1.86</v>
      </c>
      <c r="B6">
        <v>3.71</v>
      </c>
      <c r="C6">
        <v>4.47</v>
      </c>
      <c r="D6" s="20">
        <f t="shared" si="3"/>
        <v>3.0889834110330305E-2</v>
      </c>
      <c r="E6" s="17">
        <f>IF(OR($A6="",$B6="",$C6=""),"",A6*'MPTO_working_3-way'!$I5)</f>
        <v>1.9174550914452144</v>
      </c>
      <c r="F6" s="21">
        <f>IF(OR($A6="",$B6="",$C6=""),"",B6*'MPTO_working_3-way'!$I5)</f>
        <v>3.8246012845493254</v>
      </c>
      <c r="G6" s="22">
        <f>IF(OR($A6="",$B6="",$C6=""),"",C6*'MPTO_working_3-way'!$I5)</f>
        <v>4.6080775584731759</v>
      </c>
      <c r="H6" s="17"/>
      <c r="I6" s="21"/>
      <c r="J6" s="22"/>
      <c r="K6" s="17"/>
      <c r="L6" s="21"/>
      <c r="M6" s="22"/>
      <c r="N6" s="23">
        <f t="shared" si="16"/>
        <v>52.152460021699135</v>
      </c>
      <c r="O6" s="24">
        <f t="shared" si="17"/>
        <v>26.146516345110616</v>
      </c>
      <c r="P6" s="24">
        <f t="shared" si="18"/>
        <v>21.701023633190246</v>
      </c>
      <c r="Q6" t="s">
        <v>101</v>
      </c>
      <c r="R6" t="s">
        <v>93</v>
      </c>
      <c r="S6" t="s">
        <v>370</v>
      </c>
      <c r="T6" s="35">
        <v>100</v>
      </c>
      <c r="U6" s="35">
        <f t="shared" si="19"/>
        <v>70.326409495548958</v>
      </c>
      <c r="V6" s="35">
        <f t="shared" si="20"/>
        <v>69.78851963746223</v>
      </c>
      <c r="W6" s="35">
        <f t="shared" si="21"/>
        <v>57.081545064377686</v>
      </c>
      <c r="X6" s="35">
        <f t="shared" si="22"/>
        <v>73.129935298160078</v>
      </c>
      <c r="Y6" s="35">
        <f t="shared" si="23"/>
        <v>72.592045440073363</v>
      </c>
      <c r="Z6" s="35">
        <f t="shared" si="24"/>
        <v>59.885070866988798</v>
      </c>
      <c r="AA6" s="35">
        <f t="shared" si="25"/>
        <v>-2.8035258026111194</v>
      </c>
      <c r="AB6" s="35">
        <f t="shared" si="26"/>
        <v>-2.8035258026111336</v>
      </c>
      <c r="AC6" s="35">
        <f t="shared" si="27"/>
        <v>-2.8035258026111123</v>
      </c>
      <c r="AD6" s="27"/>
      <c r="AE6" s="27"/>
      <c r="AF6">
        <v>1.96</v>
      </c>
      <c r="AG6">
        <v>1.93</v>
      </c>
      <c r="AH6" s="36"/>
      <c r="AI6" s="27"/>
      <c r="AJ6" t="s">
        <v>169</v>
      </c>
    </row>
    <row r="7" spans="1:36" s="12" customFormat="1" ht="15" x14ac:dyDescent="0.25">
      <c r="A7">
        <v>3.37</v>
      </c>
      <c r="B7">
        <v>3.31</v>
      </c>
      <c r="C7">
        <v>2.33</v>
      </c>
      <c r="D7" s="20">
        <f t="shared" si="3"/>
        <v>2.8035258026111176E-2</v>
      </c>
      <c r="E7" s="17">
        <f>IF(OR($A7="",$B7="",$C7=""),"",A7*'MPTO_working_3-way'!$I6)</f>
        <v>3.464478819547995</v>
      </c>
      <c r="F7" s="21">
        <f>IF(OR($A7="",$B7="",$C7=""),"",B7*'MPTO_working_3-way'!$I6)</f>
        <v>3.4027967040664282</v>
      </c>
      <c r="G7" s="22">
        <f>IF(OR($A7="",$B7="",$C7=""),"",C7*'MPTO_working_3-way'!$I6)</f>
        <v>2.3953221512008391</v>
      </c>
      <c r="H7" s="17"/>
      <c r="I7" s="21"/>
      <c r="J7" s="22"/>
      <c r="K7" s="17"/>
      <c r="L7" s="21"/>
      <c r="M7" s="22"/>
      <c r="N7" s="23">
        <f t="shared" si="16"/>
        <v>28.864370431638786</v>
      </c>
      <c r="O7" s="24">
        <f t="shared" si="17"/>
        <v>29.387591647922275</v>
      </c>
      <c r="P7" s="24">
        <f t="shared" si="18"/>
        <v>41.748037920438932</v>
      </c>
      <c r="Q7" t="s">
        <v>115</v>
      </c>
      <c r="R7" t="s">
        <v>117</v>
      </c>
      <c r="S7" t="s">
        <v>370</v>
      </c>
      <c r="T7" s="35">
        <v>100</v>
      </c>
      <c r="U7" s="35">
        <f t="shared" si="19"/>
        <v>69.230769230769241</v>
      </c>
      <c r="V7" s="35">
        <f t="shared" si="20"/>
        <v>73.045822102425873</v>
      </c>
      <c r="W7" s="35">
        <f t="shared" si="21"/>
        <v>54.954954954954964</v>
      </c>
      <c r="X7" s="35">
        <f t="shared" si="22"/>
        <v>71.999222942619156</v>
      </c>
      <c r="Y7" s="35">
        <f t="shared" si="23"/>
        <v>75.814275814275817</v>
      </c>
      <c r="Z7" s="35">
        <f t="shared" si="24"/>
        <v>57.7234086668049</v>
      </c>
      <c r="AA7" s="35">
        <f t="shared" si="25"/>
        <v>-2.7684537118499151</v>
      </c>
      <c r="AB7" s="35">
        <f t="shared" si="26"/>
        <v>-2.7684537118499435</v>
      </c>
      <c r="AC7" s="35">
        <f t="shared" si="27"/>
        <v>-2.7684537118499364</v>
      </c>
      <c r="AD7" s="27"/>
      <c r="AE7" s="27"/>
      <c r="AF7">
        <v>2.09</v>
      </c>
      <c r="AG7">
        <v>1.8</v>
      </c>
      <c r="AH7" s="36"/>
      <c r="AI7" s="27"/>
      <c r="AJ7" t="s">
        <v>166</v>
      </c>
    </row>
    <row r="8" spans="1:36" ht="15" x14ac:dyDescent="0.25">
      <c r="A8">
        <v>3.25</v>
      </c>
      <c r="B8">
        <v>3.71</v>
      </c>
      <c r="C8">
        <v>2.2200000000000002</v>
      </c>
      <c r="D8" s="20">
        <f t="shared" si="3"/>
        <v>2.7684537118499275E-2</v>
      </c>
      <c r="E8" s="17">
        <f>IF(OR($A8="",$B8="",$C8=""),"",A8*'MPTO_working_3-way'!$I7)</f>
        <v>3.3399747456351228</v>
      </c>
      <c r="F8" s="21">
        <f>IF(OR($A8="",$B8="",$C8=""),"",B8*'MPTO_working_3-way'!$I7)</f>
        <v>3.8127096327096321</v>
      </c>
      <c r="G8" s="22">
        <f>IF(OR($A8="",$B8="",$C8=""),"",C8*'MPTO_working_3-way'!$I7)</f>
        <v>2.2814596724030687</v>
      </c>
      <c r="H8" s="17"/>
      <c r="I8" s="21"/>
      <c r="J8" s="22"/>
      <c r="K8" s="17"/>
      <c r="L8" s="21"/>
      <c r="M8" s="22"/>
      <c r="N8" s="23">
        <f t="shared" si="16"/>
        <v>29.940346145037754</v>
      </c>
      <c r="O8" s="24">
        <f t="shared" si="17"/>
        <v>26.228066030019598</v>
      </c>
      <c r="P8" s="24">
        <f t="shared" si="18"/>
        <v>43.831587824942652</v>
      </c>
      <c r="Q8" t="s">
        <v>262</v>
      </c>
      <c r="R8" t="s">
        <v>263</v>
      </c>
      <c r="S8" t="s">
        <v>370</v>
      </c>
      <c r="T8" s="35">
        <v>100</v>
      </c>
      <c r="U8" s="35">
        <f t="shared" si="19"/>
        <v>10.714285714285726</v>
      </c>
      <c r="V8" s="35">
        <f t="shared" si="20"/>
        <v>90.253411306042892</v>
      </c>
      <c r="W8" s="35">
        <f t="shared" si="21"/>
        <v>95.414947271893638</v>
      </c>
      <c r="X8" s="35">
        <f t="shared" si="22"/>
        <v>14.331641422063491</v>
      </c>
      <c r="Y8" s="35">
        <f t="shared" si="23"/>
        <v>93.870767013820654</v>
      </c>
      <c r="Z8" s="35">
        <f t="shared" si="24"/>
        <v>99.0323029796714</v>
      </c>
      <c r="AA8" s="35">
        <f t="shared" si="25"/>
        <v>-3.6173557077777652</v>
      </c>
      <c r="AB8" s="35">
        <f t="shared" si="26"/>
        <v>-3.6173557077777616</v>
      </c>
      <c r="AC8" s="35">
        <f t="shared" si="27"/>
        <v>-3.6173557077777616</v>
      </c>
      <c r="AF8">
        <v>1.72</v>
      </c>
      <c r="AG8">
        <v>2.21</v>
      </c>
      <c r="AJ8" t="s">
        <v>375</v>
      </c>
    </row>
    <row r="9" spans="1:36" ht="15" x14ac:dyDescent="0.25">
      <c r="A9">
        <v>1.1200000000000001</v>
      </c>
      <c r="B9">
        <v>10.26</v>
      </c>
      <c r="C9">
        <v>21.81</v>
      </c>
      <c r="D9" s="20">
        <f t="shared" si="3"/>
        <v>3.6173557077777696E-2</v>
      </c>
      <c r="E9" s="17">
        <f>IF(OR($A9="",$B9="",$C9=""),"",A9*'MPTO_working_3-way'!$I8)</f>
        <v>1.160514383927111</v>
      </c>
      <c r="F9" s="21">
        <f>IF(OR($A9="",$B9="",$C9=""),"",B9*'MPTO_working_3-way'!$I8)</f>
        <v>10.631140695617999</v>
      </c>
      <c r="G9" s="22">
        <f>IF(OR($A9="",$B9="",$C9=""),"",C9*'MPTO_working_3-way'!$I8)</f>
        <v>22.598945279866332</v>
      </c>
      <c r="H9" s="17"/>
      <c r="I9" s="21"/>
      <c r="J9" s="22"/>
      <c r="K9" s="17"/>
      <c r="L9" s="21"/>
      <c r="M9" s="22"/>
      <c r="N9" s="23">
        <f t="shared" si="16"/>
        <v>86.168686390259126</v>
      </c>
      <c r="O9" s="24">
        <f t="shared" si="17"/>
        <v>9.4063283388976817</v>
      </c>
      <c r="P9" s="24">
        <f t="shared" si="18"/>
        <v>4.4249852708432016</v>
      </c>
      <c r="Q9" t="s">
        <v>245</v>
      </c>
      <c r="R9" t="s">
        <v>253</v>
      </c>
      <c r="S9" t="s">
        <v>370</v>
      </c>
      <c r="T9" s="35">
        <v>100</v>
      </c>
      <c r="U9" s="35">
        <f t="shared" si="19"/>
        <v>42.196531791907518</v>
      </c>
      <c r="V9" s="35">
        <f t="shared" si="20"/>
        <v>71.509971509971507</v>
      </c>
      <c r="W9" s="35">
        <f t="shared" si="21"/>
        <v>83.333333333333329</v>
      </c>
      <c r="X9" s="35">
        <f t="shared" si="22"/>
        <v>45.156695156695157</v>
      </c>
      <c r="Y9" s="35">
        <f t="shared" si="23"/>
        <v>74.470134874759154</v>
      </c>
      <c r="Z9" s="35">
        <f t="shared" si="24"/>
        <v>86.29349669812099</v>
      </c>
      <c r="AA9" s="35">
        <f t="shared" si="25"/>
        <v>-2.9601633647876398</v>
      </c>
      <c r="AB9" s="35">
        <f t="shared" si="26"/>
        <v>-2.9601633647876469</v>
      </c>
      <c r="AC9" s="35">
        <f t="shared" si="27"/>
        <v>-2.9601633647876611</v>
      </c>
      <c r="AF9">
        <v>1.33</v>
      </c>
      <c r="AG9">
        <v>3.45</v>
      </c>
      <c r="AJ9" t="s">
        <v>215</v>
      </c>
    </row>
    <row r="10" spans="1:36" ht="15" x14ac:dyDescent="0.25">
      <c r="A10">
        <v>1.73</v>
      </c>
      <c r="B10">
        <v>3.51</v>
      </c>
      <c r="C10">
        <v>6</v>
      </c>
      <c r="D10" s="20">
        <f t="shared" si="3"/>
        <v>2.9601633647876602E-2</v>
      </c>
      <c r="E10" s="17">
        <f>IF(OR($A10="",$B10="",$C10=""),"",A10*'MPTO_working_3-way'!$I9)</f>
        <v>1.7812108262108266</v>
      </c>
      <c r="F10" s="21">
        <f>IF(OR($A10="",$B10="",$C10=""),"",B10*'MPTO_working_3-way'!$I9)</f>
        <v>3.6139017341040467</v>
      </c>
      <c r="G10" s="22">
        <f>IF(OR($A10="",$B10="",$C10=""),"",C10*'MPTO_working_3-way'!$I9)</f>
        <v>6.1776098018872592</v>
      </c>
      <c r="H10" s="17"/>
      <c r="I10" s="21"/>
      <c r="J10" s="22"/>
      <c r="K10" s="17"/>
      <c r="L10" s="21"/>
      <c r="M10" s="22"/>
      <c r="N10" s="23">
        <f t="shared" si="16"/>
        <v>56.141585559936324</v>
      </c>
      <c r="O10" s="24">
        <f t="shared" si="17"/>
        <v>27.670923936948675</v>
      </c>
      <c r="P10" s="24">
        <f t="shared" si="18"/>
        <v>16.187490503114976</v>
      </c>
      <c r="Q10" t="s">
        <v>264</v>
      </c>
      <c r="R10" t="s">
        <v>265</v>
      </c>
      <c r="S10" t="s">
        <v>370</v>
      </c>
      <c r="T10" s="35">
        <v>100</v>
      </c>
      <c r="U10" s="35">
        <f t="shared" si="19"/>
        <v>55.752212389380524</v>
      </c>
      <c r="V10" s="35">
        <f t="shared" si="20"/>
        <v>65.870307167235495</v>
      </c>
      <c r="W10" s="35">
        <f t="shared" si="21"/>
        <v>75.609756097560975</v>
      </c>
      <c r="X10" s="35">
        <f t="shared" si="22"/>
        <v>58.51993673520353</v>
      </c>
      <c r="Y10" s="35">
        <f t="shared" si="23"/>
        <v>68.638031513058493</v>
      </c>
      <c r="Z10" s="35">
        <f t="shared" si="24"/>
        <v>78.377480443383973</v>
      </c>
      <c r="AA10" s="35">
        <f t="shared" si="25"/>
        <v>-2.7677243458230052</v>
      </c>
      <c r="AB10" s="35">
        <f t="shared" si="26"/>
        <v>-2.7677243458229981</v>
      </c>
      <c r="AC10" s="35">
        <f t="shared" si="27"/>
        <v>-2.7677243458229981</v>
      </c>
      <c r="AF10">
        <v>2.66</v>
      </c>
      <c r="AG10">
        <v>1.53</v>
      </c>
      <c r="AJ10" t="s">
        <v>167</v>
      </c>
    </row>
    <row r="11" spans="1:36" ht="15" x14ac:dyDescent="0.25">
      <c r="A11">
        <v>2.2599999999999998</v>
      </c>
      <c r="B11">
        <v>2.93</v>
      </c>
      <c r="C11">
        <v>4.0999999999999996</v>
      </c>
      <c r="D11" s="20">
        <f t="shared" si="3"/>
        <v>2.7677243458229972E-2</v>
      </c>
      <c r="E11" s="17">
        <f>IF(OR($A11="",$B11="",$C11=""),"",A11*'MPTO_working_3-way'!$I10)</f>
        <v>2.3225505702155993</v>
      </c>
      <c r="F11" s="21">
        <f>IF(OR($A11="",$B11="",$C11=""),"",B11*'MPTO_working_3-way'!$I10)</f>
        <v>3.011094323332614</v>
      </c>
      <c r="G11" s="22">
        <f>IF(OR($A11="",$B11="",$C11=""),"",C11*'MPTO_working_3-way'!$I10)</f>
        <v>4.2134766981787424</v>
      </c>
      <c r="H11" s="17"/>
      <c r="I11" s="21"/>
      <c r="J11" s="22"/>
      <c r="K11" s="17"/>
      <c r="L11" s="21"/>
      <c r="M11" s="22"/>
      <c r="N11" s="23">
        <f t="shared" si="16"/>
        <v>43.056113086363126</v>
      </c>
      <c r="O11" s="24">
        <f t="shared" si="17"/>
        <v>33.210517261153797</v>
      </c>
      <c r="P11" s="24">
        <f t="shared" si="18"/>
        <v>23.733369652483084</v>
      </c>
      <c r="Q11" t="s">
        <v>266</v>
      </c>
      <c r="R11" t="s">
        <v>267</v>
      </c>
      <c r="S11" t="s">
        <v>370</v>
      </c>
      <c r="T11" s="35">
        <v>100</v>
      </c>
      <c r="U11" s="35">
        <f t="shared" si="19"/>
        <v>45.355191256830594</v>
      </c>
      <c r="V11" s="35">
        <f t="shared" si="20"/>
        <v>74.811083123425689</v>
      </c>
      <c r="W11" s="35">
        <f t="shared" si="21"/>
        <v>76.076555023923447</v>
      </c>
      <c r="X11" s="35">
        <f t="shared" si="22"/>
        <v>49.112361852650864</v>
      </c>
      <c r="Y11" s="35">
        <f t="shared" si="23"/>
        <v>78.568253719245945</v>
      </c>
      <c r="Z11" s="35">
        <f t="shared" si="24"/>
        <v>79.833725619743703</v>
      </c>
      <c r="AA11" s="35">
        <f t="shared" si="25"/>
        <v>-3.7571705958202699</v>
      </c>
      <c r="AB11" s="35">
        <f t="shared" si="26"/>
        <v>-3.7571705958202557</v>
      </c>
      <c r="AC11" s="35">
        <f t="shared" si="27"/>
        <v>-3.7571705958202557</v>
      </c>
      <c r="AF11">
        <v>2.73</v>
      </c>
      <c r="AG11">
        <v>1.5</v>
      </c>
      <c r="AJ11" t="s">
        <v>376</v>
      </c>
    </row>
    <row r="12" spans="1:36" ht="15" x14ac:dyDescent="0.25">
      <c r="A12">
        <v>1.83</v>
      </c>
      <c r="B12">
        <v>3.97</v>
      </c>
      <c r="C12">
        <v>4.18</v>
      </c>
      <c r="D12" s="20">
        <f t="shared" si="3"/>
        <v>3.7571705958202584E-2</v>
      </c>
      <c r="E12" s="17">
        <f>IF(OR($A12="",$B12="",$C12=""),"",A12*'MPTO_working_3-way'!$I11)</f>
        <v>1.8987562219035108</v>
      </c>
      <c r="F12" s="21">
        <f>IF(OR($A12="",$B12="",$C12=""),"",B12*'MPTO_working_3-way'!$I11)</f>
        <v>4.1191596726540647</v>
      </c>
      <c r="G12" s="22">
        <f>IF(OR($A12="",$B12="",$C12=""),"",C12*'MPTO_working_3-way'!$I11)</f>
        <v>4.3370497309052869</v>
      </c>
      <c r="H12" s="17"/>
      <c r="I12" s="21"/>
      <c r="J12" s="22"/>
      <c r="K12" s="17"/>
      <c r="L12" s="21"/>
      <c r="M12" s="22"/>
      <c r="N12" s="23">
        <f t="shared" si="16"/>
        <v>52.666055203100058</v>
      </c>
      <c r="O12" s="24">
        <f t="shared" si="17"/>
        <v>24.276796227121686</v>
      </c>
      <c r="P12" s="24">
        <f t="shared" si="18"/>
        <v>23.057148569778256</v>
      </c>
      <c r="Q12" t="s">
        <v>129</v>
      </c>
      <c r="R12" t="s">
        <v>268</v>
      </c>
      <c r="S12" t="s">
        <v>371</v>
      </c>
      <c r="T12" s="35">
        <v>100</v>
      </c>
      <c r="U12" s="35">
        <f t="shared" si="19"/>
        <v>35.897435897435898</v>
      </c>
      <c r="V12" s="35">
        <f t="shared" si="20"/>
        <v>76.635514018691595</v>
      </c>
      <c r="W12" s="35">
        <f t="shared" si="21"/>
        <v>83.633387888707034</v>
      </c>
      <c r="X12" s="35">
        <f t="shared" si="22"/>
        <v>39.731098092601371</v>
      </c>
      <c r="Y12" s="35">
        <f t="shared" si="23"/>
        <v>80.469176213857054</v>
      </c>
      <c r="Z12" s="35">
        <f t="shared" si="24"/>
        <v>87.467050083872508</v>
      </c>
      <c r="AA12" s="35">
        <f t="shared" si="25"/>
        <v>-3.8336621951654735</v>
      </c>
      <c r="AB12" s="35">
        <f t="shared" si="26"/>
        <v>-3.8336621951654593</v>
      </c>
      <c r="AC12" s="35">
        <f t="shared" si="27"/>
        <v>-3.8336621951654735</v>
      </c>
      <c r="AF12">
        <v>1.61</v>
      </c>
      <c r="AG12">
        <v>2.41</v>
      </c>
      <c r="AJ12" t="s">
        <v>163</v>
      </c>
    </row>
    <row r="13" spans="1:36" ht="15" x14ac:dyDescent="0.25">
      <c r="A13">
        <v>1.56</v>
      </c>
      <c r="B13">
        <v>4.28</v>
      </c>
      <c r="C13">
        <v>6.11</v>
      </c>
      <c r="D13" s="20">
        <f t="shared" si="3"/>
        <v>3.833662195165477E-2</v>
      </c>
      <c r="E13" s="17">
        <f>IF(OR($A13="",$B13="",$C13=""),"",A13*'MPTO_working_3-way'!$I12)</f>
        <v>1.6198051302445815</v>
      </c>
      <c r="F13" s="21">
        <f>IF(OR($A13="",$B13="",$C13=""),"",B13*'MPTO_working_3-way'!$I12)</f>
        <v>4.4440807419530826</v>
      </c>
      <c r="G13" s="22">
        <f>IF(OR($A13="",$B13="",$C13=""),"",C13*'MPTO_working_3-way'!$I12)</f>
        <v>6.3442367601246108</v>
      </c>
      <c r="H13" s="17"/>
      <c r="I13" s="21"/>
      <c r="J13" s="22"/>
      <c r="K13" s="17"/>
      <c r="L13" s="21"/>
      <c r="M13" s="22"/>
      <c r="N13" s="23">
        <f t="shared" si="16"/>
        <v>61.735821261969058</v>
      </c>
      <c r="O13" s="24">
        <f t="shared" si="17"/>
        <v>22.501841394549473</v>
      </c>
      <c r="P13" s="24">
        <f t="shared" si="18"/>
        <v>15.762337343481464</v>
      </c>
      <c r="Q13" t="s">
        <v>269</v>
      </c>
      <c r="R13" t="s">
        <v>270</v>
      </c>
      <c r="S13" t="s">
        <v>371</v>
      </c>
      <c r="T13" s="35">
        <v>100</v>
      </c>
      <c r="U13" s="35">
        <f t="shared" si="19"/>
        <v>21.259842519685037</v>
      </c>
      <c r="V13" s="35">
        <f t="shared" si="20"/>
        <v>84</v>
      </c>
      <c r="W13" s="35">
        <f t="shared" si="21"/>
        <v>89.939637826961771</v>
      </c>
      <c r="X13" s="35">
        <f t="shared" si="22"/>
        <v>26.060362173038232</v>
      </c>
      <c r="Y13" s="35">
        <f t="shared" si="23"/>
        <v>88.800519653353177</v>
      </c>
      <c r="Z13" s="35">
        <f t="shared" si="24"/>
        <v>94.740157480314963</v>
      </c>
      <c r="AA13" s="35">
        <f t="shared" si="25"/>
        <v>-4.8005196533531951</v>
      </c>
      <c r="AB13" s="35">
        <f t="shared" si="26"/>
        <v>-4.8005196533531773</v>
      </c>
      <c r="AC13" s="35">
        <f t="shared" si="27"/>
        <v>-4.8005196533531915</v>
      </c>
      <c r="AF13">
        <v>1.86</v>
      </c>
      <c r="AG13">
        <v>2.0099999999999998</v>
      </c>
      <c r="AJ13" t="s">
        <v>163</v>
      </c>
    </row>
    <row r="14" spans="1:36" ht="15" x14ac:dyDescent="0.25">
      <c r="A14">
        <v>1.27</v>
      </c>
      <c r="B14">
        <v>6.25</v>
      </c>
      <c r="C14">
        <v>9.94</v>
      </c>
      <c r="D14" s="20">
        <f t="shared" si="3"/>
        <v>4.8005196533531969E-2</v>
      </c>
      <c r="E14" s="17">
        <f>IF(OR($A14="",$B14="",$C14=""),"",A14*'MPTO_working_3-way'!$I13)</f>
        <v>1.3309665995975857</v>
      </c>
      <c r="F14" s="21">
        <f>IF(OR($A14="",$B14="",$C14=""),"",B14*'MPTO_working_3-way'!$I13)</f>
        <v>6.5500324783345745</v>
      </c>
      <c r="G14" s="22">
        <f>IF(OR($A14="",$B14="",$C14=""),"",C14*'MPTO_working_3-way'!$I13)</f>
        <v>10.417171653543308</v>
      </c>
      <c r="H14" s="17"/>
      <c r="I14" s="21"/>
      <c r="J14" s="22"/>
      <c r="K14" s="17"/>
      <c r="L14" s="21"/>
      <c r="M14" s="22"/>
      <c r="N14" s="23">
        <f t="shared" si="16"/>
        <v>75.133365503112358</v>
      </c>
      <c r="O14" s="24">
        <f t="shared" si="17"/>
        <v>15.267099870232432</v>
      </c>
      <c r="P14" s="24">
        <f t="shared" si="18"/>
        <v>9.5995346266552009</v>
      </c>
      <c r="Q14" t="s">
        <v>125</v>
      </c>
      <c r="R14" t="s">
        <v>127</v>
      </c>
      <c r="S14" t="s">
        <v>371</v>
      </c>
      <c r="T14" s="35">
        <v>100</v>
      </c>
      <c r="U14" s="35">
        <f t="shared" si="19"/>
        <v>72.67759562841529</v>
      </c>
      <c r="V14" s="35">
        <f t="shared" si="20"/>
        <v>74.358974358974365</v>
      </c>
      <c r="W14" s="35">
        <f t="shared" si="21"/>
        <v>49.494949494949495</v>
      </c>
      <c r="X14" s="35">
        <f t="shared" si="22"/>
        <v>76.146076146076155</v>
      </c>
      <c r="Y14" s="35">
        <f t="shared" si="23"/>
        <v>77.827454876635201</v>
      </c>
      <c r="Z14" s="35">
        <f t="shared" si="24"/>
        <v>52.963430012610345</v>
      </c>
      <c r="AA14" s="35">
        <f t="shared" si="25"/>
        <v>-3.4684805176608648</v>
      </c>
      <c r="AB14" s="35">
        <f t="shared" si="26"/>
        <v>-3.4684805176608364</v>
      </c>
      <c r="AC14" s="35">
        <f t="shared" si="27"/>
        <v>-3.4684805176608506</v>
      </c>
      <c r="AF14">
        <v>1.47</v>
      </c>
      <c r="AG14">
        <v>2.76</v>
      </c>
      <c r="AJ14" t="s">
        <v>163</v>
      </c>
    </row>
    <row r="15" spans="1:36" ht="15" x14ac:dyDescent="0.25">
      <c r="A15">
        <v>3.66</v>
      </c>
      <c r="B15">
        <v>3.9</v>
      </c>
      <c r="C15">
        <v>1.98</v>
      </c>
      <c r="D15" s="20">
        <f t="shared" si="3"/>
        <v>3.4684805176608435E-2</v>
      </c>
      <c r="E15" s="17">
        <f>IF(OR($A15="",$B15="",$C15=""),"",A15*'MPTO_working_3-way'!$I14)</f>
        <v>3.7869463869463869</v>
      </c>
      <c r="F15" s="21">
        <f>IF(OR($A15="",$B15="",$C15=""),"",B15*'MPTO_working_3-way'!$I14)</f>
        <v>4.0352707401887731</v>
      </c>
      <c r="G15" s="22">
        <f>IF(OR($A15="",$B15="",$C15=""),"",C15*'MPTO_working_3-way'!$I14)</f>
        <v>2.0486759142496846</v>
      </c>
      <c r="H15" s="17"/>
      <c r="I15" s="21"/>
      <c r="J15" s="22"/>
      <c r="K15" s="17"/>
      <c r="L15" s="21"/>
      <c r="M15" s="22"/>
      <c r="N15" s="23">
        <f t="shared" si="16"/>
        <v>26.406500061553611</v>
      </c>
      <c r="O15" s="24">
        <f t="shared" si="17"/>
        <v>24.781484673150313</v>
      </c>
      <c r="P15" s="24">
        <f t="shared" si="18"/>
        <v>48.812015265296075</v>
      </c>
      <c r="Q15" t="s">
        <v>271</v>
      </c>
      <c r="R15" t="s">
        <v>272</v>
      </c>
      <c r="S15" t="s">
        <v>371</v>
      </c>
      <c r="T15" s="35">
        <v>100</v>
      </c>
      <c r="U15" s="35">
        <f t="shared" si="19"/>
        <v>74.424552429667528</v>
      </c>
      <c r="V15" s="35">
        <f t="shared" si="20"/>
        <v>73.045822102425873</v>
      </c>
      <c r="W15" s="35">
        <f t="shared" si="21"/>
        <v>48.979591836734699</v>
      </c>
      <c r="X15" s="35">
        <f t="shared" si="22"/>
        <v>77.974586060839428</v>
      </c>
      <c r="Y15" s="35">
        <f t="shared" si="23"/>
        <v>76.595855733597801</v>
      </c>
      <c r="Z15" s="35">
        <f t="shared" si="24"/>
        <v>52.529625467906605</v>
      </c>
      <c r="AA15" s="35">
        <f t="shared" si="25"/>
        <v>-3.5500336311718996</v>
      </c>
      <c r="AB15" s="35">
        <f t="shared" si="26"/>
        <v>-3.5500336311719281</v>
      </c>
      <c r="AC15" s="35">
        <f t="shared" si="27"/>
        <v>-3.5500336311719067</v>
      </c>
      <c r="AF15">
        <v>1.69</v>
      </c>
      <c r="AG15">
        <v>2.25</v>
      </c>
      <c r="AJ15" t="s">
        <v>377</v>
      </c>
    </row>
    <row r="16" spans="1:36" ht="15" x14ac:dyDescent="0.25">
      <c r="A16">
        <v>3.91</v>
      </c>
      <c r="B16">
        <v>3.71</v>
      </c>
      <c r="C16">
        <v>1.96</v>
      </c>
      <c r="D16" s="20">
        <f t="shared" si="3"/>
        <v>3.5500336311719227E-2</v>
      </c>
      <c r="E16" s="17">
        <f>IF(OR($A16="",$B16="",$C16=""),"",A16*'MPTO_working_3-way'!$I15)</f>
        <v>4.0488063149788225</v>
      </c>
      <c r="F16" s="21">
        <f>IF(OR($A16="",$B16="",$C16=""),"",B16*'MPTO_working_3-way'!$I15)</f>
        <v>3.8417062477164783</v>
      </c>
      <c r="G16" s="22">
        <f>IF(OR($A16="",$B16="",$C16=""),"",C16*'MPTO_working_3-way'!$I15)</f>
        <v>2.0295806591709695</v>
      </c>
      <c r="H16" s="17"/>
      <c r="I16" s="21"/>
      <c r="J16" s="22"/>
      <c r="K16" s="17"/>
      <c r="L16" s="21"/>
      <c r="M16" s="22"/>
      <c r="N16" s="23">
        <f t="shared" si="16"/>
        <v>24.698637628093863</v>
      </c>
      <c r="O16" s="24">
        <f t="shared" si="17"/>
        <v>26.030100573004589</v>
      </c>
      <c r="P16" s="24">
        <f t="shared" si="18"/>
        <v>49.271261798901541</v>
      </c>
      <c r="Q16" t="s">
        <v>273</v>
      </c>
      <c r="R16" t="s">
        <v>274</v>
      </c>
      <c r="S16" t="s">
        <v>371</v>
      </c>
      <c r="T16" s="35">
        <v>100</v>
      </c>
      <c r="U16" s="35">
        <f t="shared" si="19"/>
        <v>76.580796252927385</v>
      </c>
      <c r="V16" s="35">
        <f t="shared" si="20"/>
        <v>76.689976689976689</v>
      </c>
      <c r="W16" s="35">
        <f t="shared" si="21"/>
        <v>43.181818181818187</v>
      </c>
      <c r="X16" s="35">
        <f t="shared" si="22"/>
        <v>80.128205128205138</v>
      </c>
      <c r="Y16" s="35">
        <f t="shared" si="23"/>
        <v>80.237385565254428</v>
      </c>
      <c r="Z16" s="35">
        <f t="shared" si="24"/>
        <v>46.729227057095912</v>
      </c>
      <c r="AA16" s="35">
        <f t="shared" si="25"/>
        <v>-3.5474088752777533</v>
      </c>
      <c r="AB16" s="35">
        <f t="shared" si="26"/>
        <v>-3.5474088752777391</v>
      </c>
      <c r="AC16" s="35">
        <f t="shared" si="27"/>
        <v>-3.5474088752777249</v>
      </c>
      <c r="AF16">
        <v>1.88</v>
      </c>
      <c r="AG16">
        <v>2.02</v>
      </c>
      <c r="AJ16" t="s">
        <v>377</v>
      </c>
    </row>
    <row r="17" spans="1:36" ht="15" x14ac:dyDescent="0.25">
      <c r="A17">
        <v>4.2699999999999996</v>
      </c>
      <c r="B17">
        <v>4.29</v>
      </c>
      <c r="C17">
        <v>1.76</v>
      </c>
      <c r="D17" s="20">
        <f t="shared" si="3"/>
        <v>3.5474088752777355E-2</v>
      </c>
      <c r="E17" s="17">
        <f>IF(OR($A17="",$B17="",$C17=""),"",A17*'MPTO_working_3-way'!$I16)</f>
        <v>4.4214743589743586</v>
      </c>
      <c r="F17" s="21">
        <f>IF(OR($A17="",$B17="",$C17=""),"",B17*'MPTO_working_3-way'!$I16)</f>
        <v>4.442183840749415</v>
      </c>
      <c r="G17" s="22">
        <f>IF(OR($A17="",$B17="",$C17=""),"",C17*'MPTO_working_3-way'!$I16)</f>
        <v>1.8224343962048881</v>
      </c>
      <c r="H17" s="17"/>
      <c r="I17" s="21"/>
      <c r="J17" s="22"/>
      <c r="K17" s="17"/>
      <c r="L17" s="21"/>
      <c r="M17" s="22"/>
      <c r="N17" s="23">
        <f t="shared" si="16"/>
        <v>22.616890177600581</v>
      </c>
      <c r="O17" s="24">
        <f t="shared" si="17"/>
        <v>22.511450130152554</v>
      </c>
      <c r="P17" s="24">
        <f t="shared" si="18"/>
        <v>54.871659692246851</v>
      </c>
      <c r="Q17" t="s">
        <v>275</v>
      </c>
      <c r="R17" t="s">
        <v>276</v>
      </c>
      <c r="S17" t="s">
        <v>371</v>
      </c>
      <c r="T17" s="35">
        <v>100</v>
      </c>
      <c r="U17" s="35">
        <f t="shared" si="19"/>
        <v>51.690821256038639</v>
      </c>
      <c r="V17" s="35">
        <f t="shared" si="20"/>
        <v>73.890339425587456</v>
      </c>
      <c r="W17" s="35">
        <f t="shared" si="21"/>
        <v>70.930232558139537</v>
      </c>
      <c r="X17" s="35">
        <f t="shared" si="22"/>
        <v>55.179428016273</v>
      </c>
      <c r="Y17" s="35">
        <f t="shared" si="23"/>
        <v>77.378946185821817</v>
      </c>
      <c r="Z17" s="35">
        <f t="shared" si="24"/>
        <v>74.418839318373884</v>
      </c>
      <c r="AA17" s="35">
        <f t="shared" si="25"/>
        <v>-3.4886067602343616</v>
      </c>
      <c r="AB17" s="35">
        <f t="shared" si="26"/>
        <v>-3.4886067602343616</v>
      </c>
      <c r="AC17" s="35">
        <f t="shared" si="27"/>
        <v>-3.4886067602343473</v>
      </c>
      <c r="AF17">
        <v>1.56</v>
      </c>
      <c r="AG17">
        <v>2.52</v>
      </c>
      <c r="AJ17" t="s">
        <v>377</v>
      </c>
    </row>
    <row r="18" spans="1:36" ht="15" x14ac:dyDescent="0.25">
      <c r="A18">
        <v>2.0699999999999998</v>
      </c>
      <c r="B18">
        <v>3.83</v>
      </c>
      <c r="C18">
        <v>3.44</v>
      </c>
      <c r="D18" s="20">
        <f t="shared" si="3"/>
        <v>3.4886067602343473E-2</v>
      </c>
      <c r="E18" s="17">
        <f>IF(OR($A18="",$B18="",$C18=""),"",A18*'MPTO_working_3-way'!$I17)</f>
        <v>2.1422141599368509</v>
      </c>
      <c r="F18" s="21">
        <f>IF(OR($A18="",$B18="",$C18=""),"",B18*'MPTO_working_3-way'!$I17)</f>
        <v>3.9636136389169754</v>
      </c>
      <c r="G18" s="22">
        <f>IF(OR($A18="",$B18="",$C18=""),"",C18*'MPTO_working_3-way'!$I17)</f>
        <v>3.5600080725520615</v>
      </c>
      <c r="H18" s="17"/>
      <c r="I18" s="21"/>
      <c r="J18" s="22"/>
      <c r="K18" s="17"/>
      <c r="L18" s="21"/>
      <c r="M18" s="22"/>
      <c r="N18" s="23">
        <f t="shared" si="16"/>
        <v>46.680673608724462</v>
      </c>
      <c r="O18" s="24">
        <f t="shared" si="17"/>
        <v>25.229502446490766</v>
      </c>
      <c r="P18" s="24">
        <f t="shared" si="18"/>
        <v>28.089823944784776</v>
      </c>
      <c r="Q18" t="s">
        <v>277</v>
      </c>
      <c r="R18" t="s">
        <v>278</v>
      </c>
      <c r="S18" t="s">
        <v>371</v>
      </c>
      <c r="T18" s="35">
        <v>100</v>
      </c>
      <c r="U18" s="35">
        <f t="shared" si="19"/>
        <v>64.02877697841727</v>
      </c>
      <c r="V18" s="35">
        <f t="shared" si="20"/>
        <v>71.428571428571431</v>
      </c>
      <c r="W18" s="35">
        <f t="shared" si="21"/>
        <v>61.240310077519375</v>
      </c>
      <c r="X18" s="35">
        <f t="shared" si="22"/>
        <v>67.331118493909187</v>
      </c>
      <c r="Y18" s="35">
        <f t="shared" si="23"/>
        <v>74.730912944063348</v>
      </c>
      <c r="Z18" s="35">
        <f t="shared" si="24"/>
        <v>64.542651593011314</v>
      </c>
      <c r="AA18" s="35">
        <f t="shared" si="25"/>
        <v>-3.3023415154919178</v>
      </c>
      <c r="AB18" s="35">
        <f t="shared" si="26"/>
        <v>-3.3023415154919178</v>
      </c>
      <c r="AC18" s="35">
        <f t="shared" si="27"/>
        <v>-3.3023415154919391</v>
      </c>
      <c r="AF18">
        <v>1.67</v>
      </c>
      <c r="AG18">
        <v>2.2999999999999998</v>
      </c>
      <c r="AJ18" t="s">
        <v>377</v>
      </c>
    </row>
    <row r="19" spans="1:36" ht="15" x14ac:dyDescent="0.25">
      <c r="A19">
        <v>2.78</v>
      </c>
      <c r="B19">
        <v>3.5</v>
      </c>
      <c r="C19">
        <v>2.58</v>
      </c>
      <c r="D19" s="20">
        <f t="shared" si="3"/>
        <v>3.3023415154919356E-2</v>
      </c>
      <c r="E19" s="17">
        <f>IF(OR($A19="",$B19="",$C19=""),"",A19*'MPTO_working_3-way'!$I18)</f>
        <v>2.8718050941306754</v>
      </c>
      <c r="F19" s="21">
        <f>IF(OR($A19="",$B19="",$C19=""),"",B19*'MPTO_working_3-way'!$I18)</f>
        <v>3.6155819530422177</v>
      </c>
      <c r="G19" s="22">
        <f>IF(OR($A19="",$B19="",$C19=""),"",C19*'MPTO_working_3-way'!$I18)</f>
        <v>2.6652004110996921</v>
      </c>
      <c r="H19" s="17"/>
      <c r="I19" s="21"/>
      <c r="J19" s="22"/>
      <c r="K19" s="17"/>
      <c r="L19" s="21"/>
      <c r="M19" s="22"/>
      <c r="N19" s="23">
        <f t="shared" si="16"/>
        <v>34.821304622788482</v>
      </c>
      <c r="O19" s="24">
        <f t="shared" si="17"/>
        <v>27.658064814671988</v>
      </c>
      <c r="P19" s="24">
        <f t="shared" si="18"/>
        <v>37.520630562539523</v>
      </c>
      <c r="Q19" t="s">
        <v>279</v>
      </c>
      <c r="R19" t="s">
        <v>280</v>
      </c>
      <c r="S19" t="s">
        <v>371</v>
      </c>
      <c r="T19" s="35">
        <v>100</v>
      </c>
      <c r="U19" s="35">
        <f t="shared" si="19"/>
        <v>59.016393442622956</v>
      </c>
      <c r="V19" s="35">
        <f t="shared" si="20"/>
        <v>73.544973544973558</v>
      </c>
      <c r="W19" s="35">
        <f t="shared" si="21"/>
        <v>64.157706093189958</v>
      </c>
      <c r="X19" s="35">
        <f t="shared" si="22"/>
        <v>62.297320361836498</v>
      </c>
      <c r="Y19" s="35">
        <f t="shared" si="23"/>
        <v>76.825900464187086</v>
      </c>
      <c r="Z19" s="35">
        <f t="shared" si="24"/>
        <v>67.438633012403514</v>
      </c>
      <c r="AA19" s="35">
        <f t="shared" si="25"/>
        <v>-3.2809269192135417</v>
      </c>
      <c r="AB19" s="35">
        <f t="shared" si="26"/>
        <v>-3.2809269192135275</v>
      </c>
      <c r="AC19" s="35">
        <f t="shared" si="27"/>
        <v>-3.2809269192135559</v>
      </c>
      <c r="AF19">
        <v>1.79</v>
      </c>
      <c r="AG19">
        <v>2.1</v>
      </c>
      <c r="AJ19" t="s">
        <v>377</v>
      </c>
    </row>
    <row r="20" spans="1:36" ht="15" x14ac:dyDescent="0.25">
      <c r="A20">
        <v>2.44</v>
      </c>
      <c r="B20">
        <v>3.78</v>
      </c>
      <c r="C20">
        <v>2.79</v>
      </c>
      <c r="D20" s="20">
        <f t="shared" si="3"/>
        <v>3.2809269192135559E-2</v>
      </c>
      <c r="E20" s="17">
        <f>IF(OR($A20="",$B20="",$C20=""),"",A20*'MPTO_working_3-way'!$I19)</f>
        <v>2.5200546168288107</v>
      </c>
      <c r="F20" s="21">
        <f>IF(OR($A20="",$B20="",$C20=""),"",B20*'MPTO_working_3-way'!$I19)</f>
        <v>3.9040190375462722</v>
      </c>
      <c r="G20" s="22">
        <f>IF(OR($A20="",$B20="",$C20=""),"",C20*'MPTO_working_3-way'!$I19)</f>
        <v>2.8815378610460582</v>
      </c>
      <c r="H20" s="17"/>
      <c r="I20" s="21"/>
      <c r="J20" s="22"/>
      <c r="K20" s="17"/>
      <c r="L20" s="21"/>
      <c r="M20" s="22"/>
      <c r="N20" s="23">
        <f t="shared" si="16"/>
        <v>39.681679647815777</v>
      </c>
      <c r="O20" s="24">
        <f t="shared" si="17"/>
        <v>25.61462919065357</v>
      </c>
      <c r="P20" s="24">
        <f t="shared" si="18"/>
        <v>34.703691161530642</v>
      </c>
      <c r="Q20" t="s">
        <v>281</v>
      </c>
      <c r="R20" t="s">
        <v>282</v>
      </c>
      <c r="S20" t="s">
        <v>371</v>
      </c>
      <c r="T20" s="35">
        <v>100</v>
      </c>
      <c r="U20" s="35">
        <f t="shared" si="19"/>
        <v>60</v>
      </c>
      <c r="V20" s="35">
        <f t="shared" si="20"/>
        <v>71.181556195965413</v>
      </c>
      <c r="W20" s="35">
        <f t="shared" si="21"/>
        <v>65.986394557823132</v>
      </c>
      <c r="X20" s="35">
        <f t="shared" si="22"/>
        <v>62.832049246211454</v>
      </c>
      <c r="Y20" s="35">
        <f t="shared" si="23"/>
        <v>74.013605442176882</v>
      </c>
      <c r="Z20" s="35">
        <f t="shared" si="24"/>
        <v>68.818443804034587</v>
      </c>
      <c r="AA20" s="35">
        <f t="shared" si="25"/>
        <v>-2.8320492462114544</v>
      </c>
      <c r="AB20" s="35">
        <f t="shared" si="26"/>
        <v>-2.8320492462114686</v>
      </c>
      <c r="AC20" s="35">
        <f t="shared" si="27"/>
        <v>-2.8320492462114544</v>
      </c>
      <c r="AF20">
        <v>1.62</v>
      </c>
      <c r="AG20">
        <v>2.41</v>
      </c>
      <c r="AJ20" t="s">
        <v>377</v>
      </c>
    </row>
    <row r="21" spans="1:36" ht="15" x14ac:dyDescent="0.25">
      <c r="A21">
        <v>2.5</v>
      </c>
      <c r="B21">
        <v>3.47</v>
      </c>
      <c r="C21">
        <v>2.94</v>
      </c>
      <c r="D21" s="20">
        <f t="shared" si="3"/>
        <v>2.8320492462114544E-2</v>
      </c>
      <c r="E21" s="17">
        <f>IF(OR($A21="",$B21="",$C21=""),"",A21*'MPTO_working_3-way'!$I20)</f>
        <v>2.5708012311552864</v>
      </c>
      <c r="F21" s="21">
        <f>IF(OR($A21="",$B21="",$C21=""),"",B21*'MPTO_working_3-way'!$I20)</f>
        <v>3.5682721088435376</v>
      </c>
      <c r="G21" s="22">
        <f>IF(OR($A21="",$B21="",$C21=""),"",C21*'MPTO_working_3-way'!$I20)</f>
        <v>3.0232622478386166</v>
      </c>
      <c r="H21" s="17"/>
      <c r="I21" s="21"/>
      <c r="J21" s="22"/>
      <c r="K21" s="17"/>
      <c r="L21" s="21"/>
      <c r="M21" s="22"/>
      <c r="N21" s="23">
        <f t="shared" si="16"/>
        <v>38.898378757606721</v>
      </c>
      <c r="O21" s="24">
        <f t="shared" si="17"/>
        <v>28.024768557353546</v>
      </c>
      <c r="P21" s="24">
        <f t="shared" si="18"/>
        <v>33.076852685039732</v>
      </c>
      <c r="Q21" t="s">
        <v>283</v>
      </c>
      <c r="R21" t="s">
        <v>284</v>
      </c>
      <c r="S21" t="s">
        <v>371</v>
      </c>
      <c r="T21" s="35">
        <v>100</v>
      </c>
      <c r="U21" s="35">
        <f t="shared" si="19"/>
        <v>48.979591836734699</v>
      </c>
      <c r="V21" s="35">
        <f t="shared" si="20"/>
        <v>73.544973544973558</v>
      </c>
      <c r="W21" s="35">
        <f t="shared" si="21"/>
        <v>74.619289340101517</v>
      </c>
      <c r="X21" s="35">
        <f t="shared" si="22"/>
        <v>51.835737114924932</v>
      </c>
      <c r="Y21" s="35">
        <f t="shared" si="23"/>
        <v>76.401118823163785</v>
      </c>
      <c r="Z21" s="35">
        <f t="shared" si="24"/>
        <v>77.475434618291757</v>
      </c>
      <c r="AA21" s="35">
        <f t="shared" si="25"/>
        <v>-2.8561452781902332</v>
      </c>
      <c r="AB21" s="35">
        <f t="shared" si="26"/>
        <v>-2.8561452781902261</v>
      </c>
      <c r="AC21" s="35">
        <f t="shared" si="27"/>
        <v>-2.8561452781902403</v>
      </c>
      <c r="AF21">
        <v>1.74</v>
      </c>
      <c r="AG21">
        <v>2.1800000000000002</v>
      </c>
      <c r="AJ21" t="s">
        <v>374</v>
      </c>
    </row>
    <row r="22" spans="1:36" ht="15" x14ac:dyDescent="0.25">
      <c r="A22">
        <v>1.96</v>
      </c>
      <c r="B22">
        <v>3.78</v>
      </c>
      <c r="C22">
        <v>3.94</v>
      </c>
      <c r="D22" s="20">
        <f t="shared" si="3"/>
        <v>2.8561452781902474E-2</v>
      </c>
      <c r="E22" s="17">
        <f>IF(OR($A22="",$B22="",$C22=""),"",A22*'MPTO_working_3-way'!$I21)</f>
        <v>2.0159804474525287</v>
      </c>
      <c r="F22" s="21">
        <f>IF(OR($A22="",$B22="",$C22=""),"",B22*'MPTO_working_3-way'!$I21)</f>
        <v>3.8879622915155911</v>
      </c>
      <c r="G22" s="22">
        <f>IF(OR($A22="",$B22="",$C22=""),"",C22*'MPTO_working_3-way'!$I21)</f>
        <v>4.0525321239606953</v>
      </c>
      <c r="H22" s="17"/>
      <c r="I22" s="21"/>
      <c r="J22" s="22"/>
      <c r="K22" s="17"/>
      <c r="L22" s="21"/>
      <c r="M22" s="22"/>
      <c r="N22" s="23">
        <f t="shared" si="16"/>
        <v>49.60365569336939</v>
      </c>
      <c r="O22" s="24">
        <f t="shared" si="17"/>
        <v>25.720414063228574</v>
      </c>
      <c r="P22" s="24">
        <f t="shared" si="18"/>
        <v>24.675930243402032</v>
      </c>
      <c r="Q22" t="s">
        <v>285</v>
      </c>
      <c r="R22" t="s">
        <v>286</v>
      </c>
      <c r="S22" t="s">
        <v>371</v>
      </c>
      <c r="T22" s="35">
        <v>100</v>
      </c>
      <c r="U22" s="35">
        <f t="shared" si="19"/>
        <v>33.333333333333329</v>
      </c>
      <c r="V22" s="35">
        <f t="shared" si="20"/>
        <v>78.678038379530932</v>
      </c>
      <c r="W22" s="35">
        <f t="shared" si="21"/>
        <v>84.917043740573149</v>
      </c>
      <c r="X22" s="35">
        <f t="shared" si="22"/>
        <v>36.404917879895926</v>
      </c>
      <c r="Y22" s="35">
        <f t="shared" si="23"/>
        <v>81.749622926093508</v>
      </c>
      <c r="Z22" s="35">
        <f t="shared" si="24"/>
        <v>87.988628287135739</v>
      </c>
      <c r="AA22" s="35">
        <f t="shared" si="25"/>
        <v>-3.0715845465625975</v>
      </c>
      <c r="AB22" s="35">
        <f t="shared" si="26"/>
        <v>-3.0715845465625762</v>
      </c>
      <c r="AC22" s="35">
        <f t="shared" si="27"/>
        <v>-3.0715845465625904</v>
      </c>
      <c r="AF22">
        <v>1.76</v>
      </c>
      <c r="AG22">
        <v>2.15</v>
      </c>
      <c r="AJ22" t="s">
        <v>374</v>
      </c>
    </row>
    <row r="23" spans="1:36" ht="15" x14ac:dyDescent="0.25">
      <c r="A23">
        <v>1.5</v>
      </c>
      <c r="B23">
        <v>4.6900000000000004</v>
      </c>
      <c r="C23">
        <v>6.63</v>
      </c>
      <c r="D23" s="20">
        <f t="shared" si="3"/>
        <v>3.071584546562578E-2</v>
      </c>
      <c r="E23" s="17">
        <f>IF(OR($A23="",$B23="",$C23=""),"",A23*'MPTO_working_3-way'!$I22)</f>
        <v>1.5460737681984387</v>
      </c>
      <c r="F23" s="21">
        <f>IF(OR($A23="",$B23="",$C23=""),"",B23*'MPTO_working_3-way'!$I22)</f>
        <v>4.8340573152337853</v>
      </c>
      <c r="G23" s="22">
        <f>IF(OR($A23="",$B23="",$C23=""),"",C23*'MPTO_working_3-way'!$I22)</f>
        <v>6.8336460554370992</v>
      </c>
      <c r="H23" s="17"/>
      <c r="I23" s="21"/>
      <c r="J23" s="22"/>
      <c r="K23" s="17"/>
      <c r="L23" s="21"/>
      <c r="M23" s="22"/>
      <c r="N23" s="23">
        <f t="shared" si="16"/>
        <v>64.679966801664918</v>
      </c>
      <c r="O23" s="24">
        <f t="shared" si="17"/>
        <v>20.686556546374707</v>
      </c>
      <c r="P23" s="24">
        <f t="shared" si="18"/>
        <v>14.63347665196039</v>
      </c>
      <c r="Q23" t="s">
        <v>287</v>
      </c>
      <c r="R23" t="s">
        <v>288</v>
      </c>
      <c r="S23" t="s">
        <v>371</v>
      </c>
      <c r="T23" s="35">
        <v>100</v>
      </c>
      <c r="U23" s="35">
        <f t="shared" si="19"/>
        <v>62.546816479400754</v>
      </c>
      <c r="V23" s="35">
        <f t="shared" si="20"/>
        <v>74.619289340101517</v>
      </c>
      <c r="W23" s="35">
        <f t="shared" si="21"/>
        <v>60</v>
      </c>
      <c r="X23" s="35">
        <f t="shared" si="22"/>
        <v>65.380710659898483</v>
      </c>
      <c r="Y23" s="35">
        <f t="shared" si="23"/>
        <v>77.453183520599254</v>
      </c>
      <c r="Z23" s="35">
        <f t="shared" si="24"/>
        <v>62.83389418049773</v>
      </c>
      <c r="AA23" s="35">
        <f t="shared" si="25"/>
        <v>-2.8338941804977296</v>
      </c>
      <c r="AB23" s="35">
        <f t="shared" si="26"/>
        <v>-2.8338941804977367</v>
      </c>
      <c r="AC23" s="35">
        <f t="shared" si="27"/>
        <v>-2.8338941804977296</v>
      </c>
      <c r="AF23">
        <v>1.7</v>
      </c>
      <c r="AG23">
        <v>2.2200000000000002</v>
      </c>
      <c r="AJ23" t="s">
        <v>374</v>
      </c>
    </row>
    <row r="24" spans="1:36" ht="15" x14ac:dyDescent="0.25">
      <c r="A24">
        <v>2.67</v>
      </c>
      <c r="B24">
        <v>3.94</v>
      </c>
      <c r="C24">
        <v>2.5</v>
      </c>
      <c r="D24" s="20">
        <f t="shared" si="3"/>
        <v>2.8338941804977313E-2</v>
      </c>
      <c r="E24" s="17">
        <f>IF(OR($A24="",$B24="",$C24=""),"",A24*'MPTO_working_3-way'!$I23)</f>
        <v>2.7456649746192894</v>
      </c>
      <c r="F24" s="21">
        <f>IF(OR($A24="",$B24="",$C24=""),"",B24*'MPTO_working_3-way'!$I23)</f>
        <v>4.0516554307116106</v>
      </c>
      <c r="G24" s="22">
        <f>IF(OR($A24="",$B24="",$C24=""),"",C24*'MPTO_working_3-way'!$I23)</f>
        <v>2.5708473545124431</v>
      </c>
      <c r="H24" s="17"/>
      <c r="I24" s="21"/>
      <c r="J24" s="22"/>
      <c r="K24" s="17"/>
      <c r="L24" s="21"/>
      <c r="M24" s="22"/>
      <c r="N24" s="23">
        <f t="shared" si="16"/>
        <v>36.421049517837069</v>
      </c>
      <c r="O24" s="24">
        <f t="shared" si="17"/>
        <v>24.681269597112937</v>
      </c>
      <c r="P24" s="24">
        <f t="shared" si="18"/>
        <v>38.897680885049994</v>
      </c>
      <c r="Q24" t="s">
        <v>289</v>
      </c>
      <c r="R24" t="s">
        <v>290</v>
      </c>
      <c r="S24" t="s">
        <v>371</v>
      </c>
      <c r="T24" s="35">
        <v>100</v>
      </c>
      <c r="U24" s="35">
        <f t="shared" si="19"/>
        <v>22.480620155038757</v>
      </c>
      <c r="V24" s="35">
        <f t="shared" si="20"/>
        <v>82.90598290598291</v>
      </c>
      <c r="W24" s="35">
        <f t="shared" si="21"/>
        <v>90.791896869244937</v>
      </c>
      <c r="X24" s="35">
        <f t="shared" si="22"/>
        <v>26.302120224772157</v>
      </c>
      <c r="Y24" s="35">
        <f t="shared" si="23"/>
        <v>86.727482975716299</v>
      </c>
      <c r="Z24" s="35">
        <f t="shared" si="24"/>
        <v>94.613396938978326</v>
      </c>
      <c r="AA24" s="35">
        <f t="shared" si="25"/>
        <v>-3.8215000697333998</v>
      </c>
      <c r="AB24" s="35">
        <f t="shared" si="26"/>
        <v>-3.8215000697333892</v>
      </c>
      <c r="AC24" s="35">
        <f t="shared" si="27"/>
        <v>-3.8215000697333892</v>
      </c>
      <c r="AF24">
        <v>1.48</v>
      </c>
      <c r="AG24">
        <v>2.75</v>
      </c>
      <c r="AJ24" t="s">
        <v>374</v>
      </c>
    </row>
    <row r="25" spans="1:36" ht="15" x14ac:dyDescent="0.25">
      <c r="A25">
        <v>1.29</v>
      </c>
      <c r="B25">
        <v>5.85</v>
      </c>
      <c r="C25">
        <v>10.86</v>
      </c>
      <c r="D25" s="20">
        <f t="shared" si="3"/>
        <v>3.8215000697333856E-2</v>
      </c>
      <c r="E25" s="17">
        <f>IF(OR($A25="",$B25="",$C25=""),"",A25*'MPTO_working_3-way'!$I24)</f>
        <v>1.3392973508995607</v>
      </c>
      <c r="F25" s="21">
        <f>IF(OR($A25="",$B25="",$C25=""),"",B25*'MPTO_working_3-way'!$I24)</f>
        <v>6.0735577540794026</v>
      </c>
      <c r="G25" s="22">
        <f>IF(OR($A25="",$B25="",$C25=""),"",C25*'MPTO_working_3-way'!$I24)</f>
        <v>11.275014907573045</v>
      </c>
      <c r="H25" s="17"/>
      <c r="I25" s="21"/>
      <c r="J25" s="22"/>
      <c r="K25" s="17"/>
      <c r="L25" s="21"/>
      <c r="M25" s="22"/>
      <c r="N25" s="23">
        <f t="shared" si="16"/>
        <v>74.666017918151923</v>
      </c>
      <c r="O25" s="24">
        <f t="shared" si="17"/>
        <v>16.464814207592475</v>
      </c>
      <c r="P25" s="24">
        <f t="shared" si="18"/>
        <v>8.8691678742556146</v>
      </c>
      <c r="Q25" t="s">
        <v>81</v>
      </c>
      <c r="R25" t="s">
        <v>248</v>
      </c>
      <c r="S25" t="s">
        <v>371</v>
      </c>
      <c r="T25" s="35">
        <v>100</v>
      </c>
      <c r="U25" s="35">
        <f t="shared" si="19"/>
        <v>45.945945945945937</v>
      </c>
      <c r="V25" s="35">
        <f t="shared" si="20"/>
        <v>73.890339425587456</v>
      </c>
      <c r="W25" s="35">
        <f t="shared" si="21"/>
        <v>76.689976689976689</v>
      </c>
      <c r="X25" s="35">
        <f t="shared" si="22"/>
        <v>49.419683884435841</v>
      </c>
      <c r="Y25" s="35">
        <f t="shared" si="23"/>
        <v>77.36407736407736</v>
      </c>
      <c r="Z25" s="35">
        <f t="shared" si="24"/>
        <v>80.163714628466579</v>
      </c>
      <c r="AA25" s="35">
        <f t="shared" si="25"/>
        <v>-3.4737379384899043</v>
      </c>
      <c r="AB25" s="35">
        <f t="shared" si="26"/>
        <v>-3.4737379384899043</v>
      </c>
      <c r="AC25" s="35">
        <f t="shared" si="27"/>
        <v>-3.4737379384898901</v>
      </c>
      <c r="AF25">
        <v>1.79</v>
      </c>
      <c r="AG25">
        <v>2.09</v>
      </c>
      <c r="AJ25" t="s">
        <v>164</v>
      </c>
    </row>
    <row r="26" spans="1:36" ht="15" x14ac:dyDescent="0.25">
      <c r="A26">
        <v>1.85</v>
      </c>
      <c r="B26">
        <v>3.83</v>
      </c>
      <c r="C26">
        <v>4.29</v>
      </c>
      <c r="D26" s="20">
        <f t="shared" si="3"/>
        <v>3.4737379384898848E-2</v>
      </c>
      <c r="E26" s="17">
        <f>IF(OR($A26="",$B26="",$C26=""),"",A26*'MPTO_working_3-way'!$I25)</f>
        <v>1.9142641518620629</v>
      </c>
      <c r="F26" s="21">
        <f>IF(OR($A26="",$B26="",$C26=""),"",B26*'MPTO_working_3-way'!$I25)</f>
        <v>3.9630441630441626</v>
      </c>
      <c r="G26" s="22">
        <f>IF(OR($A26="",$B26="",$C26=""),"",C26*'MPTO_working_3-way'!$I25)</f>
        <v>4.4390233575612159</v>
      </c>
      <c r="H26" s="17"/>
      <c r="I26" s="21"/>
      <c r="J26" s="22"/>
      <c r="K26" s="17"/>
      <c r="L26" s="21"/>
      <c r="M26" s="22"/>
      <c r="N26" s="23">
        <f t="shared" si="16"/>
        <v>52.239394392214344</v>
      </c>
      <c r="O26" s="24">
        <f t="shared" si="17"/>
        <v>25.233127839581343</v>
      </c>
      <c r="P26" s="24">
        <f t="shared" si="18"/>
        <v>22.527477768204324</v>
      </c>
      <c r="Q26" t="s">
        <v>249</v>
      </c>
      <c r="R26" t="s">
        <v>132</v>
      </c>
      <c r="S26" t="s">
        <v>371</v>
      </c>
      <c r="T26" s="35">
        <v>100</v>
      </c>
      <c r="U26" s="35">
        <f t="shared" si="19"/>
        <v>80</v>
      </c>
      <c r="V26" s="35">
        <f t="shared" si="20"/>
        <v>76.415094339622627</v>
      </c>
      <c r="W26" s="35">
        <f t="shared" si="21"/>
        <v>40.476190476190474</v>
      </c>
      <c r="X26" s="35">
        <f t="shared" si="22"/>
        <v>83.108715184186877</v>
      </c>
      <c r="Y26" s="35">
        <f t="shared" si="23"/>
        <v>79.523809523809533</v>
      </c>
      <c r="Z26" s="35">
        <f t="shared" si="24"/>
        <v>43.584905660377359</v>
      </c>
      <c r="AA26" s="35">
        <f t="shared" si="25"/>
        <v>-3.1087151841868774</v>
      </c>
      <c r="AB26" s="35">
        <f t="shared" si="26"/>
        <v>-3.1087151841869058</v>
      </c>
      <c r="AC26" s="35">
        <f t="shared" si="27"/>
        <v>-3.1087151841868845</v>
      </c>
      <c r="AF26">
        <v>1.81</v>
      </c>
      <c r="AG26">
        <v>2.08</v>
      </c>
      <c r="AJ26" t="s">
        <v>164</v>
      </c>
    </row>
    <row r="27" spans="1:36" ht="15" x14ac:dyDescent="0.25">
      <c r="A27">
        <v>5</v>
      </c>
      <c r="B27">
        <v>4.24</v>
      </c>
      <c r="C27">
        <v>1.68</v>
      </c>
      <c r="D27" s="20">
        <f t="shared" si="3"/>
        <v>3.1087151841868721E-2</v>
      </c>
      <c r="E27" s="17">
        <f>IF(OR($A27="",$B27="",$C27=""),"",A27*'MPTO_working_3-way'!$I26)</f>
        <v>5.1554357592093432</v>
      </c>
      <c r="F27" s="21">
        <f>IF(OR($A27="",$B27="",$C27=""),"",B27*'MPTO_working_3-way'!$I26)</f>
        <v>4.3718095238095236</v>
      </c>
      <c r="G27" s="22">
        <f>IF(OR($A27="",$B27="",$C27=""),"",C27*'MPTO_working_3-way'!$I26)</f>
        <v>1.7322264150943394</v>
      </c>
      <c r="H27" s="17"/>
      <c r="I27" s="21"/>
      <c r="J27" s="22"/>
      <c r="K27" s="17"/>
      <c r="L27" s="21"/>
      <c r="M27" s="22"/>
      <c r="N27" s="23">
        <f t="shared" si="16"/>
        <v>19.397002439874527</v>
      </c>
      <c r="O27" s="24">
        <f t="shared" si="17"/>
        <v>22.8738236319275</v>
      </c>
      <c r="P27" s="24">
        <f t="shared" si="18"/>
        <v>57.729173928197987</v>
      </c>
      <c r="Q27" t="s">
        <v>90</v>
      </c>
      <c r="R27" t="s">
        <v>87</v>
      </c>
      <c r="S27" t="s">
        <v>371</v>
      </c>
      <c r="T27" s="35">
        <v>100</v>
      </c>
      <c r="U27" s="35">
        <f t="shared" si="19"/>
        <v>43.502824858757066</v>
      </c>
      <c r="V27" s="35">
        <f t="shared" si="20"/>
        <v>75.669099756691011</v>
      </c>
      <c r="W27" s="35">
        <f t="shared" si="21"/>
        <v>77.728285077951</v>
      </c>
      <c r="X27" s="35">
        <f t="shared" si="22"/>
        <v>46.602615165357996</v>
      </c>
      <c r="Y27" s="35">
        <f t="shared" si="23"/>
        <v>78.768890063291934</v>
      </c>
      <c r="Z27" s="35">
        <f t="shared" si="24"/>
        <v>80.828075384551951</v>
      </c>
      <c r="AA27" s="35">
        <f t="shared" si="25"/>
        <v>-3.09979030660093</v>
      </c>
      <c r="AB27" s="35">
        <f t="shared" si="26"/>
        <v>-3.0997903066009229</v>
      </c>
      <c r="AC27" s="35">
        <f t="shared" si="27"/>
        <v>-3.0997903066009513</v>
      </c>
      <c r="AF27">
        <v>1.66</v>
      </c>
      <c r="AG27">
        <v>2.31</v>
      </c>
      <c r="AJ27" t="s">
        <v>169</v>
      </c>
    </row>
    <row r="28" spans="1:36" ht="15" x14ac:dyDescent="0.25">
      <c r="A28">
        <v>1.77</v>
      </c>
      <c r="B28">
        <v>4.1100000000000003</v>
      </c>
      <c r="C28">
        <v>4.49</v>
      </c>
      <c r="D28" s="20">
        <f t="shared" si="3"/>
        <v>3.0997903066009469E-2</v>
      </c>
      <c r="E28" s="17">
        <f>IF(OR($A28="",$B28="",$C28=""),"",A28*'MPTO_working_3-way'!$I27)</f>
        <v>1.8248662884268367</v>
      </c>
      <c r="F28" s="21">
        <f>IF(OR($A28="",$B28="",$C28=""),"",B28*'MPTO_working_3-way'!$I27)</f>
        <v>4.2374013816012992</v>
      </c>
      <c r="G28" s="22">
        <f>IF(OR($A28="",$B28="",$C28=""),"",C28*'MPTO_working_3-way'!$I27)</f>
        <v>4.6291805847663827</v>
      </c>
      <c r="H28" s="17"/>
      <c r="I28" s="21"/>
      <c r="J28" s="22"/>
      <c r="K28" s="17"/>
      <c r="L28" s="21"/>
      <c r="M28" s="22"/>
      <c r="N28" s="23">
        <f t="shared" si="16"/>
        <v>54.798535451168341</v>
      </c>
      <c r="O28" s="24">
        <f t="shared" si="17"/>
        <v>23.599369281890013</v>
      </c>
      <c r="P28" s="24">
        <f t="shared" si="18"/>
        <v>21.602095266941639</v>
      </c>
      <c r="Q28" t="s">
        <v>89</v>
      </c>
      <c r="R28" t="s">
        <v>86</v>
      </c>
      <c r="S28" t="s">
        <v>371</v>
      </c>
      <c r="T28" s="35">
        <v>100</v>
      </c>
      <c r="U28" s="35">
        <f t="shared" si="19"/>
        <v>59.183673469387763</v>
      </c>
      <c r="V28" s="35">
        <f t="shared" si="20"/>
        <v>70.238095238095241</v>
      </c>
      <c r="W28" s="35">
        <f t="shared" si="21"/>
        <v>67.845659163987136</v>
      </c>
      <c r="X28" s="35">
        <f t="shared" si="22"/>
        <v>61.916245597917616</v>
      </c>
      <c r="Y28" s="35">
        <f t="shared" si="23"/>
        <v>72.970667366625094</v>
      </c>
      <c r="Z28" s="35">
        <f t="shared" si="24"/>
        <v>70.578231292517003</v>
      </c>
      <c r="AA28" s="35">
        <f t="shared" si="25"/>
        <v>-2.7325721285298528</v>
      </c>
      <c r="AB28" s="35">
        <f t="shared" si="26"/>
        <v>-2.7325721285298528</v>
      </c>
      <c r="AC28" s="35">
        <f t="shared" si="27"/>
        <v>-2.732572128529867</v>
      </c>
      <c r="AF28">
        <v>1.62</v>
      </c>
      <c r="AG28">
        <v>2.4</v>
      </c>
      <c r="AJ28" t="s">
        <v>169</v>
      </c>
    </row>
    <row r="29" spans="1:36" ht="15" x14ac:dyDescent="0.25">
      <c r="A29">
        <v>2.4500000000000002</v>
      </c>
      <c r="B29">
        <v>3.36</v>
      </c>
      <c r="C29">
        <v>3.11</v>
      </c>
      <c r="D29" s="20">
        <f t="shared" si="3"/>
        <v>2.7325721285298643E-2</v>
      </c>
      <c r="E29" s="17">
        <f>IF(OR($A29="",$B29="",$C29=""),"",A29*'MPTO_working_3-way'!$I28)</f>
        <v>2.516948017148982</v>
      </c>
      <c r="F29" s="21">
        <f>IF(OR($A29="",$B29="",$C29=""),"",B29*'MPTO_working_3-way'!$I28)</f>
        <v>3.4518144235186035</v>
      </c>
      <c r="G29" s="22">
        <f>IF(OR($A29="",$B29="",$C29=""),"",C29*'MPTO_working_3-way'!$I28)</f>
        <v>3.1949829931972786</v>
      </c>
      <c r="H29" s="17"/>
      <c r="I29" s="21"/>
      <c r="J29" s="22"/>
      <c r="K29" s="17"/>
      <c r="L29" s="21"/>
      <c r="M29" s="22"/>
      <c r="N29" s="23">
        <f t="shared" si="16"/>
        <v>39.730657653101957</v>
      </c>
      <c r="O29" s="24">
        <f t="shared" si="17"/>
        <v>28.970271205386851</v>
      </c>
      <c r="P29" s="24">
        <f t="shared" si="18"/>
        <v>31.299071141511192</v>
      </c>
      <c r="Q29" t="s">
        <v>92</v>
      </c>
      <c r="R29" t="s">
        <v>103</v>
      </c>
      <c r="S29" t="s">
        <v>371</v>
      </c>
      <c r="T29" s="35">
        <v>100</v>
      </c>
      <c r="U29" s="35">
        <f t="shared" si="19"/>
        <v>23.664122137404579</v>
      </c>
      <c r="V29" s="35">
        <f t="shared" si="20"/>
        <v>82.456140350877192</v>
      </c>
      <c r="W29" s="35">
        <f t="shared" si="21"/>
        <v>90.539262062440869</v>
      </c>
      <c r="X29" s="35">
        <f t="shared" si="22"/>
        <v>27.004597586681932</v>
      </c>
      <c r="Y29" s="35">
        <f t="shared" si="23"/>
        <v>85.796615800154541</v>
      </c>
      <c r="Z29" s="35">
        <f t="shared" si="24"/>
        <v>93.879737511718218</v>
      </c>
      <c r="AA29" s="35">
        <f t="shared" si="25"/>
        <v>-3.3404754492773527</v>
      </c>
      <c r="AB29" s="35">
        <f t="shared" si="26"/>
        <v>-3.3404754492773492</v>
      </c>
      <c r="AC29" s="35">
        <f t="shared" si="27"/>
        <v>-3.3404754492773492</v>
      </c>
      <c r="AF29">
        <v>2.1</v>
      </c>
      <c r="AG29">
        <v>1.79</v>
      </c>
      <c r="AJ29" t="s">
        <v>169</v>
      </c>
    </row>
    <row r="30" spans="1:36" s="35" customFormat="1" ht="15" x14ac:dyDescent="0.25">
      <c r="A30">
        <v>1.31</v>
      </c>
      <c r="B30">
        <v>5.7</v>
      </c>
      <c r="C30">
        <v>10.57</v>
      </c>
      <c r="D30" s="20">
        <f t="shared" si="3"/>
        <v>3.3404754492773581E-2</v>
      </c>
      <c r="E30" s="17">
        <f>IF(OR($A30="",$B30="",$C30=""),"",A30*'MPTO_working_3-way'!$I29)</f>
        <v>1.3537602283855334</v>
      </c>
      <c r="F30" s="21">
        <f>IF(OR($A30="",$B30="",$C30=""),"",B30*'MPTO_working_3-way'!$I29)</f>
        <v>5.8904071006088099</v>
      </c>
      <c r="G30" s="22">
        <f>IF(OR($A30="",$B30="",$C30=""),"",C30*'MPTO_working_3-way'!$I29)</f>
        <v>10.923088254988617</v>
      </c>
      <c r="H30" s="17"/>
      <c r="I30" s="21"/>
      <c r="J30" s="22"/>
      <c r="K30" s="17"/>
      <c r="L30" s="21"/>
      <c r="M30" s="22"/>
      <c r="N30" s="23">
        <f t="shared" si="16"/>
        <v>73.868324614069905</v>
      </c>
      <c r="O30" s="24">
        <f t="shared" si="17"/>
        <v>16.976755306040626</v>
      </c>
      <c r="P30" s="24">
        <f t="shared" si="18"/>
        <v>9.1549200798894592</v>
      </c>
      <c r="Q30" t="s">
        <v>97</v>
      </c>
      <c r="R30" t="s">
        <v>134</v>
      </c>
      <c r="S30" t="s">
        <v>371</v>
      </c>
      <c r="T30" s="35">
        <v>100</v>
      </c>
      <c r="U30" s="35">
        <f t="shared" si="19"/>
        <v>65.517241379310349</v>
      </c>
      <c r="V30" s="35">
        <f t="shared" si="20"/>
        <v>71.181556195965413</v>
      </c>
      <c r="W30" s="35">
        <f t="shared" si="21"/>
        <v>60.629921259842511</v>
      </c>
      <c r="X30" s="35">
        <f t="shared" si="22"/>
        <v>68.188522544192054</v>
      </c>
      <c r="Y30" s="35">
        <f t="shared" si="23"/>
        <v>73.852837360847133</v>
      </c>
      <c r="Z30" s="35">
        <f t="shared" si="24"/>
        <v>63.301202424724238</v>
      </c>
      <c r="AA30" s="35">
        <f t="shared" si="25"/>
        <v>-2.6712811648817052</v>
      </c>
      <c r="AB30" s="35">
        <f t="shared" si="26"/>
        <v>-2.6712811648817194</v>
      </c>
      <c r="AC30" s="35">
        <f t="shared" si="27"/>
        <v>-2.6712811648817265</v>
      </c>
      <c r="AD30" s="36"/>
      <c r="AE30" s="36"/>
      <c r="AF30">
        <v>1.66</v>
      </c>
      <c r="AG30">
        <v>2.31</v>
      </c>
      <c r="AH30" s="36"/>
      <c r="AI30" s="36"/>
      <c r="AJ30" t="s">
        <v>169</v>
      </c>
    </row>
    <row r="31" spans="1:36" ht="15" x14ac:dyDescent="0.25">
      <c r="A31">
        <v>2.9</v>
      </c>
      <c r="B31">
        <v>3.47</v>
      </c>
      <c r="C31">
        <v>2.54</v>
      </c>
      <c r="D31" s="20">
        <f t="shared" si="3"/>
        <v>2.6712811648817114E-2</v>
      </c>
      <c r="E31" s="17">
        <f>IF(OR($A31="",$B31="",$C31=""),"",A31*'MPTO_working_3-way'!$I30)</f>
        <v>2.9774671537815696</v>
      </c>
      <c r="F31" s="21">
        <f>IF(OR($A31="",$B31="",$C31=""),"",B31*'MPTO_working_3-way'!$I30)</f>
        <v>3.5626934564213957</v>
      </c>
      <c r="G31" s="22">
        <f>IF(OR($A31="",$B31="",$C31=""),"",C31*'MPTO_working_3-way'!$I30)</f>
        <v>2.6078505415879953</v>
      </c>
      <c r="H31" s="17"/>
      <c r="I31" s="21"/>
      <c r="J31" s="22"/>
      <c r="K31" s="17"/>
      <c r="L31" s="21"/>
      <c r="M31" s="22"/>
      <c r="N31" s="23">
        <f t="shared" si="16"/>
        <v>33.585593000746869</v>
      </c>
      <c r="O31" s="24">
        <f t="shared" si="17"/>
        <v>28.068651210998823</v>
      </c>
      <c r="P31" s="24">
        <f t="shared" si="18"/>
        <v>38.345755788254301</v>
      </c>
      <c r="Q31" t="s">
        <v>102</v>
      </c>
      <c r="R31" t="s">
        <v>159</v>
      </c>
      <c r="S31" t="s">
        <v>371</v>
      </c>
      <c r="T31" s="35">
        <v>100</v>
      </c>
      <c r="U31" s="35">
        <f t="shared" si="19"/>
        <v>56.140350877192972</v>
      </c>
      <c r="V31" s="35">
        <f t="shared" si="20"/>
        <v>72.602739726027394</v>
      </c>
      <c r="W31" s="35">
        <f t="shared" si="21"/>
        <v>68.454258675078862</v>
      </c>
      <c r="X31" s="35">
        <f t="shared" si="22"/>
        <v>58.943001598893744</v>
      </c>
      <c r="Y31" s="35">
        <f t="shared" si="23"/>
        <v>75.405390447728166</v>
      </c>
      <c r="Z31" s="35">
        <f t="shared" si="24"/>
        <v>71.256909396779619</v>
      </c>
      <c r="AA31" s="35">
        <f t="shared" si="25"/>
        <v>-2.8026507217007719</v>
      </c>
      <c r="AB31" s="35">
        <f t="shared" si="26"/>
        <v>-2.8026507217007719</v>
      </c>
      <c r="AC31" s="35">
        <f t="shared" si="27"/>
        <v>-2.8026507217007577</v>
      </c>
      <c r="AF31">
        <v>1.98</v>
      </c>
      <c r="AG31">
        <v>1.91</v>
      </c>
      <c r="AJ31" t="s">
        <v>169</v>
      </c>
    </row>
    <row r="32" spans="1:36" ht="15" x14ac:dyDescent="0.25">
      <c r="A32">
        <v>2.2799999999999998</v>
      </c>
      <c r="B32">
        <v>3.65</v>
      </c>
      <c r="C32">
        <v>3.17</v>
      </c>
      <c r="D32" s="20">
        <f t="shared" si="3"/>
        <v>2.8026507217007612E-2</v>
      </c>
      <c r="E32" s="17">
        <f>IF(OR($A32="",$B32="",$C32=""),"",A32*'MPTO_working_3-way'!$I31)</f>
        <v>2.3439004364547773</v>
      </c>
      <c r="F32" s="21">
        <f>IF(OR($A32="",$B32="",$C32=""),"",B32*'MPTO_working_3-way'!$I31)</f>
        <v>3.7522967513420777</v>
      </c>
      <c r="G32" s="22">
        <f>IF(OR($A32="",$B32="",$C32=""),"",C32*'MPTO_working_3-way'!$I31)</f>
        <v>3.2588440278779141</v>
      </c>
      <c r="H32" s="17"/>
      <c r="I32" s="21"/>
      <c r="J32" s="22"/>
      <c r="K32" s="17"/>
      <c r="L32" s="21"/>
      <c r="M32" s="22"/>
      <c r="N32" s="23">
        <f t="shared" si="16"/>
        <v>42.663928230353129</v>
      </c>
      <c r="O32" s="24">
        <f t="shared" si="17"/>
        <v>26.650344209645244</v>
      </c>
      <c r="P32" s="24">
        <f t="shared" si="18"/>
        <v>30.68572756000162</v>
      </c>
      <c r="Q32" t="s">
        <v>96</v>
      </c>
      <c r="R32" t="s">
        <v>91</v>
      </c>
      <c r="S32" t="s">
        <v>371</v>
      </c>
      <c r="T32" s="35">
        <v>100</v>
      </c>
      <c r="U32" s="35">
        <f t="shared" si="19"/>
        <v>61.685823754789276</v>
      </c>
      <c r="V32" s="35">
        <f t="shared" si="20"/>
        <v>68.652037617554868</v>
      </c>
      <c r="W32" s="35">
        <f t="shared" si="21"/>
        <v>66.996699669967001</v>
      </c>
      <c r="X32" s="35">
        <f t="shared" si="22"/>
        <v>64.351262712478146</v>
      </c>
      <c r="Y32" s="35">
        <f t="shared" si="23"/>
        <v>71.317476575243731</v>
      </c>
      <c r="Z32" s="35">
        <f t="shared" si="24"/>
        <v>69.662138627655864</v>
      </c>
      <c r="AA32" s="35">
        <f t="shared" si="25"/>
        <v>-2.6654389576888704</v>
      </c>
      <c r="AB32" s="35">
        <f t="shared" si="26"/>
        <v>-2.6654389576888633</v>
      </c>
      <c r="AC32" s="35">
        <f t="shared" si="27"/>
        <v>-2.6654389576888633</v>
      </c>
      <c r="AF32">
        <v>1.8</v>
      </c>
      <c r="AG32">
        <v>2.09</v>
      </c>
      <c r="AJ32" t="s">
        <v>169</v>
      </c>
    </row>
    <row r="33" spans="1:36" ht="15" x14ac:dyDescent="0.25">
      <c r="A33">
        <v>2.61</v>
      </c>
      <c r="B33">
        <v>3.19</v>
      </c>
      <c r="C33">
        <v>3.03</v>
      </c>
      <c r="D33" s="20">
        <f t="shared" si="3"/>
        <v>2.6654389576888704E-2</v>
      </c>
      <c r="E33" s="17">
        <f>IF(OR($A33="",$B33="",$C33=""),"",A33*'MPTO_working_3-way'!$I32)</f>
        <v>2.6795679567956796</v>
      </c>
      <c r="F33" s="21">
        <f>IF(OR($A33="",$B33="",$C33=""),"",B33*'MPTO_working_3-way'!$I32)</f>
        <v>3.2750275027502749</v>
      </c>
      <c r="G33" s="22">
        <f>IF(OR($A33="",$B33="",$C33=""),"",C33*'MPTO_working_3-way'!$I32)</f>
        <v>3.1107628004179726</v>
      </c>
      <c r="H33" s="17"/>
      <c r="I33" s="21"/>
      <c r="J33" s="22"/>
      <c r="K33" s="17"/>
      <c r="L33" s="21"/>
      <c r="M33" s="22"/>
      <c r="N33" s="23">
        <f t="shared" si="16"/>
        <v>37.319449109842125</v>
      </c>
      <c r="O33" s="24">
        <f t="shared" si="17"/>
        <v>30.534094726234468</v>
      </c>
      <c r="P33" s="24">
        <f t="shared" si="18"/>
        <v>32.146456163923418</v>
      </c>
      <c r="Q33" t="s">
        <v>99</v>
      </c>
      <c r="R33" t="s">
        <v>104</v>
      </c>
      <c r="S33" t="s">
        <v>371</v>
      </c>
      <c r="T33" s="35">
        <v>100</v>
      </c>
      <c r="U33" s="35">
        <f t="shared" si="19"/>
        <v>68.652037617554868</v>
      </c>
      <c r="V33" s="35">
        <f t="shared" si="20"/>
        <v>72.14484679665739</v>
      </c>
      <c r="W33" s="35">
        <f t="shared" si="21"/>
        <v>56.521739130434774</v>
      </c>
      <c r="X33" s="35">
        <f t="shared" si="22"/>
        <v>71.333414072907843</v>
      </c>
      <c r="Y33" s="35">
        <f t="shared" si="23"/>
        <v>74.826223252010365</v>
      </c>
      <c r="Z33" s="35">
        <f t="shared" si="24"/>
        <v>59.203115585787771</v>
      </c>
      <c r="AA33" s="35">
        <f t="shared" si="25"/>
        <v>-2.6813764553529751</v>
      </c>
      <c r="AB33" s="35">
        <f t="shared" si="26"/>
        <v>-2.6813764553529751</v>
      </c>
      <c r="AC33" s="35">
        <f t="shared" si="27"/>
        <v>-2.6813764553529964</v>
      </c>
      <c r="AF33">
        <v>2.5299999999999998</v>
      </c>
      <c r="AG33">
        <v>1.56</v>
      </c>
      <c r="AJ33" t="s">
        <v>169</v>
      </c>
    </row>
    <row r="34" spans="1:36" ht="15" x14ac:dyDescent="0.25">
      <c r="A34">
        <v>3.19</v>
      </c>
      <c r="B34">
        <v>3.59</v>
      </c>
      <c r="C34">
        <v>2.2999999999999998</v>
      </c>
      <c r="D34" s="20">
        <f t="shared" si="3"/>
        <v>2.6813764553530017E-2</v>
      </c>
      <c r="E34" s="17">
        <f>IF(OR($A34="",$B34="",$C34=""),"",A34*'MPTO_working_3-way'!$I33)</f>
        <v>3.2755359089257605</v>
      </c>
      <c r="F34" s="21">
        <f>IF(OR($A34="",$B34="",$C34=""),"",B34*'MPTO_working_3-way'!$I33)</f>
        <v>3.6862614147471726</v>
      </c>
      <c r="G34" s="22">
        <f>IF(OR($A34="",$B34="",$C34=""),"",C34*'MPTO_working_3-way'!$I33)</f>
        <v>2.361671658473119</v>
      </c>
      <c r="H34" s="17"/>
      <c r="I34" s="21"/>
      <c r="J34" s="22"/>
      <c r="K34" s="17"/>
      <c r="L34" s="21"/>
      <c r="M34" s="22"/>
      <c r="N34" s="23">
        <f t="shared" si="16"/>
        <v>30.529355433870315</v>
      </c>
      <c r="O34" s="24">
        <f t="shared" si="17"/>
        <v>27.127755942631282</v>
      </c>
      <c r="P34" s="24">
        <f t="shared" si="18"/>
        <v>42.342888623498389</v>
      </c>
      <c r="Q34" t="s">
        <v>133</v>
      </c>
      <c r="R34" t="s">
        <v>158</v>
      </c>
      <c r="S34" t="s">
        <v>371</v>
      </c>
      <c r="T34" s="35">
        <v>100</v>
      </c>
      <c r="U34" s="35">
        <f t="shared" si="19"/>
        <v>48.717948717948723</v>
      </c>
      <c r="V34" s="35">
        <f t="shared" si="20"/>
        <v>72.29916897506925</v>
      </c>
      <c r="W34" s="35">
        <f t="shared" si="21"/>
        <v>76.19047619047619</v>
      </c>
      <c r="X34" s="35">
        <f t="shared" si="22"/>
        <v>51.51035483445456</v>
      </c>
      <c r="Y34" s="35">
        <f t="shared" si="23"/>
        <v>75.091575091575095</v>
      </c>
      <c r="Z34" s="35">
        <f t="shared" si="24"/>
        <v>78.982882306982034</v>
      </c>
      <c r="AA34" s="35">
        <f t="shared" si="25"/>
        <v>-2.7924061165058376</v>
      </c>
      <c r="AB34" s="35">
        <f t="shared" si="26"/>
        <v>-2.7924061165058447</v>
      </c>
      <c r="AC34" s="35">
        <f t="shared" si="27"/>
        <v>-2.7924061165058447</v>
      </c>
      <c r="AF34">
        <v>1.98</v>
      </c>
      <c r="AG34">
        <v>1.91</v>
      </c>
      <c r="AJ34" t="s">
        <v>169</v>
      </c>
    </row>
    <row r="35" spans="1:36" s="35" customFormat="1" ht="15" x14ac:dyDescent="0.25">
      <c r="A35">
        <v>1.95</v>
      </c>
      <c r="B35">
        <v>3.61</v>
      </c>
      <c r="C35">
        <v>4.2</v>
      </c>
      <c r="D35" s="20">
        <f t="shared" si="3"/>
        <v>2.7924061165058411E-2</v>
      </c>
      <c r="E35" s="17">
        <f>IF(OR($A35="",$B35="",$C35=""),"",A35*'MPTO_working_3-way'!$I34)</f>
        <v>2.0044519192718639</v>
      </c>
      <c r="F35" s="21">
        <f>IF(OR($A35="",$B35="",$C35=""),"",B35*'MPTO_working_3-way'!$I34)</f>
        <v>3.7108058608058609</v>
      </c>
      <c r="G35" s="22">
        <f>IF(OR($A35="",$B35="",$C35=""),"",C35*'MPTO_working_3-way'!$I34)</f>
        <v>4.3172810568932452</v>
      </c>
      <c r="H35" s="17"/>
      <c r="I35" s="21"/>
      <c r="J35" s="22"/>
      <c r="K35" s="17"/>
      <c r="L35" s="21"/>
      <c r="M35" s="22"/>
      <c r="N35" s="23">
        <f t="shared" si="16"/>
        <v>49.888949212773312</v>
      </c>
      <c r="O35" s="24">
        <f t="shared" si="17"/>
        <v>26.948324367010514</v>
      </c>
      <c r="P35" s="24">
        <f t="shared" si="18"/>
        <v>23.162726420216178</v>
      </c>
      <c r="Q35" t="s">
        <v>98</v>
      </c>
      <c r="R35" t="s">
        <v>88</v>
      </c>
      <c r="S35" t="s">
        <v>371</v>
      </c>
      <c r="T35" s="35">
        <v>100</v>
      </c>
      <c r="U35" s="35">
        <f t="shared" si="19"/>
        <v>61.832061068702288</v>
      </c>
      <c r="V35" s="35">
        <f t="shared" si="20"/>
        <v>71.428571428571431</v>
      </c>
      <c r="W35" s="35">
        <f t="shared" si="21"/>
        <v>63.503649635036496</v>
      </c>
      <c r="X35" s="35">
        <f t="shared" si="22"/>
        <v>65.067778936392074</v>
      </c>
      <c r="Y35" s="35">
        <f t="shared" si="23"/>
        <v>74.664289296261217</v>
      </c>
      <c r="Z35" s="35">
        <f t="shared" si="24"/>
        <v>66.739367502726282</v>
      </c>
      <c r="AA35" s="35">
        <f t="shared" si="25"/>
        <v>-3.235717867689786</v>
      </c>
      <c r="AB35" s="35">
        <f t="shared" si="26"/>
        <v>-3.235717867689786</v>
      </c>
      <c r="AC35" s="35">
        <f t="shared" si="27"/>
        <v>-3.235717867689786</v>
      </c>
      <c r="AD35" s="36"/>
      <c r="AE35" s="36"/>
      <c r="AF35">
        <v>2.08</v>
      </c>
      <c r="AG35">
        <v>1.83</v>
      </c>
      <c r="AH35" s="36"/>
      <c r="AI35" s="36"/>
      <c r="AJ35" t="s">
        <v>169</v>
      </c>
    </row>
    <row r="36" spans="1:36" ht="15" x14ac:dyDescent="0.25">
      <c r="A36">
        <v>2.62</v>
      </c>
      <c r="B36">
        <v>3.5</v>
      </c>
      <c r="C36">
        <v>2.74</v>
      </c>
      <c r="D36" s="20">
        <f t="shared" si="3"/>
        <v>3.2357178676897913E-2</v>
      </c>
      <c r="E36" s="17">
        <f>IF(OR($A36="",$B36="",$C36=""),"",A36*'MPTO_working_3-way'!$I35)</f>
        <v>2.7047758081334727</v>
      </c>
      <c r="F36" s="21">
        <f>IF(OR($A36="",$B36="",$C36=""),"",B36*'MPTO_working_3-way'!$I35)</f>
        <v>3.6132501253691425</v>
      </c>
      <c r="G36" s="22">
        <f>IF(OR($A36="",$B36="",$C36=""),"",C36*'MPTO_working_3-way'!$I35)</f>
        <v>2.8286586695747005</v>
      </c>
      <c r="H36" s="17"/>
      <c r="I36" s="21"/>
      <c r="J36" s="22"/>
      <c r="K36" s="17"/>
      <c r="L36" s="21"/>
      <c r="M36" s="22"/>
      <c r="N36" s="23">
        <f t="shared" si="16"/>
        <v>36.971640939442068</v>
      </c>
      <c r="O36" s="24">
        <f t="shared" si="17"/>
        <v>27.675914074668061</v>
      </c>
      <c r="P36" s="24">
        <f t="shared" si="18"/>
        <v>35.352444985889861</v>
      </c>
      <c r="Q36" t="s">
        <v>174</v>
      </c>
      <c r="R36" t="s">
        <v>173</v>
      </c>
      <c r="S36" t="s">
        <v>371</v>
      </c>
      <c r="T36" s="35">
        <v>100</v>
      </c>
      <c r="U36" s="35">
        <f t="shared" si="19"/>
        <v>67.948717948717942</v>
      </c>
      <c r="V36" s="35">
        <f t="shared" si="20"/>
        <v>72.067039106145245</v>
      </c>
      <c r="W36" s="35">
        <f t="shared" si="21"/>
        <v>56.709956709956707</v>
      </c>
      <c r="X36" s="35">
        <f t="shared" si="22"/>
        <v>71.223004183898041</v>
      </c>
      <c r="Y36" s="35">
        <f t="shared" si="23"/>
        <v>75.341325341325344</v>
      </c>
      <c r="Z36" s="35">
        <f t="shared" si="24"/>
        <v>59.984242945136799</v>
      </c>
      <c r="AA36" s="35">
        <f t="shared" si="25"/>
        <v>-3.2742862351800994</v>
      </c>
      <c r="AB36" s="35">
        <f t="shared" si="26"/>
        <v>-3.2742862351800994</v>
      </c>
      <c r="AC36" s="35">
        <f t="shared" si="27"/>
        <v>-3.2742862351800923</v>
      </c>
      <c r="AF36">
        <v>1.93</v>
      </c>
      <c r="AG36">
        <v>1.94</v>
      </c>
      <c r="AJ36" t="s">
        <v>202</v>
      </c>
    </row>
    <row r="37" spans="1:36" ht="15" x14ac:dyDescent="0.25">
      <c r="A37">
        <v>3.12</v>
      </c>
      <c r="B37">
        <v>3.58</v>
      </c>
      <c r="C37">
        <v>2.31</v>
      </c>
      <c r="D37" s="20">
        <f t="shared" si="3"/>
        <v>3.2742862351800905E-2</v>
      </c>
      <c r="E37" s="17">
        <f>IF(OR($A37="",$B37="",$C37=""),"",A37*'MPTO_working_3-way'!$I36)</f>
        <v>3.222157730537619</v>
      </c>
      <c r="F37" s="21">
        <f>IF(OR($A37="",$B37="",$C37=""),"",B37*'MPTO_working_3-way'!$I36)</f>
        <v>3.6972194472194473</v>
      </c>
      <c r="G37" s="22">
        <f>IF(OR($A37="",$B37="",$C37=""),"",C37*'MPTO_working_3-way'!$I36)</f>
        <v>2.3856360120326601</v>
      </c>
      <c r="H37" s="17"/>
      <c r="I37" s="21"/>
      <c r="J37" s="22"/>
      <c r="K37" s="17"/>
      <c r="L37" s="21"/>
      <c r="M37" s="22"/>
      <c r="N37" s="23">
        <f t="shared" si="16"/>
        <v>31.03510391569656</v>
      </c>
      <c r="O37" s="24">
        <f t="shared" si="17"/>
        <v>27.047353133232761</v>
      </c>
      <c r="P37" s="24">
        <f t="shared" si="18"/>
        <v>41.917542951070679</v>
      </c>
      <c r="Q37" t="s">
        <v>182</v>
      </c>
      <c r="R37" t="s">
        <v>184</v>
      </c>
      <c r="S37" t="s">
        <v>371</v>
      </c>
      <c r="T37" s="35">
        <v>100</v>
      </c>
      <c r="U37" s="35">
        <f t="shared" si="19"/>
        <v>59.183673469387763</v>
      </c>
      <c r="V37" s="35">
        <f t="shared" si="20"/>
        <v>68.847352024922117</v>
      </c>
      <c r="W37" s="35">
        <f t="shared" si="21"/>
        <v>68.652037617554868</v>
      </c>
      <c r="X37" s="35">
        <f t="shared" si="22"/>
        <v>62.500610357523023</v>
      </c>
      <c r="Y37" s="35">
        <f t="shared" si="23"/>
        <v>72.164288913057391</v>
      </c>
      <c r="Z37" s="35">
        <f t="shared" si="24"/>
        <v>71.968974505690113</v>
      </c>
      <c r="AA37" s="35">
        <f t="shared" si="25"/>
        <v>-3.3169368881352597</v>
      </c>
      <c r="AB37" s="35">
        <f t="shared" si="26"/>
        <v>-3.3169368881352739</v>
      </c>
      <c r="AC37" s="35">
        <f t="shared" si="27"/>
        <v>-3.3169368881352455</v>
      </c>
      <c r="AF37">
        <v>1.93</v>
      </c>
      <c r="AG37">
        <v>1.93</v>
      </c>
      <c r="AJ37" t="s">
        <v>202</v>
      </c>
    </row>
    <row r="38" spans="1:36" ht="15" x14ac:dyDescent="0.25">
      <c r="A38">
        <v>2.4500000000000002</v>
      </c>
      <c r="B38">
        <v>3.21</v>
      </c>
      <c r="C38">
        <v>3.19</v>
      </c>
      <c r="D38" s="20">
        <f t="shared" si="3"/>
        <v>3.3169368881352579E-2</v>
      </c>
      <c r="E38" s="17">
        <f>IF(OR($A38="",$B38="",$C38=""),"",A38*'MPTO_working_3-way'!$I37)</f>
        <v>2.5312649537593139</v>
      </c>
      <c r="F38" s="21">
        <f>IF(OR($A38="",$B38="",$C38=""),"",B38*'MPTO_working_3-way'!$I37)</f>
        <v>3.3164736741091416</v>
      </c>
      <c r="G38" s="22">
        <f>IF(OR($A38="",$B38="",$C38=""),"",C38*'MPTO_working_3-way'!$I37)</f>
        <v>3.2958102867315149</v>
      </c>
      <c r="H38" s="17"/>
      <c r="I38" s="21"/>
      <c r="J38" s="22"/>
      <c r="K38" s="17"/>
      <c r="L38" s="21"/>
      <c r="M38" s="22"/>
      <c r="N38" s="23">
        <f t="shared" si="16"/>
        <v>39.505939451926899</v>
      </c>
      <c r="O38" s="24">
        <f t="shared" si="17"/>
        <v>30.152508304430192</v>
      </c>
      <c r="P38" s="24">
        <f t="shared" si="18"/>
        <v>30.341552243642916</v>
      </c>
      <c r="Q38" t="s">
        <v>178</v>
      </c>
      <c r="R38" t="s">
        <v>171</v>
      </c>
      <c r="S38" t="s">
        <v>371</v>
      </c>
      <c r="T38" s="35">
        <v>100</v>
      </c>
      <c r="U38" s="35">
        <f t="shared" si="19"/>
        <v>76.30331753554502</v>
      </c>
      <c r="V38" s="35">
        <f t="shared" si="20"/>
        <v>75.845410628019309</v>
      </c>
      <c r="W38" s="35">
        <f t="shared" si="21"/>
        <v>44.134078212290497</v>
      </c>
      <c r="X38" s="35">
        <f t="shared" si="22"/>
        <v>80.020511159690173</v>
      </c>
      <c r="Y38" s="35">
        <f t="shared" si="23"/>
        <v>79.562604252164476</v>
      </c>
      <c r="Z38" s="35">
        <f t="shared" si="24"/>
        <v>47.851271836435657</v>
      </c>
      <c r="AA38" s="35">
        <f t="shared" si="25"/>
        <v>-3.7171936241451533</v>
      </c>
      <c r="AB38" s="35">
        <f t="shared" si="26"/>
        <v>-3.7171936241451675</v>
      </c>
      <c r="AC38" s="35">
        <f t="shared" si="27"/>
        <v>-3.7171936241451604</v>
      </c>
      <c r="AF38">
        <v>2.25</v>
      </c>
      <c r="AG38">
        <v>1.68</v>
      </c>
      <c r="AJ38" t="s">
        <v>202</v>
      </c>
    </row>
    <row r="39" spans="1:36" ht="15" x14ac:dyDescent="0.25">
      <c r="A39">
        <v>4.22</v>
      </c>
      <c r="B39">
        <v>4.1399999999999997</v>
      </c>
      <c r="C39">
        <v>1.79</v>
      </c>
      <c r="D39" s="20">
        <f t="shared" si="3"/>
        <v>3.7171936241451542E-2</v>
      </c>
      <c r="E39" s="17">
        <f>IF(OR($A39="",$B39="",$C39=""),"",A39*'MPTO_working_3-way'!$I38)</f>
        <v>4.376865570938925</v>
      </c>
      <c r="F39" s="21">
        <f>IF(OR($A39="",$B39="",$C39=""),"",B39*'MPTO_working_3-way'!$I38)</f>
        <v>4.2938918160396087</v>
      </c>
      <c r="G39" s="22">
        <f>IF(OR($A39="",$B39="",$C39=""),"",C39*'MPTO_working_3-way'!$I38)</f>
        <v>1.8565377658721982</v>
      </c>
      <c r="H39" s="17"/>
      <c r="I39" s="21"/>
      <c r="J39" s="22"/>
      <c r="K39" s="17"/>
      <c r="L39" s="21"/>
      <c r="M39" s="22"/>
      <c r="N39" s="23">
        <f t="shared" si="16"/>
        <v>22.847400355169693</v>
      </c>
      <c r="O39" s="24">
        <f t="shared" si="17"/>
        <v>23.288896014206792</v>
      </c>
      <c r="P39" s="24">
        <f t="shared" si="18"/>
        <v>53.863703630623519</v>
      </c>
      <c r="Q39" t="s">
        <v>177</v>
      </c>
      <c r="R39" t="s">
        <v>183</v>
      </c>
      <c r="S39" t="s">
        <v>371</v>
      </c>
      <c r="T39" s="35">
        <v>100</v>
      </c>
      <c r="U39" s="35">
        <f t="shared" si="19"/>
        <v>72.14484679665739</v>
      </c>
      <c r="V39" s="35">
        <f t="shared" si="20"/>
        <v>70.845481049562679</v>
      </c>
      <c r="W39" s="35">
        <f t="shared" si="21"/>
        <v>53.703703703703695</v>
      </c>
      <c r="X39" s="35">
        <f t="shared" si="22"/>
        <v>75.450815246733612</v>
      </c>
      <c r="Y39" s="35">
        <f t="shared" si="23"/>
        <v>74.151449499638915</v>
      </c>
      <c r="Z39" s="35">
        <f t="shared" si="24"/>
        <v>57.009672153779931</v>
      </c>
      <c r="AA39" s="35">
        <f t="shared" si="25"/>
        <v>-3.3059684500762216</v>
      </c>
      <c r="AB39" s="35">
        <f t="shared" si="26"/>
        <v>-3.3059684500762359</v>
      </c>
      <c r="AC39" s="35">
        <f t="shared" si="27"/>
        <v>-3.3059684500762359</v>
      </c>
      <c r="AF39">
        <v>1.65</v>
      </c>
      <c r="AG39">
        <v>2.33</v>
      </c>
      <c r="AJ39" t="s">
        <v>202</v>
      </c>
    </row>
    <row r="40" spans="1:36" ht="15" x14ac:dyDescent="0.25">
      <c r="A40">
        <v>3.59</v>
      </c>
      <c r="B40">
        <v>3.43</v>
      </c>
      <c r="C40">
        <v>2.16</v>
      </c>
      <c r="D40" s="20">
        <f t="shared" si="3"/>
        <v>3.3059684500762243E-2</v>
      </c>
      <c r="E40" s="17">
        <f>IF(OR($A40="",$B40="",$C40=""),"",A40*'MPTO_working_3-way'!$I39)</f>
        <v>3.7086842673577363</v>
      </c>
      <c r="F40" s="21">
        <f>IF(OR($A40="",$B40="",$C40=""),"",B40*'MPTO_working_3-way'!$I39)</f>
        <v>3.5433947178376148</v>
      </c>
      <c r="G40" s="22">
        <f>IF(OR($A40="",$B40="",$C40=""),"",C40*'MPTO_working_3-way'!$I39)</f>
        <v>2.2314089185216468</v>
      </c>
      <c r="H40" s="17"/>
      <c r="I40" s="21"/>
      <c r="J40" s="22"/>
      <c r="K40" s="17"/>
      <c r="L40" s="21"/>
      <c r="M40" s="22"/>
      <c r="N40" s="23">
        <f t="shared" si="16"/>
        <v>26.96374045106981</v>
      </c>
      <c r="O40" s="24">
        <f t="shared" si="17"/>
        <v>28.221524262198429</v>
      </c>
      <c r="P40" s="24">
        <f t="shared" si="18"/>
        <v>44.814735286731761</v>
      </c>
      <c r="Q40" t="s">
        <v>179</v>
      </c>
      <c r="R40" t="s">
        <v>172</v>
      </c>
      <c r="S40" t="s">
        <v>371</v>
      </c>
      <c r="T40" s="35">
        <v>100</v>
      </c>
      <c r="U40" s="35">
        <f t="shared" si="19"/>
        <v>79.919678714859444</v>
      </c>
      <c r="V40" s="35">
        <f t="shared" si="20"/>
        <v>73.262032085561486</v>
      </c>
      <c r="W40" s="35">
        <f t="shared" si="21"/>
        <v>43.181818181818187</v>
      </c>
      <c r="X40" s="35">
        <f t="shared" si="22"/>
        <v>83.556149732620327</v>
      </c>
      <c r="Y40" s="35">
        <f t="shared" si="23"/>
        <v>76.898503103322383</v>
      </c>
      <c r="Z40" s="35">
        <f t="shared" si="24"/>
        <v>46.818289199579056</v>
      </c>
      <c r="AA40" s="35">
        <f t="shared" si="25"/>
        <v>-3.6364710177608828</v>
      </c>
      <c r="AB40" s="35">
        <f t="shared" si="26"/>
        <v>-3.636471017760897</v>
      </c>
      <c r="AC40" s="35">
        <f t="shared" si="27"/>
        <v>-3.6364710177608686</v>
      </c>
      <c r="AF40">
        <v>2.11</v>
      </c>
      <c r="AG40">
        <v>1.74</v>
      </c>
      <c r="AJ40" t="s">
        <v>202</v>
      </c>
    </row>
    <row r="41" spans="1:36" s="35" customFormat="1" ht="15" x14ac:dyDescent="0.25">
      <c r="A41">
        <v>4.9800000000000004</v>
      </c>
      <c r="B41">
        <v>3.74</v>
      </c>
      <c r="C41">
        <v>1.76</v>
      </c>
      <c r="D41" s="20">
        <f t="shared" si="3"/>
        <v>3.6364710177608783E-2</v>
      </c>
      <c r="E41" s="17">
        <f>IF(OR($A41="",$B41="",$C41=""),"",A41*'MPTO_working_3-way'!$I40)</f>
        <v>5.161096256684492</v>
      </c>
      <c r="F41" s="21">
        <f>IF(OR($A41="",$B41="",$C41=""),"",B41*'MPTO_working_3-way'!$I40)</f>
        <v>3.876004016064257</v>
      </c>
      <c r="G41" s="22">
        <f>IF(OR($A41="",$B41="",$C41=""),"",C41*'MPTO_working_3-way'!$I40)</f>
        <v>1.8240018899125914</v>
      </c>
      <c r="H41" s="17"/>
      <c r="I41" s="21"/>
      <c r="J41" s="22"/>
      <c r="K41" s="17"/>
      <c r="L41" s="21"/>
      <c r="M41" s="22"/>
      <c r="N41" s="23">
        <f t="shared" si="16"/>
        <v>19.3757285325735</v>
      </c>
      <c r="O41" s="24">
        <f t="shared" si="17"/>
        <v>25.79976686957648</v>
      </c>
      <c r="P41" s="24">
        <f t="shared" si="18"/>
        <v>54.824504597850023</v>
      </c>
      <c r="Q41" t="s">
        <v>243</v>
      </c>
      <c r="R41" t="s">
        <v>244</v>
      </c>
      <c r="S41" t="s">
        <v>371</v>
      </c>
      <c r="T41" s="35">
        <v>100</v>
      </c>
      <c r="U41" s="35">
        <f t="shared" si="19"/>
        <v>43.502824858757066</v>
      </c>
      <c r="V41" s="35">
        <f t="shared" si="20"/>
        <v>73.890339425587456</v>
      </c>
      <c r="W41" s="35">
        <f t="shared" si="21"/>
        <v>79.079497907949786</v>
      </c>
      <c r="X41" s="35">
        <f t="shared" si="22"/>
        <v>47.030162666462736</v>
      </c>
      <c r="Y41" s="35">
        <f t="shared" si="23"/>
        <v>77.417677233293148</v>
      </c>
      <c r="Z41" s="35">
        <f t="shared" si="24"/>
        <v>82.606835715655464</v>
      </c>
      <c r="AA41" s="35">
        <f t="shared" si="25"/>
        <v>-3.5273378077056705</v>
      </c>
      <c r="AB41" s="35">
        <f t="shared" si="26"/>
        <v>-3.5273378077056918</v>
      </c>
      <c r="AC41" s="35">
        <f t="shared" si="27"/>
        <v>-3.5273378077056776</v>
      </c>
      <c r="AD41" s="36"/>
      <c r="AE41" s="36"/>
      <c r="AF41">
        <v>2.11</v>
      </c>
      <c r="AG41">
        <v>1.77</v>
      </c>
      <c r="AH41" s="36"/>
      <c r="AI41" s="36"/>
      <c r="AJ41" t="s">
        <v>202</v>
      </c>
    </row>
    <row r="42" spans="1:36" ht="15" x14ac:dyDescent="0.25">
      <c r="A42">
        <v>1.77</v>
      </c>
      <c r="B42">
        <v>3.83</v>
      </c>
      <c r="C42">
        <v>4.78</v>
      </c>
      <c r="D42" s="20">
        <f t="shared" si="3"/>
        <v>3.5273378077056883E-2</v>
      </c>
      <c r="E42" s="17">
        <f>IF(OR($A42="",$B42="",$C42=""),"",A42*'MPTO_working_3-way'!$I41)</f>
        <v>1.8324338791963908</v>
      </c>
      <c r="F42" s="21">
        <f>IF(OR($A42="",$B42="",$C42=""),"",B42*'MPTO_working_3-way'!$I41)</f>
        <v>3.965097038035128</v>
      </c>
      <c r="G42" s="22">
        <f>IF(OR($A42="",$B42="",$C42=""),"",C42*'MPTO_working_3-way'!$I41)</f>
        <v>4.9486067472083324</v>
      </c>
      <c r="H42" s="17"/>
      <c r="I42" s="21"/>
      <c r="J42" s="22"/>
      <c r="K42" s="17"/>
      <c r="L42" s="21"/>
      <c r="M42" s="22"/>
      <c r="N42" s="23">
        <f t="shared" si="16"/>
        <v>54.572228299912652</v>
      </c>
      <c r="O42" s="24">
        <f t="shared" si="17"/>
        <v>25.220063731291226</v>
      </c>
      <c r="P42" s="24">
        <f t="shared" si="18"/>
        <v>20.207707968796107</v>
      </c>
      <c r="Q42" t="s">
        <v>180</v>
      </c>
      <c r="R42" t="s">
        <v>181</v>
      </c>
      <c r="S42" t="s">
        <v>371</v>
      </c>
      <c r="T42" s="35">
        <v>100</v>
      </c>
      <c r="U42" s="35">
        <f t="shared" si="19"/>
        <v>25.373134328358205</v>
      </c>
      <c r="V42" s="35">
        <f t="shared" si="20"/>
        <v>82.014388489208642</v>
      </c>
      <c r="W42" s="35">
        <f t="shared" si="21"/>
        <v>88.901220865704772</v>
      </c>
      <c r="X42" s="35">
        <f t="shared" si="22"/>
        <v>29.0843906450866</v>
      </c>
      <c r="Y42" s="35">
        <f t="shared" si="23"/>
        <v>85.725644805937009</v>
      </c>
      <c r="Z42" s="35">
        <f t="shared" si="24"/>
        <v>92.612477182433153</v>
      </c>
      <c r="AA42" s="35">
        <f t="shared" si="25"/>
        <v>-3.7112563167283952</v>
      </c>
      <c r="AB42" s="35">
        <f t="shared" si="26"/>
        <v>-3.7112563167283668</v>
      </c>
      <c r="AC42" s="35">
        <f t="shared" si="27"/>
        <v>-3.711256316728381</v>
      </c>
      <c r="AF42">
        <v>1.96</v>
      </c>
      <c r="AG42">
        <v>1.91</v>
      </c>
      <c r="AJ42" t="s">
        <v>202</v>
      </c>
    </row>
    <row r="43" spans="1:36" ht="15" x14ac:dyDescent="0.25">
      <c r="A43">
        <v>1.34</v>
      </c>
      <c r="B43">
        <v>5.56</v>
      </c>
      <c r="C43">
        <v>9.01</v>
      </c>
      <c r="D43" s="20">
        <f t="shared" si="3"/>
        <v>3.711256316728373E-2</v>
      </c>
      <c r="E43" s="17">
        <f>IF(OR($A43="",$B43="",$C43=""),"",A43*'MPTO_working_3-way'!$I42)</f>
        <v>1.3897308346441604</v>
      </c>
      <c r="F43" s="21">
        <f>IF(OR($A43="",$B43="",$C43=""),"",B43*'MPTO_working_3-way'!$I42)</f>
        <v>5.7663458512100974</v>
      </c>
      <c r="G43" s="22">
        <f>IF(OR($A43="",$B43="",$C43=""),"",C43*'MPTO_working_3-way'!$I42)</f>
        <v>9.344384194137227</v>
      </c>
      <c r="H43" s="17"/>
      <c r="I43" s="21"/>
      <c r="J43" s="22"/>
      <c r="K43" s="17"/>
      <c r="L43" s="21"/>
      <c r="M43" s="22"/>
      <c r="N43" s="23">
        <f t="shared" si="16"/>
        <v>71.956379974547318</v>
      </c>
      <c r="O43" s="24">
        <f t="shared" si="17"/>
        <v>17.342005245664286</v>
      </c>
      <c r="P43" s="24">
        <f t="shared" si="18"/>
        <v>10.701614779788393</v>
      </c>
      <c r="Q43" t="s">
        <v>170</v>
      </c>
      <c r="R43" t="s">
        <v>185</v>
      </c>
      <c r="S43" t="s">
        <v>371</v>
      </c>
      <c r="T43" s="35">
        <v>100</v>
      </c>
      <c r="U43" s="35">
        <f t="shared" si="19"/>
        <v>54.337899543379002</v>
      </c>
      <c r="V43" s="35">
        <f t="shared" si="20"/>
        <v>71.098265895953759</v>
      </c>
      <c r="W43" s="35">
        <f t="shared" si="21"/>
        <v>71.098265895953759</v>
      </c>
      <c r="X43" s="35">
        <f t="shared" si="22"/>
        <v>57.80346820809249</v>
      </c>
      <c r="Y43" s="35">
        <f t="shared" si="23"/>
        <v>74.563834560667246</v>
      </c>
      <c r="Z43" s="35">
        <f t="shared" si="24"/>
        <v>74.563834560667246</v>
      </c>
      <c r="AA43" s="35">
        <f t="shared" si="25"/>
        <v>-3.4655686647134871</v>
      </c>
      <c r="AB43" s="35">
        <f t="shared" si="26"/>
        <v>-3.4655686647134871</v>
      </c>
      <c r="AC43" s="35">
        <f t="shared" si="27"/>
        <v>-3.4655686647134871</v>
      </c>
      <c r="AF43">
        <v>1.61</v>
      </c>
      <c r="AG43">
        <v>2.4</v>
      </c>
      <c r="AJ43" t="s">
        <v>202</v>
      </c>
    </row>
    <row r="44" spans="1:36" ht="15" x14ac:dyDescent="0.25">
      <c r="A44">
        <v>2.19</v>
      </c>
      <c r="B44">
        <v>3.46</v>
      </c>
      <c r="C44">
        <v>3.46</v>
      </c>
      <c r="D44" s="20">
        <f t="shared" si="3"/>
        <v>3.4655686647135031E-2</v>
      </c>
      <c r="E44" s="17">
        <f>IF(OR($A44="",$B44="",$C44=""),"",A44*'MPTO_working_3-way'!$I43)</f>
        <v>2.2658959537572256</v>
      </c>
      <c r="F44" s="21">
        <f>IF(OR($A44="",$B44="",$C44=""),"",B44*'MPTO_working_3-way'!$I43)</f>
        <v>3.579908675799087</v>
      </c>
      <c r="G44" s="22">
        <f>IF(OR($A44="",$B44="",$C44=""),"",C44*'MPTO_working_3-way'!$I43)</f>
        <v>3.579908675799087</v>
      </c>
      <c r="H44" s="17"/>
      <c r="I44" s="21"/>
      <c r="J44" s="22"/>
      <c r="K44" s="17"/>
      <c r="L44" s="21"/>
      <c r="M44" s="22"/>
      <c r="N44" s="23">
        <f t="shared" si="16"/>
        <v>44.132653061224488</v>
      </c>
      <c r="O44" s="24">
        <f t="shared" si="17"/>
        <v>27.933673469387756</v>
      </c>
      <c r="P44" s="24">
        <f t="shared" si="18"/>
        <v>27.933673469387756</v>
      </c>
      <c r="Q44" t="s">
        <v>187</v>
      </c>
      <c r="R44" t="s">
        <v>176</v>
      </c>
      <c r="S44" t="s">
        <v>371</v>
      </c>
      <c r="T44" s="35">
        <v>100</v>
      </c>
      <c r="U44" s="35">
        <f t="shared" si="19"/>
        <v>55.752212389380524</v>
      </c>
      <c r="V44" s="35">
        <f t="shared" si="20"/>
        <v>73.118279569892465</v>
      </c>
      <c r="W44" s="35">
        <f t="shared" si="21"/>
        <v>67.741935483870961</v>
      </c>
      <c r="X44" s="35">
        <f t="shared" si="22"/>
        <v>59.139784946236553</v>
      </c>
      <c r="Y44" s="35">
        <f t="shared" si="23"/>
        <v>76.505852126748493</v>
      </c>
      <c r="Z44" s="35">
        <f t="shared" si="24"/>
        <v>71.129508040726989</v>
      </c>
      <c r="AA44" s="35">
        <f t="shared" si="25"/>
        <v>-3.3875725568560284</v>
      </c>
      <c r="AB44" s="35">
        <f t="shared" si="26"/>
        <v>-3.3875725568560284</v>
      </c>
      <c r="AC44" s="35">
        <f t="shared" si="27"/>
        <v>-3.3875725568560284</v>
      </c>
      <c r="AF44">
        <v>2.0099999999999998</v>
      </c>
      <c r="AG44">
        <v>1.86</v>
      </c>
      <c r="AJ44" t="s">
        <v>202</v>
      </c>
    </row>
    <row r="45" spans="1:36" ht="15" x14ac:dyDescent="0.25">
      <c r="A45">
        <v>2.2599999999999998</v>
      </c>
      <c r="B45">
        <v>3.72</v>
      </c>
      <c r="C45">
        <v>3.1</v>
      </c>
      <c r="D45" s="20">
        <f t="shared" si="3"/>
        <v>3.3875725568560222E-2</v>
      </c>
      <c r="E45" s="17">
        <f>IF(OR($A45="",$B45="",$C45=""),"",A45*'MPTO_working_3-way'!$I44)</f>
        <v>2.3365591397849457</v>
      </c>
      <c r="F45" s="21">
        <f>IF(OR($A45="",$B45="",$C45=""),"",B45*'MPTO_working_3-way'!$I44)</f>
        <v>3.8460176991150443</v>
      </c>
      <c r="G45" s="22">
        <f>IF(OR($A45="",$B45="",$C45=""),"",C45*'MPTO_working_3-way'!$I44)</f>
        <v>3.2050147492625367</v>
      </c>
      <c r="H45" s="17"/>
      <c r="I45" s="21"/>
      <c r="J45" s="22"/>
      <c r="K45" s="17"/>
      <c r="L45" s="21"/>
      <c r="M45" s="22"/>
      <c r="N45" s="23">
        <f t="shared" si="16"/>
        <v>42.797975149562831</v>
      </c>
      <c r="O45" s="24">
        <f t="shared" si="17"/>
        <v>26.000920386562353</v>
      </c>
      <c r="P45" s="24">
        <f t="shared" si="18"/>
        <v>31.201104463874827</v>
      </c>
      <c r="Q45" t="s">
        <v>175</v>
      </c>
      <c r="R45" t="s">
        <v>186</v>
      </c>
      <c r="S45" t="s">
        <v>371</v>
      </c>
      <c r="T45" s="35">
        <v>100</v>
      </c>
      <c r="U45" s="35">
        <f t="shared" si="19"/>
        <v>45.355191256830594</v>
      </c>
      <c r="V45" s="35">
        <f t="shared" si="20"/>
        <v>73.40425531914893</v>
      </c>
      <c r="W45" s="35">
        <f t="shared" si="21"/>
        <v>77.628635346756155</v>
      </c>
      <c r="X45" s="35">
        <f t="shared" si="22"/>
        <v>48.967109334094914</v>
      </c>
      <c r="Y45" s="35">
        <f t="shared" si="23"/>
        <v>77.016173396413251</v>
      </c>
      <c r="Z45" s="35">
        <f t="shared" si="24"/>
        <v>81.240553424020462</v>
      </c>
      <c r="AA45" s="35">
        <f t="shared" si="25"/>
        <v>-3.6119180772643205</v>
      </c>
      <c r="AB45" s="35">
        <f t="shared" si="26"/>
        <v>-3.6119180772643205</v>
      </c>
      <c r="AC45" s="35">
        <f t="shared" si="27"/>
        <v>-3.6119180772643062</v>
      </c>
      <c r="AF45">
        <v>1.76</v>
      </c>
      <c r="AG45">
        <v>2.13</v>
      </c>
      <c r="AJ45" t="s">
        <v>202</v>
      </c>
    </row>
    <row r="46" spans="1:36" s="35" customFormat="1" ht="15" x14ac:dyDescent="0.25">
      <c r="A46">
        <v>1.83</v>
      </c>
      <c r="B46">
        <v>3.76</v>
      </c>
      <c r="C46">
        <v>4.47</v>
      </c>
      <c r="D46" s="20">
        <f t="shared" si="3"/>
        <v>3.6119180772643089E-2</v>
      </c>
      <c r="E46" s="17">
        <f>IF(OR($A46="",$B46="",$C46=""),"",A46*'MPTO_working_3-way'!$I45)</f>
        <v>1.896098100813937</v>
      </c>
      <c r="F46" s="21">
        <f>IF(OR($A46="",$B46="",$C46=""),"",B46*'MPTO_working_3-way'!$I45)</f>
        <v>3.895808119705138</v>
      </c>
      <c r="G46" s="22">
        <f>IF(OR($A46="",$B46="",$C46=""),"",C46*'MPTO_working_3-way'!$I45)</f>
        <v>4.6314527380537145</v>
      </c>
      <c r="H46" s="17"/>
      <c r="I46" s="21"/>
      <c r="J46" s="22"/>
      <c r="K46" s="17"/>
      <c r="L46" s="21"/>
      <c r="M46" s="22"/>
      <c r="N46" s="23">
        <f t="shared" si="16"/>
        <v>52.739887222645841</v>
      </c>
      <c r="O46" s="24">
        <f t="shared" si="17"/>
        <v>25.668615323787737</v>
      </c>
      <c r="P46" s="24">
        <f t="shared" si="18"/>
        <v>21.591497453566419</v>
      </c>
      <c r="Q46" t="s">
        <v>188</v>
      </c>
      <c r="R46" t="s">
        <v>190</v>
      </c>
      <c r="S46" t="s">
        <v>371</v>
      </c>
      <c r="T46" s="35">
        <v>100</v>
      </c>
      <c r="U46" s="35">
        <f t="shared" si="19"/>
        <v>43.502824858757066</v>
      </c>
      <c r="V46" s="35">
        <f t="shared" si="20"/>
        <v>73.753280839895012</v>
      </c>
      <c r="W46" s="35">
        <f t="shared" si="21"/>
        <v>79.166666666666671</v>
      </c>
      <c r="X46" s="35">
        <f t="shared" si="22"/>
        <v>47.080052493438316</v>
      </c>
      <c r="Y46" s="35">
        <f t="shared" si="23"/>
        <v>77.330508474576277</v>
      </c>
      <c r="Z46" s="35">
        <f t="shared" si="24"/>
        <v>82.743894301347922</v>
      </c>
      <c r="AA46" s="35">
        <f t="shared" si="25"/>
        <v>-3.5772276346812504</v>
      </c>
      <c r="AB46" s="35">
        <f t="shared" si="26"/>
        <v>-3.5772276346812646</v>
      </c>
      <c r="AC46" s="35">
        <f t="shared" si="27"/>
        <v>-3.5772276346812504</v>
      </c>
      <c r="AD46" s="36"/>
      <c r="AE46" s="36"/>
      <c r="AF46">
        <v>1.93</v>
      </c>
      <c r="AG46">
        <v>1.93</v>
      </c>
      <c r="AH46" s="36"/>
      <c r="AI46" s="36"/>
      <c r="AJ46" t="s">
        <v>203</v>
      </c>
    </row>
    <row r="47" spans="1:36" ht="15" x14ac:dyDescent="0.25">
      <c r="A47">
        <v>1.77</v>
      </c>
      <c r="B47">
        <v>3.81</v>
      </c>
      <c r="C47">
        <v>4.8</v>
      </c>
      <c r="D47" s="20">
        <f t="shared" si="3"/>
        <v>3.5772276346812459E-2</v>
      </c>
      <c r="E47" s="17">
        <f>IF(OR($A47="",$B47="",$C47=""),"",A47*'MPTO_working_3-way'!$I46)</f>
        <v>1.833316929133858</v>
      </c>
      <c r="F47" s="21">
        <f>IF(OR($A47="",$B47="",$C47=""),"",B47*'MPTO_working_3-way'!$I46)</f>
        <v>3.9462923728813557</v>
      </c>
      <c r="G47" s="22">
        <f>IF(OR($A47="",$B47="",$C47=""),"",C47*'MPTO_working_3-way'!$I46)</f>
        <v>4.9717069264646998</v>
      </c>
      <c r="H47" s="17"/>
      <c r="I47" s="21"/>
      <c r="J47" s="22"/>
      <c r="K47" s="17"/>
      <c r="L47" s="21"/>
      <c r="M47" s="22"/>
      <c r="N47" s="23">
        <f t="shared" si="16"/>
        <v>54.545942608648978</v>
      </c>
      <c r="O47" s="24">
        <f t="shared" si="17"/>
        <v>25.340241054411727</v>
      </c>
      <c r="P47" s="24">
        <f t="shared" si="18"/>
        <v>20.113816336939308</v>
      </c>
      <c r="Q47" t="s">
        <v>201</v>
      </c>
      <c r="R47" t="s">
        <v>197</v>
      </c>
      <c r="S47" t="s">
        <v>371</v>
      </c>
      <c r="T47" s="35">
        <v>100</v>
      </c>
      <c r="U47" s="35">
        <f t="shared" si="19"/>
        <v>58.677685950413228</v>
      </c>
      <c r="V47" s="35">
        <f t="shared" si="20"/>
        <v>71.671388101982998</v>
      </c>
      <c r="W47" s="35">
        <f t="shared" si="21"/>
        <v>66.329966329966325</v>
      </c>
      <c r="X47" s="35">
        <f t="shared" si="22"/>
        <v>61.998645568050662</v>
      </c>
      <c r="Y47" s="35">
        <f t="shared" si="23"/>
        <v>74.99234771962044</v>
      </c>
      <c r="Z47" s="35">
        <f t="shared" si="24"/>
        <v>69.650925947603781</v>
      </c>
      <c r="AA47" s="35">
        <f t="shared" si="25"/>
        <v>-3.3209596176374347</v>
      </c>
      <c r="AB47" s="35">
        <f t="shared" si="26"/>
        <v>-3.3209596176374419</v>
      </c>
      <c r="AC47" s="35">
        <f t="shared" si="27"/>
        <v>-3.3209596176374561</v>
      </c>
      <c r="AF47">
        <v>1.99</v>
      </c>
      <c r="AG47">
        <v>1.88</v>
      </c>
      <c r="AJ47" t="s">
        <v>203</v>
      </c>
    </row>
    <row r="48" spans="1:36" ht="15" x14ac:dyDescent="0.25">
      <c r="A48">
        <v>2.42</v>
      </c>
      <c r="B48">
        <v>3.53</v>
      </c>
      <c r="C48">
        <v>2.97</v>
      </c>
      <c r="D48" s="20">
        <f t="shared" si="3"/>
        <v>3.3209596176374534E-2</v>
      </c>
      <c r="E48" s="17">
        <f>IF(OR($A48="",$B48="",$C48=""),"",A48*'MPTO_working_3-way'!$I47)</f>
        <v>2.5003672227468261</v>
      </c>
      <c r="F48" s="21">
        <f>IF(OR($A48="",$B48="",$C48=""),"",B48*'MPTO_working_3-way'!$I47)</f>
        <v>3.6472298745026017</v>
      </c>
      <c r="G48" s="22">
        <f>IF(OR($A48="",$B48="",$C48=""),"",C48*'MPTO_working_3-way'!$I47)</f>
        <v>3.0686325006438326</v>
      </c>
      <c r="H48" s="17"/>
      <c r="I48" s="21"/>
      <c r="J48" s="22"/>
      <c r="K48" s="17"/>
      <c r="L48" s="21"/>
      <c r="M48" s="22"/>
      <c r="N48" s="23">
        <f t="shared" si="16"/>
        <v>39.994125298980322</v>
      </c>
      <c r="O48" s="24">
        <f t="shared" si="17"/>
        <v>27.418068901850528</v>
      </c>
      <c r="P48" s="24">
        <f t="shared" si="18"/>
        <v>32.587805799169146</v>
      </c>
      <c r="Q48" t="s">
        <v>199</v>
      </c>
      <c r="R48" t="s">
        <v>192</v>
      </c>
      <c r="S48" t="s">
        <v>371</v>
      </c>
      <c r="T48" s="35">
        <v>100</v>
      </c>
      <c r="U48" s="35">
        <f t="shared" si="19"/>
        <v>33.333333333333329</v>
      </c>
      <c r="V48" s="35">
        <f t="shared" si="20"/>
        <v>79.253112033195009</v>
      </c>
      <c r="W48" s="35">
        <f t="shared" si="21"/>
        <v>83.579638752052546</v>
      </c>
      <c r="X48" s="35">
        <f t="shared" si="22"/>
        <v>37.167249214752431</v>
      </c>
      <c r="Y48" s="35">
        <f t="shared" si="23"/>
        <v>83.087027914614126</v>
      </c>
      <c r="Z48" s="35">
        <f t="shared" si="24"/>
        <v>87.413554633471648</v>
      </c>
      <c r="AA48" s="35">
        <f t="shared" si="25"/>
        <v>-3.8339158814191023</v>
      </c>
      <c r="AB48" s="35">
        <f t="shared" si="26"/>
        <v>-3.8339158814191165</v>
      </c>
      <c r="AC48" s="35">
        <f t="shared" si="27"/>
        <v>-3.8339158814191023</v>
      </c>
      <c r="AF48">
        <v>1.82</v>
      </c>
      <c r="AG48">
        <v>2.0499999999999998</v>
      </c>
      <c r="AJ48" t="s">
        <v>203</v>
      </c>
    </row>
    <row r="49" spans="1:36" ht="15" x14ac:dyDescent="0.25">
      <c r="A49">
        <v>1.5</v>
      </c>
      <c r="B49">
        <v>4.82</v>
      </c>
      <c r="C49">
        <v>6.09</v>
      </c>
      <c r="D49" s="20">
        <f t="shared" si="3"/>
        <v>3.8339158814191032E-2</v>
      </c>
      <c r="E49" s="17">
        <f>IF(OR($A49="",$B49="",$C49=""),"",A49*'MPTO_working_3-way'!$I48)</f>
        <v>1.5575087382212867</v>
      </c>
      <c r="F49" s="21">
        <f>IF(OR($A49="",$B49="",$C49=""),"",B49*'MPTO_working_3-way'!$I48)</f>
        <v>5.0047947454844008</v>
      </c>
      <c r="G49" s="22">
        <f>IF(OR($A49="",$B49="",$C49=""),"",C49*'MPTO_working_3-way'!$I48)</f>
        <v>6.3234854771784228</v>
      </c>
      <c r="H49" s="17"/>
      <c r="I49" s="21"/>
      <c r="J49" s="22"/>
      <c r="K49" s="17"/>
      <c r="L49" s="21"/>
      <c r="M49" s="22"/>
      <c r="N49" s="23">
        <f t="shared" si="16"/>
        <v>64.205097246646886</v>
      </c>
      <c r="O49" s="24">
        <f t="shared" si="17"/>
        <v>19.980839392110028</v>
      </c>
      <c r="P49" s="24">
        <f t="shared" si="18"/>
        <v>15.814063361243077</v>
      </c>
      <c r="Q49" t="s">
        <v>195</v>
      </c>
      <c r="R49" t="s">
        <v>193</v>
      </c>
      <c r="S49" t="s">
        <v>371</v>
      </c>
      <c r="T49" s="35">
        <v>100</v>
      </c>
      <c r="U49" s="35">
        <f t="shared" si="19"/>
        <v>74.874371859296474</v>
      </c>
      <c r="V49" s="35">
        <f t="shared" si="20"/>
        <v>73.958333333333343</v>
      </c>
      <c r="W49" s="35">
        <f t="shared" si="21"/>
        <v>47.643979057591622</v>
      </c>
      <c r="X49" s="35">
        <f t="shared" si="22"/>
        <v>78.397687609075035</v>
      </c>
      <c r="Y49" s="35">
        <f t="shared" si="23"/>
        <v>77.48164908311189</v>
      </c>
      <c r="Z49" s="35">
        <f t="shared" si="24"/>
        <v>51.16729480737019</v>
      </c>
      <c r="AA49" s="35">
        <f t="shared" si="25"/>
        <v>-3.5233157497785612</v>
      </c>
      <c r="AB49" s="35">
        <f t="shared" si="26"/>
        <v>-3.523315749778547</v>
      </c>
      <c r="AC49" s="35">
        <f t="shared" si="27"/>
        <v>-3.5233157497785683</v>
      </c>
      <c r="AF49">
        <v>1.6</v>
      </c>
      <c r="AG49">
        <v>2.42</v>
      </c>
      <c r="AJ49" t="s">
        <v>203</v>
      </c>
    </row>
    <row r="50" spans="1:36" ht="15" x14ac:dyDescent="0.25">
      <c r="A50">
        <v>3.98</v>
      </c>
      <c r="B50">
        <v>3.84</v>
      </c>
      <c r="C50">
        <v>1.91</v>
      </c>
      <c r="D50" s="20">
        <f t="shared" si="3"/>
        <v>3.5233157497785772E-2</v>
      </c>
      <c r="E50" s="17">
        <f>IF(OR($A50="",$B50="",$C50=""),"",A50*'MPTO_working_3-way'!$I49)</f>
        <v>4.1202279668411874</v>
      </c>
      <c r="F50" s="21">
        <f>IF(OR($A50="",$B50="",$C50=""),"",B50*'MPTO_working_3-way'!$I49)</f>
        <v>3.9752953247914973</v>
      </c>
      <c r="G50" s="22">
        <f>IF(OR($A50="",$B50="",$C50=""),"",C50*'MPTO_working_3-way'!$I49)</f>
        <v>1.9772953308207708</v>
      </c>
      <c r="H50" s="17"/>
      <c r="I50" s="21"/>
      <c r="J50" s="22"/>
      <c r="K50" s="17"/>
      <c r="L50" s="21"/>
      <c r="M50" s="22"/>
      <c r="N50" s="23">
        <f t="shared" si="16"/>
        <v>24.270501730676315</v>
      </c>
      <c r="O50" s="24">
        <f t="shared" si="17"/>
        <v>25.155363772940557</v>
      </c>
      <c r="P50" s="24">
        <f t="shared" si="18"/>
        <v>50.574134496383117</v>
      </c>
      <c r="Q50" t="s">
        <v>194</v>
      </c>
      <c r="R50" t="s">
        <v>200</v>
      </c>
      <c r="S50" t="s">
        <v>371</v>
      </c>
      <c r="T50" s="35">
        <v>100</v>
      </c>
      <c r="U50" s="35">
        <f t="shared" si="19"/>
        <v>62.962962962962962</v>
      </c>
      <c r="V50" s="35">
        <f t="shared" si="20"/>
        <v>74.093264248704671</v>
      </c>
      <c r="W50" s="35">
        <f t="shared" si="21"/>
        <v>59.514170040485837</v>
      </c>
      <c r="X50" s="35">
        <f t="shared" si="22"/>
        <v>66.392565710809521</v>
      </c>
      <c r="Y50" s="35">
        <f t="shared" si="23"/>
        <v>77.522866996551201</v>
      </c>
      <c r="Z50" s="35">
        <f t="shared" si="24"/>
        <v>62.943772788332375</v>
      </c>
      <c r="AA50" s="35">
        <f t="shared" si="25"/>
        <v>-3.4296027478465589</v>
      </c>
      <c r="AB50" s="35">
        <f t="shared" si="26"/>
        <v>-3.4296027478465305</v>
      </c>
      <c r="AC50" s="35">
        <f t="shared" si="27"/>
        <v>-3.4296027478465376</v>
      </c>
      <c r="AF50">
        <v>1.72</v>
      </c>
      <c r="AG50">
        <v>2.1800000000000002</v>
      </c>
      <c r="AJ50" t="s">
        <v>203</v>
      </c>
    </row>
    <row r="51" spans="1:36" ht="15" x14ac:dyDescent="0.25">
      <c r="A51">
        <v>2.7</v>
      </c>
      <c r="B51">
        <v>3.86</v>
      </c>
      <c r="C51">
        <v>2.4700000000000002</v>
      </c>
      <c r="D51" s="20">
        <f t="shared" si="3"/>
        <v>3.4296027478465385E-2</v>
      </c>
      <c r="E51" s="17">
        <f>IF(OR($A51="",$B51="",$C51=""),"",A51*'MPTO_working_3-way'!$I50)</f>
        <v>2.7925992741918568</v>
      </c>
      <c r="F51" s="21">
        <f>IF(OR($A51="",$B51="",$C51=""),"",B51*'MPTO_working_3-way'!$I50)</f>
        <v>3.9923826660668764</v>
      </c>
      <c r="G51" s="22">
        <f>IF(OR($A51="",$B51="",$C51=""),"",C51*'MPTO_working_3-way'!$I50)</f>
        <v>2.5547111878718098</v>
      </c>
      <c r="H51" s="17"/>
      <c r="I51" s="21"/>
      <c r="J51" s="22"/>
      <c r="K51" s="17"/>
      <c r="L51" s="21"/>
      <c r="M51" s="22"/>
      <c r="N51" s="23">
        <f t="shared" si="16"/>
        <v>35.808932890644954</v>
      </c>
      <c r="O51" s="24">
        <f t="shared" si="17"/>
        <v>25.047699172212788</v>
      </c>
      <c r="P51" s="24">
        <f t="shared" si="18"/>
        <v>39.143367937142251</v>
      </c>
      <c r="Q51" t="s">
        <v>191</v>
      </c>
      <c r="R51" t="s">
        <v>196</v>
      </c>
      <c r="S51" t="s">
        <v>371</v>
      </c>
      <c r="T51" s="35">
        <v>100</v>
      </c>
      <c r="U51" s="35">
        <f t="shared" si="19"/>
        <v>52.606635071090047</v>
      </c>
      <c r="V51" s="35">
        <f t="shared" si="20"/>
        <v>72.451790633608823</v>
      </c>
      <c r="W51" s="35">
        <f t="shared" si="21"/>
        <v>71.509971509971507</v>
      </c>
      <c r="X51" s="35">
        <f t="shared" si="22"/>
        <v>56.038237856419684</v>
      </c>
      <c r="Y51" s="35">
        <f t="shared" si="23"/>
        <v>75.883393418938439</v>
      </c>
      <c r="Z51" s="35">
        <f t="shared" si="24"/>
        <v>74.941574295301137</v>
      </c>
      <c r="AA51" s="35">
        <f t="shared" si="25"/>
        <v>-3.4316027853296376</v>
      </c>
      <c r="AB51" s="35">
        <f t="shared" si="26"/>
        <v>-3.4316027853296163</v>
      </c>
      <c r="AC51" s="35">
        <f t="shared" si="27"/>
        <v>-3.4316027853296305</v>
      </c>
      <c r="AF51">
        <v>1.62</v>
      </c>
      <c r="AG51">
        <v>2.38</v>
      </c>
      <c r="AJ51" t="s">
        <v>203</v>
      </c>
    </row>
    <row r="52" spans="1:36" ht="15" x14ac:dyDescent="0.25">
      <c r="A52">
        <v>2.11</v>
      </c>
      <c r="B52">
        <v>3.63</v>
      </c>
      <c r="C52">
        <v>3.51</v>
      </c>
      <c r="D52" s="20">
        <f t="shared" si="3"/>
        <v>3.4316027853296349E-2</v>
      </c>
      <c r="E52" s="17">
        <f>IF(OR($A52="",$B52="",$C52=""),"",A52*'MPTO_working_3-way'!$I51)</f>
        <v>2.1824068187704553</v>
      </c>
      <c r="F52" s="21">
        <f>IF(OR($A52="",$B52="",$C52=""),"",B52*'MPTO_working_3-way'!$I51)</f>
        <v>3.7545671811074657</v>
      </c>
      <c r="G52" s="22">
        <f>IF(OR($A52="",$B52="",$C52=""),"",C52*'MPTO_working_3-way'!$I51)</f>
        <v>3.6304492577650698</v>
      </c>
      <c r="H52" s="17"/>
      <c r="I52" s="21"/>
      <c r="J52" s="22"/>
      <c r="K52" s="17"/>
      <c r="L52" s="21"/>
      <c r="M52" s="22"/>
      <c r="N52" s="23">
        <f t="shared" si="16"/>
        <v>45.820971204781578</v>
      </c>
      <c r="O52" s="24">
        <f t="shared" si="17"/>
        <v>26.63422844134687</v>
      </c>
      <c r="P52" s="24">
        <f t="shared" si="18"/>
        <v>27.544800353871551</v>
      </c>
      <c r="Q52" t="s">
        <v>198</v>
      </c>
      <c r="R52" t="s">
        <v>189</v>
      </c>
      <c r="S52" t="s">
        <v>371</v>
      </c>
      <c r="T52" s="35">
        <v>100</v>
      </c>
      <c r="U52" s="35">
        <f t="shared" si="19"/>
        <v>45.652173913043477</v>
      </c>
      <c r="V52" s="35">
        <f t="shared" si="20"/>
        <v>73.118279569892465</v>
      </c>
      <c r="W52" s="35">
        <f t="shared" si="21"/>
        <v>76.470588235294116</v>
      </c>
      <c r="X52" s="35">
        <f t="shared" si="22"/>
        <v>50.411132194813412</v>
      </c>
      <c r="Y52" s="35">
        <f t="shared" si="23"/>
        <v>77.8772378516624</v>
      </c>
      <c r="Z52" s="35">
        <f t="shared" si="24"/>
        <v>81.229546517064051</v>
      </c>
      <c r="AA52" s="35">
        <f t="shared" si="25"/>
        <v>-4.7589582817699352</v>
      </c>
      <c r="AB52" s="35">
        <f t="shared" si="26"/>
        <v>-4.7589582817699352</v>
      </c>
      <c r="AC52" s="35">
        <f t="shared" si="27"/>
        <v>-4.7589582817699352</v>
      </c>
      <c r="AF52">
        <v>1.85</v>
      </c>
      <c r="AG52">
        <v>2.02</v>
      </c>
      <c r="AJ52" t="s">
        <v>203</v>
      </c>
    </row>
    <row r="53" spans="1:36" s="35" customFormat="1" ht="15" x14ac:dyDescent="0.25">
      <c r="A53">
        <v>1.84</v>
      </c>
      <c r="B53">
        <v>3.72</v>
      </c>
      <c r="C53">
        <v>4.25</v>
      </c>
      <c r="D53" s="20">
        <f t="shared" si="3"/>
        <v>4.7589582817699316E-2</v>
      </c>
      <c r="E53" s="17">
        <f>IF(OR($A53="",$B53="",$C53=""),"",A53*'MPTO_working_3-way'!$I52)</f>
        <v>1.9275648323845669</v>
      </c>
      <c r="F53" s="21">
        <f>IF(OR($A53="",$B53="",$C53=""),"",B53*'MPTO_working_3-way'!$I52)</f>
        <v>3.8970332480818417</v>
      </c>
      <c r="G53" s="22">
        <f>IF(OR($A53="",$B53="",$C53=""),"",C53*'MPTO_working_3-way'!$I52)</f>
        <v>4.4522557269752223</v>
      </c>
      <c r="H53" s="17"/>
      <c r="I53" s="21"/>
      <c r="J53" s="22"/>
      <c r="K53" s="17"/>
      <c r="L53" s="21"/>
      <c r="M53" s="22"/>
      <c r="N53" s="23">
        <f t="shared" si="16"/>
        <v>51.878929476157346</v>
      </c>
      <c r="O53" s="24">
        <f t="shared" si="17"/>
        <v>25.660545762400407</v>
      </c>
      <c r="P53" s="24">
        <f t="shared" si="18"/>
        <v>22.460524761442237</v>
      </c>
      <c r="Q53" t="s">
        <v>239</v>
      </c>
      <c r="R53" t="s">
        <v>220</v>
      </c>
      <c r="S53" t="s">
        <v>371</v>
      </c>
      <c r="T53" s="35">
        <v>100</v>
      </c>
      <c r="U53" s="35">
        <f t="shared" si="19"/>
        <v>75.609756097560975</v>
      </c>
      <c r="V53" s="35">
        <f t="shared" si="20"/>
        <v>77.777777777777771</v>
      </c>
      <c r="W53" s="35">
        <f t="shared" si="21"/>
        <v>41.860465116279073</v>
      </c>
      <c r="X53" s="35">
        <f t="shared" si="22"/>
        <v>80.361757105943155</v>
      </c>
      <c r="Y53" s="35">
        <f t="shared" si="23"/>
        <v>82.529778786159952</v>
      </c>
      <c r="Z53" s="35">
        <f t="shared" si="24"/>
        <v>46.612466124661246</v>
      </c>
      <c r="AA53" s="35">
        <f t="shared" si="25"/>
        <v>-4.7520010083821802</v>
      </c>
      <c r="AB53" s="35">
        <f t="shared" si="26"/>
        <v>-4.7520010083821802</v>
      </c>
      <c r="AC53" s="35">
        <f t="shared" si="27"/>
        <v>-4.7520010083821731</v>
      </c>
      <c r="AD53" s="36"/>
      <c r="AE53" s="36"/>
      <c r="AF53">
        <v>1.88</v>
      </c>
      <c r="AG53">
        <v>1.95</v>
      </c>
      <c r="AH53" s="36"/>
      <c r="AI53" s="36"/>
      <c r="AJ53" t="s">
        <v>241</v>
      </c>
    </row>
    <row r="54" spans="1:36" ht="15" x14ac:dyDescent="0.25">
      <c r="A54">
        <v>4.0999999999999996</v>
      </c>
      <c r="B54">
        <v>4.5</v>
      </c>
      <c r="C54">
        <v>1.72</v>
      </c>
      <c r="D54" s="20">
        <f t="shared" si="3"/>
        <v>4.7520010083821784E-2</v>
      </c>
      <c r="E54" s="17">
        <f>IF(OR($A54="",$B54="",$C54=""),"",A54*'MPTO_working_3-way'!$I53)</f>
        <v>4.2948320413436694</v>
      </c>
      <c r="F54" s="21">
        <f>IF(OR($A54="",$B54="",$C54=""),"",B54*'MPTO_working_3-way'!$I53)</f>
        <v>4.7138400453771983</v>
      </c>
      <c r="G54" s="22">
        <f>IF(OR($A54="",$B54="",$C54=""),"",C54*'MPTO_working_3-way'!$I53)</f>
        <v>1.8017344173441734</v>
      </c>
      <c r="H54" s="17"/>
      <c r="I54" s="21"/>
      <c r="J54" s="22"/>
      <c r="K54" s="17"/>
      <c r="L54" s="21"/>
      <c r="M54" s="22"/>
      <c r="N54" s="23">
        <f t="shared" si="16"/>
        <v>23.283797605438902</v>
      </c>
      <c r="O54" s="24">
        <f t="shared" si="17"/>
        <v>21.214126707177666</v>
      </c>
      <c r="P54" s="24">
        <f t="shared" si="18"/>
        <v>55.502075687383432</v>
      </c>
      <c r="Q54" t="s">
        <v>224</v>
      </c>
      <c r="R54" t="s">
        <v>231</v>
      </c>
      <c r="S54" t="s">
        <v>371</v>
      </c>
      <c r="T54" s="35">
        <v>100</v>
      </c>
      <c r="U54" s="35">
        <f t="shared" si="19"/>
        <v>68.55345911949685</v>
      </c>
      <c r="V54" s="35">
        <f t="shared" si="20"/>
        <v>71.264367816091948</v>
      </c>
      <c r="W54" s="35">
        <f t="shared" si="21"/>
        <v>55.752212389380524</v>
      </c>
      <c r="X54" s="35">
        <f t="shared" si="22"/>
        <v>72.983419794527521</v>
      </c>
      <c r="Y54" s="35">
        <f t="shared" si="23"/>
        <v>75.694328491122604</v>
      </c>
      <c r="Z54" s="35">
        <f t="shared" si="24"/>
        <v>60.182173064411181</v>
      </c>
      <c r="AA54" s="35">
        <f t="shared" si="25"/>
        <v>-4.4299606750306708</v>
      </c>
      <c r="AB54" s="35">
        <f t="shared" si="26"/>
        <v>-4.4299606750306566</v>
      </c>
      <c r="AC54" s="35">
        <f t="shared" si="27"/>
        <v>-4.4299606750306566</v>
      </c>
      <c r="AF54">
        <v>1.53</v>
      </c>
      <c r="AG54">
        <v>2.5499999999999998</v>
      </c>
      <c r="AJ54" t="s">
        <v>241</v>
      </c>
    </row>
    <row r="55" spans="1:36" ht="15" x14ac:dyDescent="0.25">
      <c r="A55">
        <v>3.18</v>
      </c>
      <c r="B55">
        <v>3.48</v>
      </c>
      <c r="C55">
        <v>2.2599999999999998</v>
      </c>
      <c r="D55" s="20">
        <f t="shared" si="3"/>
        <v>4.4299606750306531E-2</v>
      </c>
      <c r="E55" s="17">
        <f>IF(OR($A55="",$B55="",$C55=""),"",A55*'MPTO_working_3-way'!$I54)</f>
        <v>3.3208727494659751</v>
      </c>
      <c r="F55" s="21">
        <f>IF(OR($A55="",$B55="",$C55=""),"",B55*'MPTO_working_3-way'!$I54)</f>
        <v>3.6341626314910669</v>
      </c>
      <c r="G55" s="22">
        <f>IF(OR($A55="",$B55="",$C55=""),"",C55*'MPTO_working_3-way'!$I54)</f>
        <v>2.3601171112556925</v>
      </c>
      <c r="H55" s="17"/>
      <c r="I55" s="21"/>
      <c r="J55" s="22"/>
      <c r="K55" s="17"/>
      <c r="L55" s="21"/>
      <c r="M55" s="22"/>
      <c r="N55" s="23">
        <f t="shared" si="16"/>
        <v>30.112566046404776</v>
      </c>
      <c r="O55" s="24">
        <f t="shared" si="17"/>
        <v>27.516655180335402</v>
      </c>
      <c r="P55" s="24">
        <f t="shared" si="18"/>
        <v>42.370778773259829</v>
      </c>
      <c r="Q55" t="s">
        <v>223</v>
      </c>
      <c r="R55" t="s">
        <v>230</v>
      </c>
      <c r="S55" t="s">
        <v>371</v>
      </c>
      <c r="T55" s="35">
        <v>100</v>
      </c>
      <c r="U55" s="35">
        <f t="shared" si="19"/>
        <v>57.627118644067799</v>
      </c>
      <c r="V55" s="35">
        <f t="shared" si="20"/>
        <v>73.890339425587456</v>
      </c>
      <c r="W55" s="35">
        <f t="shared" si="21"/>
        <v>64.02877697841727</v>
      </c>
      <c r="X55" s="35">
        <f t="shared" si="22"/>
        <v>62.08088359599526</v>
      </c>
      <c r="Y55" s="35">
        <f t="shared" si="23"/>
        <v>78.344104377514938</v>
      </c>
      <c r="Z55" s="35">
        <f t="shared" si="24"/>
        <v>68.482541930344738</v>
      </c>
      <c r="AA55" s="35">
        <f t="shared" si="25"/>
        <v>-4.4537649519274609</v>
      </c>
      <c r="AB55" s="35">
        <f t="shared" si="26"/>
        <v>-4.4537649519274822</v>
      </c>
      <c r="AC55" s="35">
        <f t="shared" si="27"/>
        <v>-4.453764951927468</v>
      </c>
      <c r="AF55">
        <v>1.76</v>
      </c>
      <c r="AG55">
        <v>2.09</v>
      </c>
      <c r="AJ55" t="s">
        <v>241</v>
      </c>
    </row>
    <row r="56" spans="1:36" ht="15" x14ac:dyDescent="0.25">
      <c r="A56">
        <v>2.36</v>
      </c>
      <c r="B56">
        <v>3.83</v>
      </c>
      <c r="C56">
        <v>2.78</v>
      </c>
      <c r="D56" s="20">
        <f t="shared" si="3"/>
        <v>4.4537649519274636E-2</v>
      </c>
      <c r="E56" s="17">
        <f>IF(OR($A56="",$B56="",$C56=""),"",A56*'MPTO_working_3-way'!$I55)</f>
        <v>2.4651088528654879</v>
      </c>
      <c r="F56" s="21">
        <f>IF(OR($A56="",$B56="",$C56=""),"",B56*'MPTO_working_3-way'!$I55)</f>
        <v>4.0005791976588219</v>
      </c>
      <c r="G56" s="22">
        <f>IF(OR($A56="",$B56="",$C56=""),"",C56*'MPTO_working_3-way'!$I55)</f>
        <v>2.9038146656635835</v>
      </c>
      <c r="H56" s="17"/>
      <c r="I56" s="21"/>
      <c r="J56" s="22"/>
      <c r="K56" s="17"/>
      <c r="L56" s="21"/>
      <c r="M56" s="22"/>
      <c r="N56" s="23">
        <f t="shared" si="16"/>
        <v>40.566159942088625</v>
      </c>
      <c r="O56" s="24">
        <f t="shared" si="17"/>
        <v>24.996380538728239</v>
      </c>
      <c r="P56" s="24">
        <f t="shared" si="18"/>
        <v>34.437459519183143</v>
      </c>
      <c r="Q56" t="s">
        <v>238</v>
      </c>
      <c r="R56" t="s">
        <v>235</v>
      </c>
      <c r="S56" t="s">
        <v>371</v>
      </c>
      <c r="T56" s="35">
        <v>100</v>
      </c>
      <c r="U56" s="35">
        <f t="shared" si="19"/>
        <v>53.917050691244242</v>
      </c>
      <c r="V56" s="35">
        <f t="shared" si="20"/>
        <v>71.83098591549296</v>
      </c>
      <c r="W56" s="35">
        <f t="shared" si="21"/>
        <v>69.78851963746223</v>
      </c>
      <c r="X56" s="35">
        <f t="shared" si="22"/>
        <v>58.380494447044804</v>
      </c>
      <c r="Y56" s="35">
        <f t="shared" si="23"/>
        <v>76.294429671293514</v>
      </c>
      <c r="Z56" s="35">
        <f t="shared" si="24"/>
        <v>74.251963393262812</v>
      </c>
      <c r="AA56" s="35">
        <f t="shared" si="25"/>
        <v>-4.4634437558005615</v>
      </c>
      <c r="AB56" s="35">
        <f t="shared" si="26"/>
        <v>-4.4634437558005544</v>
      </c>
      <c r="AC56" s="35">
        <f t="shared" si="27"/>
        <v>-4.4634437558005828</v>
      </c>
      <c r="AF56">
        <v>1.49</v>
      </c>
      <c r="AG56">
        <v>2.64</v>
      </c>
      <c r="AJ56" t="s">
        <v>241</v>
      </c>
    </row>
    <row r="57" spans="1:36" ht="15" x14ac:dyDescent="0.25">
      <c r="A57">
        <v>2.17</v>
      </c>
      <c r="B57">
        <v>3.55</v>
      </c>
      <c r="C57">
        <v>3.31</v>
      </c>
      <c r="D57" s="20">
        <f t="shared" si="3"/>
        <v>4.4634437558005668E-2</v>
      </c>
      <c r="E57" s="17">
        <f>IF(OR($A57="",$B57="",$C57=""),"",A57*'MPTO_working_3-way'!$I56)</f>
        <v>2.2668567295008724</v>
      </c>
      <c r="F57" s="21">
        <f>IF(OR($A57="",$B57="",$C57=""),"",B57*'MPTO_working_3-way'!$I56)</f>
        <v>3.7084522533309201</v>
      </c>
      <c r="G57" s="22">
        <f>IF(OR($A57="",$B57="",$C57=""),"",C57*'MPTO_working_3-way'!$I56)</f>
        <v>3.457739988316999</v>
      </c>
      <c r="H57" s="17"/>
      <c r="I57" s="21"/>
      <c r="J57" s="22"/>
      <c r="K57" s="17"/>
      <c r="L57" s="21"/>
      <c r="M57" s="22"/>
      <c r="N57" s="23">
        <f t="shared" si="16"/>
        <v>44.113948049120197</v>
      </c>
      <c r="O57" s="24">
        <f t="shared" si="17"/>
        <v>26.965427399039672</v>
      </c>
      <c r="P57" s="24">
        <f t="shared" si="18"/>
        <v>28.920624551840131</v>
      </c>
      <c r="Q57" t="s">
        <v>228</v>
      </c>
      <c r="R57" t="s">
        <v>222</v>
      </c>
      <c r="S57" t="s">
        <v>371</v>
      </c>
      <c r="T57" s="35">
        <v>100</v>
      </c>
      <c r="U57" s="35">
        <f t="shared" si="19"/>
        <v>57.081545064377686</v>
      </c>
      <c r="V57" s="35">
        <f t="shared" si="20"/>
        <v>74.226804123711347</v>
      </c>
      <c r="W57" s="35">
        <f t="shared" si="21"/>
        <v>64.285714285714292</v>
      </c>
      <c r="X57" s="35">
        <f t="shared" si="22"/>
        <v>61.487481590574376</v>
      </c>
      <c r="Y57" s="35">
        <f t="shared" si="23"/>
        <v>78.632740649908044</v>
      </c>
      <c r="Z57" s="35">
        <f t="shared" si="24"/>
        <v>68.691650811910975</v>
      </c>
      <c r="AA57" s="35">
        <f t="shared" si="25"/>
        <v>-4.4059365261966903</v>
      </c>
      <c r="AB57" s="35">
        <f t="shared" si="26"/>
        <v>-4.4059365261966974</v>
      </c>
      <c r="AC57" s="35">
        <f t="shared" si="27"/>
        <v>-4.4059365261966832</v>
      </c>
      <c r="AF57">
        <v>1.88</v>
      </c>
      <c r="AG57">
        <v>1.96</v>
      </c>
      <c r="AJ57" t="s">
        <v>241</v>
      </c>
    </row>
    <row r="58" spans="1:36" ht="15" x14ac:dyDescent="0.25">
      <c r="A58">
        <v>2.33</v>
      </c>
      <c r="B58">
        <v>3.88</v>
      </c>
      <c r="C58">
        <v>2.8</v>
      </c>
      <c r="D58" s="20">
        <f t="shared" si="3"/>
        <v>4.4059365261966965E-2</v>
      </c>
      <c r="E58" s="17">
        <f>IF(OR($A58="",$B58="",$C58=""),"",A58*'MPTO_working_3-way'!$I57)</f>
        <v>2.4326583210603832</v>
      </c>
      <c r="F58" s="21">
        <f>IF(OR($A58="",$B58="",$C58=""),"",B58*'MPTO_working_3-way'!$I57)</f>
        <v>4.0509503372164319</v>
      </c>
      <c r="G58" s="22">
        <f>IF(OR($A58="",$B58="",$C58=""),"",C58*'MPTO_working_3-way'!$I57)</f>
        <v>2.9233662227335073</v>
      </c>
      <c r="H58" s="17"/>
      <c r="I58" s="21"/>
      <c r="J58" s="22"/>
      <c r="K58" s="17"/>
      <c r="L58" s="21"/>
      <c r="M58" s="22"/>
      <c r="N58" s="23">
        <f t="shared" si="16"/>
        <v>41.107293668931902</v>
      </c>
      <c r="O58" s="24">
        <f t="shared" si="17"/>
        <v>24.685565527992612</v>
      </c>
      <c r="P58" s="24">
        <f t="shared" si="18"/>
        <v>34.207140803075482</v>
      </c>
      <c r="Q58" t="s">
        <v>227</v>
      </c>
      <c r="R58" t="s">
        <v>234</v>
      </c>
      <c r="S58" t="s">
        <v>371</v>
      </c>
      <c r="T58" s="35">
        <v>100</v>
      </c>
      <c r="U58" s="35">
        <f t="shared" si="19"/>
        <v>53.271028037383175</v>
      </c>
      <c r="V58" s="35">
        <f t="shared" si="20"/>
        <v>71.509971509971507</v>
      </c>
      <c r="W58" s="35">
        <f t="shared" si="21"/>
        <v>70.674486803519059</v>
      </c>
      <c r="X58" s="35">
        <f t="shared" si="22"/>
        <v>57.81554168650942</v>
      </c>
      <c r="Y58" s="35">
        <f t="shared" si="23"/>
        <v>76.054485159097766</v>
      </c>
      <c r="Z58" s="35">
        <f t="shared" si="24"/>
        <v>75.219000452645318</v>
      </c>
      <c r="AA58" s="35">
        <f t="shared" si="25"/>
        <v>-4.5445136491262446</v>
      </c>
      <c r="AB58" s="35">
        <f t="shared" si="26"/>
        <v>-4.5445136491262588</v>
      </c>
      <c r="AC58" s="35">
        <f t="shared" si="27"/>
        <v>-4.5445136491262588</v>
      </c>
      <c r="AF58">
        <v>1.72</v>
      </c>
      <c r="AG58">
        <v>2.14</v>
      </c>
      <c r="AJ58" t="s">
        <v>241</v>
      </c>
    </row>
    <row r="59" spans="1:36" ht="15" x14ac:dyDescent="0.25">
      <c r="A59">
        <v>2.14</v>
      </c>
      <c r="B59">
        <v>3.51</v>
      </c>
      <c r="C59">
        <v>3.41</v>
      </c>
      <c r="D59" s="20">
        <f t="shared" si="3"/>
        <v>4.5445136491262472E-2</v>
      </c>
      <c r="E59" s="17">
        <f>IF(OR($A59="",$B59="",$C59=""),"",A59*'MPTO_working_3-way'!$I58)</f>
        <v>2.237252592091302</v>
      </c>
      <c r="F59" s="21">
        <f>IF(OR($A59="",$B59="",$C59=""),"",B59*'MPTO_working_3-way'!$I58)</f>
        <v>3.6695124290843308</v>
      </c>
      <c r="G59" s="22">
        <f>IF(OR($A59="",$B59="",$C59=""),"",C59*'MPTO_working_3-way'!$I58)</f>
        <v>3.5649679154352052</v>
      </c>
      <c r="H59" s="17"/>
      <c r="I59" s="21"/>
      <c r="J59" s="22"/>
      <c r="K59" s="17"/>
      <c r="L59" s="21"/>
      <c r="M59" s="22"/>
      <c r="N59" s="23">
        <f t="shared" si="16"/>
        <v>44.697679803121225</v>
      </c>
      <c r="O59" s="24">
        <f t="shared" si="17"/>
        <v>27.251576860022634</v>
      </c>
      <c r="P59" s="24">
        <f t="shared" si="18"/>
        <v>28.050743336856137</v>
      </c>
      <c r="Q59" t="s">
        <v>233</v>
      </c>
      <c r="R59" t="s">
        <v>226</v>
      </c>
      <c r="S59" t="s">
        <v>371</v>
      </c>
      <c r="T59" s="35">
        <v>100</v>
      </c>
      <c r="U59" s="35">
        <f t="shared" si="19"/>
        <v>46.236559139784944</v>
      </c>
      <c r="V59" s="35">
        <f t="shared" si="20"/>
        <v>73.544973544973558</v>
      </c>
      <c r="W59" s="35">
        <f t="shared" si="21"/>
        <v>75.550122249388764</v>
      </c>
      <c r="X59" s="35">
        <f t="shared" si="22"/>
        <v>50.904904205637713</v>
      </c>
      <c r="Y59" s="35">
        <f t="shared" si="23"/>
        <v>78.213318610826292</v>
      </c>
      <c r="Z59" s="35">
        <f t="shared" si="24"/>
        <v>80.218467315241512</v>
      </c>
      <c r="AA59" s="35">
        <f t="shared" si="25"/>
        <v>-4.668345065852769</v>
      </c>
      <c r="AB59" s="35">
        <f t="shared" si="26"/>
        <v>-4.6683450658527335</v>
      </c>
      <c r="AC59" s="35">
        <f t="shared" si="27"/>
        <v>-4.6683450658527477</v>
      </c>
      <c r="AF59">
        <v>1.88</v>
      </c>
      <c r="AG59">
        <v>1.96</v>
      </c>
      <c r="AJ59" t="s">
        <v>241</v>
      </c>
    </row>
    <row r="60" spans="1:36" s="35" customFormat="1" ht="15" x14ac:dyDescent="0.25">
      <c r="A60">
        <v>1.86</v>
      </c>
      <c r="B60">
        <v>3.78</v>
      </c>
      <c r="C60">
        <v>4.09</v>
      </c>
      <c r="D60" s="20">
        <f t="shared" si="3"/>
        <v>4.6683450658527637E-2</v>
      </c>
      <c r="E60" s="17">
        <f>IF(OR($A60="",$B60="",$C60=""),"",A60*'MPTO_working_3-way'!$I59)</f>
        <v>1.9468312182248615</v>
      </c>
      <c r="F60" s="21">
        <f>IF(OR($A60="",$B60="",$C60=""),"",B60*'MPTO_working_3-way'!$I59)</f>
        <v>3.9564634434892341</v>
      </c>
      <c r="G60" s="22">
        <f>IF(OR($A60="",$B60="",$C60=""),"",C60*'MPTO_working_3-way'!$I59)</f>
        <v>4.2809353131933783</v>
      </c>
      <c r="H60" s="17"/>
      <c r="I60" s="21"/>
      <c r="J60" s="22"/>
      <c r="K60" s="17"/>
      <c r="L60" s="21"/>
      <c r="M60" s="22"/>
      <c r="N60" s="23">
        <f t="shared" si="16"/>
        <v>51.365521090822099</v>
      </c>
      <c r="O60" s="24">
        <f t="shared" si="17"/>
        <v>25.275097679610877</v>
      </c>
      <c r="P60" s="24">
        <f t="shared" si="18"/>
        <v>23.359381229567017</v>
      </c>
      <c r="Q60" t="s">
        <v>229</v>
      </c>
      <c r="R60" t="s">
        <v>240</v>
      </c>
      <c r="S60" t="s">
        <v>371</v>
      </c>
      <c r="T60" s="35">
        <v>100</v>
      </c>
      <c r="U60" s="35">
        <f t="shared" si="19"/>
        <v>36.30573248407643</v>
      </c>
      <c r="V60" s="35">
        <f t="shared" si="20"/>
        <v>76.905311778290994</v>
      </c>
      <c r="W60" s="35">
        <f t="shared" si="21"/>
        <v>81.884057971014499</v>
      </c>
      <c r="X60" s="35">
        <f t="shared" si="22"/>
        <v>41.210630250694514</v>
      </c>
      <c r="Y60" s="35">
        <f t="shared" si="23"/>
        <v>81.810209544909071</v>
      </c>
      <c r="Z60" s="35">
        <f t="shared" si="24"/>
        <v>86.788955737632563</v>
      </c>
      <c r="AA60" s="35">
        <f t="shared" si="25"/>
        <v>-4.9048977666180846</v>
      </c>
      <c r="AB60" s="35">
        <f t="shared" si="26"/>
        <v>-4.9048977666180775</v>
      </c>
      <c r="AC60" s="35">
        <f t="shared" si="27"/>
        <v>-4.9048977666180633</v>
      </c>
      <c r="AD60" s="36"/>
      <c r="AE60" s="36"/>
      <c r="AF60">
        <v>1.76</v>
      </c>
      <c r="AG60">
        <v>2.04</v>
      </c>
      <c r="AH60" s="36"/>
      <c r="AI60" s="36"/>
      <c r="AJ60" t="s">
        <v>241</v>
      </c>
    </row>
    <row r="61" spans="1:36" ht="15" x14ac:dyDescent="0.25">
      <c r="A61">
        <v>1.57</v>
      </c>
      <c r="B61">
        <v>4.33</v>
      </c>
      <c r="C61">
        <v>5.52</v>
      </c>
      <c r="D61" s="20">
        <f t="shared" si="3"/>
        <v>4.9048977666180882E-2</v>
      </c>
      <c r="E61" s="17">
        <f>IF(OR($A61="",$B61="",$C61=""),"",A61*'MPTO_working_3-way'!$I60)</f>
        <v>1.647006894935904</v>
      </c>
      <c r="F61" s="21">
        <f>IF(OR($A61="",$B61="",$C61=""),"",B61*'MPTO_working_3-way'!$I60)</f>
        <v>4.5423820732945632</v>
      </c>
      <c r="G61" s="22">
        <f>IF(OR($A61="",$B61="",$C61=""),"",C61*'MPTO_working_3-way'!$I60)</f>
        <v>5.790750356717318</v>
      </c>
      <c r="H61" s="17"/>
      <c r="I61" s="21"/>
      <c r="J61" s="22"/>
      <c r="K61" s="17"/>
      <c r="L61" s="21"/>
      <c r="M61" s="22"/>
      <c r="N61" s="23">
        <f t="shared" si="16"/>
        <v>60.716199979169893</v>
      </c>
      <c r="O61" s="24">
        <f t="shared" si="17"/>
        <v>22.014880823856057</v>
      </c>
      <c r="P61" s="24">
        <f t="shared" si="18"/>
        <v>17.268919196974046</v>
      </c>
      <c r="Q61" t="s">
        <v>236</v>
      </c>
      <c r="R61" t="s">
        <v>232</v>
      </c>
      <c r="S61" t="s">
        <v>371</v>
      </c>
      <c r="T61" s="35">
        <v>100</v>
      </c>
      <c r="U61" s="35">
        <f t="shared" si="19"/>
        <v>62.546816479400754</v>
      </c>
      <c r="V61" s="35">
        <f t="shared" si="20"/>
        <v>72.972972972972968</v>
      </c>
      <c r="W61" s="35">
        <f t="shared" si="21"/>
        <v>60</v>
      </c>
      <c r="X61" s="35">
        <f t="shared" si="22"/>
        <v>67.027027027027032</v>
      </c>
      <c r="Y61" s="35">
        <f t="shared" si="23"/>
        <v>77.453183520599254</v>
      </c>
      <c r="Z61" s="35">
        <f t="shared" si="24"/>
        <v>64.480210547626271</v>
      </c>
      <c r="AA61" s="35">
        <f t="shared" si="25"/>
        <v>-4.4802105476262781</v>
      </c>
      <c r="AB61" s="35">
        <f t="shared" si="26"/>
        <v>-4.4802105476262852</v>
      </c>
      <c r="AC61" s="35">
        <f t="shared" si="27"/>
        <v>-4.480210547626271</v>
      </c>
      <c r="AF61">
        <v>1.68</v>
      </c>
      <c r="AG61">
        <v>2.2000000000000002</v>
      </c>
      <c r="AJ61" t="s">
        <v>241</v>
      </c>
    </row>
    <row r="62" spans="1:36" ht="15" x14ac:dyDescent="0.25">
      <c r="A62">
        <v>2.67</v>
      </c>
      <c r="B62">
        <v>3.7</v>
      </c>
      <c r="C62">
        <v>2.5</v>
      </c>
      <c r="D62" s="20">
        <f t="shared" si="3"/>
        <v>4.4802105476262621E-2</v>
      </c>
      <c r="E62" s="17">
        <f>IF(OR($A62="",$B62="",$C62=""),"",A62*'MPTO_working_3-way'!$I61)</f>
        <v>2.7896216216216212</v>
      </c>
      <c r="F62" s="21">
        <f>IF(OR($A62="",$B62="",$C62=""),"",B62*'MPTO_working_3-way'!$I61)</f>
        <v>3.8657677902621721</v>
      </c>
      <c r="G62" s="22">
        <f>IF(OR($A62="",$B62="",$C62=""),"",C62*'MPTO_working_3-way'!$I61)</f>
        <v>2.6120052636906568</v>
      </c>
      <c r="H62" s="17"/>
      <c r="I62" s="21"/>
      <c r="J62" s="22"/>
      <c r="K62" s="17"/>
      <c r="L62" s="21"/>
      <c r="M62" s="22"/>
      <c r="N62" s="23">
        <f t="shared" si="16"/>
        <v>35.847155479770585</v>
      </c>
      <c r="O62" s="24">
        <f t="shared" si="17"/>
        <v>25.868082467834448</v>
      </c>
      <c r="P62" s="24">
        <f t="shared" si="18"/>
        <v>38.284762052394981</v>
      </c>
      <c r="Q62" t="s">
        <v>237</v>
      </c>
      <c r="R62" t="s">
        <v>225</v>
      </c>
      <c r="S62" t="s">
        <v>371</v>
      </c>
      <c r="T62" s="35">
        <v>100</v>
      </c>
      <c r="U62" s="35">
        <f t="shared" si="19"/>
        <v>66.329966329966325</v>
      </c>
      <c r="V62" s="35">
        <f t="shared" si="20"/>
        <v>73.753280839895012</v>
      </c>
      <c r="W62" s="35">
        <f t="shared" si="21"/>
        <v>55.357142857142868</v>
      </c>
      <c r="X62" s="35">
        <f t="shared" si="22"/>
        <v>70.889576302962126</v>
      </c>
      <c r="Y62" s="35">
        <f t="shared" si="23"/>
        <v>78.312890812890814</v>
      </c>
      <c r="Z62" s="35">
        <f t="shared" si="24"/>
        <v>59.916752830138655</v>
      </c>
      <c r="AA62" s="35">
        <f t="shared" si="25"/>
        <v>-4.5596099729958013</v>
      </c>
      <c r="AB62" s="35">
        <f t="shared" si="26"/>
        <v>-4.5596099729958013</v>
      </c>
      <c r="AC62" s="35">
        <f t="shared" si="27"/>
        <v>-4.5596099729957871</v>
      </c>
      <c r="AF62">
        <v>1.67</v>
      </c>
      <c r="AG62">
        <v>2.23</v>
      </c>
      <c r="AJ62" t="s">
        <v>241</v>
      </c>
    </row>
    <row r="63" spans="1:36" s="35" customFormat="1" ht="15" x14ac:dyDescent="0.25">
      <c r="A63">
        <v>2.97</v>
      </c>
      <c r="B63">
        <v>3.81</v>
      </c>
      <c r="C63">
        <v>2.2400000000000002</v>
      </c>
      <c r="D63" s="20">
        <f t="shared" si="3"/>
        <v>4.5596099729957817E-2</v>
      </c>
      <c r="E63" s="17">
        <f>IF(OR($A63="",$B63="",$C63=""),"",A63*'MPTO_working_3-way'!$I62)</f>
        <v>3.1054204161979748</v>
      </c>
      <c r="F63" s="21">
        <f>IF(OR($A63="",$B63="",$C63=""),"",B63*'MPTO_working_3-way'!$I62)</f>
        <v>3.9837211399711392</v>
      </c>
      <c r="G63" s="22">
        <f>IF(OR($A63="",$B63="",$C63=""),"",C63*'MPTO_working_3-way'!$I62)</f>
        <v>2.3421352633951056</v>
      </c>
      <c r="H63" s="17"/>
      <c r="I63" s="21"/>
      <c r="J63" s="22"/>
      <c r="K63" s="17"/>
      <c r="L63" s="21"/>
      <c r="M63" s="22"/>
      <c r="N63" s="23">
        <f t="shared" si="16"/>
        <v>32.201759052782904</v>
      </c>
      <c r="O63" s="24">
        <f t="shared" si="17"/>
        <v>25.102158631696913</v>
      </c>
      <c r="P63" s="24">
        <f t="shared" si="18"/>
        <v>42.696082315520194</v>
      </c>
      <c r="Q63" t="s">
        <v>219</v>
      </c>
      <c r="R63" t="s">
        <v>221</v>
      </c>
      <c r="S63" t="s">
        <v>371</v>
      </c>
      <c r="T63" s="35">
        <v>100</v>
      </c>
      <c r="U63" s="35">
        <f t="shared" si="19"/>
        <v>48.186528497409334</v>
      </c>
      <c r="V63" s="35">
        <f t="shared" si="20"/>
        <v>65.03496503496504</v>
      </c>
      <c r="W63" s="35">
        <f t="shared" si="21"/>
        <v>78.354978354978357</v>
      </c>
      <c r="X63" s="35">
        <f t="shared" si="22"/>
        <v>56.610056610056617</v>
      </c>
      <c r="Y63" s="35">
        <f t="shared" si="23"/>
        <v>73.45849314761233</v>
      </c>
      <c r="Z63" s="35">
        <f t="shared" si="24"/>
        <v>86.778506467625647</v>
      </c>
      <c r="AA63" s="35">
        <f t="shared" si="25"/>
        <v>-8.4235281126472827</v>
      </c>
      <c r="AB63" s="35">
        <f t="shared" si="26"/>
        <v>-8.4235281126472898</v>
      </c>
      <c r="AC63" s="35">
        <f t="shared" si="27"/>
        <v>-8.4235281126472898</v>
      </c>
      <c r="AD63" s="36"/>
      <c r="AE63" s="36"/>
      <c r="AF63">
        <v>1.55</v>
      </c>
      <c r="AG63">
        <v>2.48</v>
      </c>
      <c r="AH63" s="36"/>
      <c r="AI63" s="36"/>
      <c r="AJ63" t="s">
        <v>241</v>
      </c>
    </row>
    <row r="64" spans="1:36" ht="15" x14ac:dyDescent="0.25">
      <c r="A64">
        <v>1.93</v>
      </c>
      <c r="B64">
        <v>2.86</v>
      </c>
      <c r="C64">
        <v>4.62</v>
      </c>
      <c r="D64" s="20">
        <f t="shared" si="3"/>
        <v>8.4235281126472827E-2</v>
      </c>
      <c r="E64" s="17">
        <f>IF(OR($A64="",$B64="",$C64=""),"",A64*'MPTO_working_3-way'!$I63)</f>
        <v>2.0925740925740923</v>
      </c>
      <c r="F64" s="21">
        <f>IF(OR($A64="",$B64="",$C64=""),"",B64*'MPTO_working_3-way'!$I63)</f>
        <v>3.1009129040217123</v>
      </c>
      <c r="G64" s="22">
        <f>IF(OR($A64="",$B64="",$C64=""),"",C64*'MPTO_working_3-way'!$I63)</f>
        <v>5.0091669988043046</v>
      </c>
      <c r="H64" s="17"/>
      <c r="I64" s="21"/>
      <c r="J64" s="22"/>
      <c r="K64" s="17"/>
      <c r="L64" s="21"/>
      <c r="M64" s="22"/>
      <c r="N64" s="23">
        <f t="shared" si="16"/>
        <v>47.788033099936349</v>
      </c>
      <c r="O64" s="24">
        <f t="shared" si="17"/>
        <v>32.248567791215791</v>
      </c>
      <c r="P64" s="24">
        <f t="shared" si="18"/>
        <v>19.963399108847867</v>
      </c>
      <c r="Q64" t="s">
        <v>291</v>
      </c>
      <c r="R64" t="s">
        <v>292</v>
      </c>
      <c r="S64" t="s">
        <v>371</v>
      </c>
      <c r="T64" s="35">
        <v>100</v>
      </c>
      <c r="U64" s="35">
        <f t="shared" si="19"/>
        <v>56.140350877192972</v>
      </c>
      <c r="V64" s="35">
        <f t="shared" si="20"/>
        <v>66.442953020134226</v>
      </c>
      <c r="W64" s="35">
        <f t="shared" si="21"/>
        <v>72.972972972972968</v>
      </c>
      <c r="X64" s="35">
        <f t="shared" si="22"/>
        <v>60.584074006892799</v>
      </c>
      <c r="Y64" s="35">
        <f t="shared" si="23"/>
        <v>70.886676149834045</v>
      </c>
      <c r="Z64" s="35">
        <f t="shared" si="24"/>
        <v>77.416696102672788</v>
      </c>
      <c r="AA64" s="35">
        <f t="shared" si="25"/>
        <v>-4.4437231296998263</v>
      </c>
      <c r="AB64" s="35">
        <f t="shared" si="26"/>
        <v>-4.4437231296998192</v>
      </c>
      <c r="AC64" s="35">
        <f t="shared" si="27"/>
        <v>-4.4437231296998192</v>
      </c>
      <c r="AF64">
        <v>2.75</v>
      </c>
      <c r="AG64">
        <v>1.35</v>
      </c>
      <c r="AJ64" t="s">
        <v>378</v>
      </c>
    </row>
    <row r="65" spans="1:36" ht="15" x14ac:dyDescent="0.25">
      <c r="A65">
        <v>2.2799999999999998</v>
      </c>
      <c r="B65">
        <v>2.98</v>
      </c>
      <c r="C65">
        <v>3.7</v>
      </c>
      <c r="D65" s="20">
        <f t="shared" si="3"/>
        <v>4.4437231296998059E-2</v>
      </c>
      <c r="E65" s="17">
        <f>IF(OR($A65="",$B65="",$C65=""),"",A65*'MPTO_working_3-way'!$I64)</f>
        <v>2.3813168873571553</v>
      </c>
      <c r="F65" s="21">
        <f>IF(OR($A65="",$B65="",$C65=""),"",B65*'MPTO_working_3-way'!$I64)</f>
        <v>3.1124229492650541</v>
      </c>
      <c r="G65" s="22">
        <f>IF(OR($A65="",$B65="",$C65=""),"",C65*'MPTO_working_3-way'!$I64)</f>
        <v>3.8644177557988928</v>
      </c>
      <c r="H65" s="17"/>
      <c r="I65" s="21"/>
      <c r="J65" s="22"/>
      <c r="K65" s="17"/>
      <c r="L65" s="21"/>
      <c r="M65" s="22"/>
      <c r="N65" s="23">
        <f t="shared" si="16"/>
        <v>41.993571091238721</v>
      </c>
      <c r="O65" s="24">
        <f t="shared" si="17"/>
        <v>32.129309425511501</v>
      </c>
      <c r="P65" s="24">
        <f t="shared" si="18"/>
        <v>25.8771194832498</v>
      </c>
      <c r="Q65" t="s">
        <v>293</v>
      </c>
      <c r="R65" t="s">
        <v>294</v>
      </c>
      <c r="S65" t="s">
        <v>371</v>
      </c>
      <c r="T65" s="35">
        <v>100</v>
      </c>
      <c r="U65" s="35">
        <f t="shared" si="19"/>
        <v>48.717948717948723</v>
      </c>
      <c r="V65" s="35">
        <f t="shared" si="20"/>
        <v>68.944099378881987</v>
      </c>
      <c r="W65" s="35">
        <f t="shared" si="21"/>
        <v>77.628635346756155</v>
      </c>
      <c r="X65" s="35">
        <f t="shared" si="22"/>
        <v>53.427265274361858</v>
      </c>
      <c r="Y65" s="35">
        <f t="shared" si="23"/>
        <v>73.653415935295143</v>
      </c>
      <c r="Z65" s="35">
        <f t="shared" si="24"/>
        <v>82.337951903169298</v>
      </c>
      <c r="AA65" s="35">
        <f t="shared" si="25"/>
        <v>-4.7093165564131354</v>
      </c>
      <c r="AB65" s="35">
        <f t="shared" si="26"/>
        <v>-4.7093165564131567</v>
      </c>
      <c r="AC65" s="35">
        <f t="shared" si="27"/>
        <v>-4.7093165564131425</v>
      </c>
      <c r="AF65">
        <v>2.4700000000000002</v>
      </c>
      <c r="AG65">
        <v>1.56</v>
      </c>
      <c r="AJ65" t="s">
        <v>378</v>
      </c>
    </row>
    <row r="66" spans="1:36" ht="15" x14ac:dyDescent="0.25">
      <c r="A66">
        <v>1.95</v>
      </c>
      <c r="B66">
        <v>3.22</v>
      </c>
      <c r="C66">
        <v>4.47</v>
      </c>
      <c r="D66" s="20">
        <f t="shared" si="3"/>
        <v>4.7093165564131567E-2</v>
      </c>
      <c r="E66" s="17">
        <f>IF(OR($A66="",$B66="",$C66=""),"",A66*'MPTO_working_3-way'!$I65)</f>
        <v>2.0418316728500563</v>
      </c>
      <c r="F66" s="21">
        <f>IF(OR($A66="",$B66="",$C66=""),"",B66*'MPTO_working_3-way'!$I65)</f>
        <v>3.3716399931165038</v>
      </c>
      <c r="G66" s="22">
        <f>IF(OR($A66="",$B66="",$C66=""),"",C66*'MPTO_working_3-way'!$I65)</f>
        <v>4.6805064500716682</v>
      </c>
      <c r="H66" s="17"/>
      <c r="I66" s="21"/>
      <c r="J66" s="22"/>
      <c r="K66" s="17"/>
      <c r="L66" s="21"/>
      <c r="M66" s="22"/>
      <c r="N66" s="23">
        <f t="shared" si="16"/>
        <v>48.975633657605421</v>
      </c>
      <c r="O66" s="24">
        <f t="shared" si="17"/>
        <v>29.659157028674088</v>
      </c>
      <c r="P66" s="24">
        <f t="shared" si="18"/>
        <v>21.365209313720481</v>
      </c>
      <c r="Q66" t="s">
        <v>295</v>
      </c>
      <c r="R66" t="s">
        <v>296</v>
      </c>
      <c r="S66" t="s">
        <v>371</v>
      </c>
      <c r="T66" s="35">
        <v>100</v>
      </c>
      <c r="U66" s="35">
        <f t="shared" si="19"/>
        <v>31.506849315068493</v>
      </c>
      <c r="V66" s="35">
        <f t="shared" si="20"/>
        <v>76.958525345622121</v>
      </c>
      <c r="W66" s="35">
        <f t="shared" si="21"/>
        <v>87.546699875466999</v>
      </c>
      <c r="X66" s="35">
        <f t="shared" si="22"/>
        <v>35.49477477891088</v>
      </c>
      <c r="Y66" s="35">
        <f t="shared" si="23"/>
        <v>80.946450809464508</v>
      </c>
      <c r="Z66" s="35">
        <f t="shared" si="24"/>
        <v>91.534625339309386</v>
      </c>
      <c r="AA66" s="35">
        <f t="shared" si="25"/>
        <v>-3.9879254638423873</v>
      </c>
      <c r="AB66" s="35">
        <f t="shared" si="26"/>
        <v>-3.9879254638423873</v>
      </c>
      <c r="AC66" s="35">
        <f t="shared" si="27"/>
        <v>-3.9879254638423873</v>
      </c>
      <c r="AF66">
        <v>2.33</v>
      </c>
      <c r="AG66">
        <v>1.62</v>
      </c>
      <c r="AJ66" t="s">
        <v>378</v>
      </c>
    </row>
    <row r="67" spans="1:36" ht="15" x14ac:dyDescent="0.25">
      <c r="A67">
        <v>1.46</v>
      </c>
      <c r="B67">
        <v>4.34</v>
      </c>
      <c r="C67">
        <v>8.0299999999999994</v>
      </c>
      <c r="D67" s="20">
        <f t="shared" si="3"/>
        <v>3.98792546384239E-2</v>
      </c>
      <c r="E67" s="17">
        <f>IF(OR($A67="",$B67="",$C67=""),"",A67*'MPTO_working_3-way'!$I66)</f>
        <v>1.5182237117720989</v>
      </c>
      <c r="F67" s="21">
        <f>IF(OR($A67="",$B67="",$C67=""),"",B67*'MPTO_working_3-way'!$I66)</f>
        <v>4.5130759651307599</v>
      </c>
      <c r="G67" s="22">
        <f>IF(OR($A67="",$B67="",$C67=""),"",C67*'MPTO_working_3-way'!$I66)</f>
        <v>8.3502304147465427</v>
      </c>
      <c r="H67" s="17"/>
      <c r="I67" s="21"/>
      <c r="J67" s="22"/>
      <c r="K67" s="17"/>
      <c r="L67" s="21"/>
      <c r="M67" s="22"/>
      <c r="N67" s="23">
        <f t="shared" si="16"/>
        <v>65.866445916114785</v>
      </c>
      <c r="O67" s="24">
        <f t="shared" si="17"/>
        <v>22.157836644591612</v>
      </c>
      <c r="P67" s="24">
        <f t="shared" si="18"/>
        <v>11.9757174392936</v>
      </c>
      <c r="Q67" t="s">
        <v>139</v>
      </c>
      <c r="R67" t="s">
        <v>107</v>
      </c>
      <c r="S67" t="s">
        <v>371</v>
      </c>
      <c r="T67" s="35">
        <v>100</v>
      </c>
      <c r="U67" s="35">
        <f t="shared" si="19"/>
        <v>76.133651551312653</v>
      </c>
      <c r="V67" s="35">
        <f t="shared" si="20"/>
        <v>73.045822102425873</v>
      </c>
      <c r="W67" s="35">
        <f t="shared" si="21"/>
        <v>47.368421052631575</v>
      </c>
      <c r="X67" s="35">
        <f t="shared" si="22"/>
        <v>79.585756844942537</v>
      </c>
      <c r="Y67" s="35">
        <f t="shared" si="23"/>
        <v>76.497927396055758</v>
      </c>
      <c r="Z67" s="35">
        <f t="shared" si="24"/>
        <v>50.820526346261474</v>
      </c>
      <c r="AA67" s="35">
        <f t="shared" si="25"/>
        <v>-3.4521052936298844</v>
      </c>
      <c r="AB67" s="35">
        <f t="shared" si="26"/>
        <v>-3.4521052936298844</v>
      </c>
      <c r="AC67" s="35">
        <f t="shared" si="27"/>
        <v>-3.4521052936298986</v>
      </c>
      <c r="AF67">
        <v>2.12</v>
      </c>
      <c r="AG67">
        <v>1.78</v>
      </c>
      <c r="AJ67" t="s">
        <v>165</v>
      </c>
    </row>
    <row r="68" spans="1:36" ht="15" x14ac:dyDescent="0.25">
      <c r="A68">
        <v>4.1900000000000004</v>
      </c>
      <c r="B68">
        <v>3.71</v>
      </c>
      <c r="C68">
        <v>1.9</v>
      </c>
      <c r="D68" s="20">
        <f t="shared" ref="D68:D131" si="28">IF(OR($A68="",$B68="",$C68=""),"",(1/A68)+(1/B68)+(1/C68)-1)</f>
        <v>3.4521052936298924E-2</v>
      </c>
      <c r="E68" s="17">
        <f>IF(OR($A68="",$B68="",$C68=""),"",A68*'MPTO_working_3-way'!$I67)</f>
        <v>4.3346432118030931</v>
      </c>
      <c r="F68" s="21">
        <f>IF(OR($A68="",$B68="",$C68=""),"",B68*'MPTO_working_3-way'!$I67)</f>
        <v>3.8380731063936691</v>
      </c>
      <c r="G68" s="22">
        <f>IF(OR($A68="",$B68="",$C68=""),"",C68*'MPTO_working_3-way'!$I67)</f>
        <v>1.9655900005789679</v>
      </c>
      <c r="H68" s="17"/>
      <c r="I68" s="21"/>
      <c r="J68" s="22"/>
      <c r="K68" s="17"/>
      <c r="L68" s="21"/>
      <c r="M68" s="22"/>
      <c r="N68" s="23">
        <f t="shared" si="16"/>
        <v>23.06994950073474</v>
      </c>
      <c r="O68" s="24">
        <f t="shared" si="17"/>
        <v>26.054740810802851</v>
      </c>
      <c r="P68" s="24">
        <f t="shared" si="18"/>
        <v>50.875309688462409</v>
      </c>
      <c r="Q68" t="s">
        <v>138</v>
      </c>
      <c r="R68" t="s">
        <v>140</v>
      </c>
      <c r="S68" t="s">
        <v>371</v>
      </c>
      <c r="T68" s="35">
        <v>100</v>
      </c>
      <c r="U68" s="35">
        <f t="shared" si="19"/>
        <v>46.524064171122987</v>
      </c>
      <c r="V68" s="35">
        <f t="shared" si="20"/>
        <v>65.517241379310349</v>
      </c>
      <c r="W68" s="35">
        <f t="shared" si="21"/>
        <v>79.296066252587991</v>
      </c>
      <c r="X68" s="35">
        <f t="shared" si="22"/>
        <v>55.186692368101667</v>
      </c>
      <c r="Y68" s="35">
        <f t="shared" si="23"/>
        <v>74.179869576289008</v>
      </c>
      <c r="Z68" s="35">
        <f t="shared" si="24"/>
        <v>87.95869444956665</v>
      </c>
      <c r="AA68" s="35">
        <f t="shared" si="25"/>
        <v>-8.6626281969786803</v>
      </c>
      <c r="AB68" s="35">
        <f t="shared" si="26"/>
        <v>-8.6626281969786589</v>
      </c>
      <c r="AC68" s="35">
        <f t="shared" si="27"/>
        <v>-8.6626281969786589</v>
      </c>
      <c r="AF68">
        <v>1.91</v>
      </c>
      <c r="AG68">
        <v>1.98</v>
      </c>
      <c r="AJ68" t="s">
        <v>165</v>
      </c>
    </row>
    <row r="69" spans="1:36" ht="15" x14ac:dyDescent="0.25">
      <c r="A69">
        <v>1.87</v>
      </c>
      <c r="B69">
        <v>2.9</v>
      </c>
      <c r="C69">
        <v>4.83</v>
      </c>
      <c r="D69" s="20">
        <f t="shared" si="28"/>
        <v>8.6626281969786501E-2</v>
      </c>
      <c r="E69" s="17">
        <f>IF(OR($A69="",$B69="",$C69=""),"",A69*'MPTO_working_3-way'!$I68)</f>
        <v>2.0319911472835011</v>
      </c>
      <c r="F69" s="21">
        <f>IF(OR($A69="",$B69="",$C69=""),"",B69*'MPTO_working_3-way'!$I68)</f>
        <v>3.1512162177123808</v>
      </c>
      <c r="G69" s="22">
        <f>IF(OR($A69="",$B69="",$C69=""),"",C69*'MPTO_working_3-way'!$I68)</f>
        <v>5.2484049419140693</v>
      </c>
      <c r="H69" s="17"/>
      <c r="I69" s="21"/>
      <c r="J69" s="22"/>
      <c r="K69" s="17"/>
      <c r="L69" s="21"/>
      <c r="M69" s="22"/>
      <c r="N69" s="23">
        <f t="shared" ref="N69:N132" si="29">(1/E69)* 100</f>
        <v>49.212812828287447</v>
      </c>
      <c r="O69" s="24">
        <f t="shared" ref="O69:O132" si="30">(1/F69)* 100</f>
        <v>31.733779306516389</v>
      </c>
      <c r="P69" s="24">
        <f t="shared" ref="P69:P132" si="31">(1/G69)* 100</f>
        <v>19.053407865196174</v>
      </c>
      <c r="Q69" t="s">
        <v>141</v>
      </c>
      <c r="R69" t="s">
        <v>114</v>
      </c>
      <c r="S69" t="s">
        <v>371</v>
      </c>
      <c r="T69" s="35">
        <v>100</v>
      </c>
      <c r="U69" s="35">
        <f t="shared" ref="U69:U132" si="32">(1/A70)*((T69*A70)-T69)</f>
        <v>67.637540453074436</v>
      </c>
      <c r="V69" s="35">
        <f t="shared" ref="V69:V132" si="33">(1/B70)*((T69*B70)-T69)</f>
        <v>68.454258675078862</v>
      </c>
      <c r="W69" s="35">
        <f t="shared" ref="W69:W132" si="34">(1/C70)*((T69*C70)-T69)</f>
        <v>61.089494163424128</v>
      </c>
      <c r="X69" s="35">
        <f t="shared" ref="X69:X132" si="35">((1/B70)+(1/C70))*T69</f>
        <v>70.456247161497004</v>
      </c>
      <c r="Y69" s="35">
        <f t="shared" ref="Y69:Y132" si="36">((1/A70)+(1/C70))*T69</f>
        <v>71.272965383501457</v>
      </c>
      <c r="Z69" s="35">
        <f t="shared" ref="Z69:Z132" si="37">((1/A70)+(1/B70))*T69</f>
        <v>63.908200871846702</v>
      </c>
      <c r="AA69" s="35">
        <f t="shared" ref="AA69:AA132" si="38">U69-X69</f>
        <v>-2.8187067084225674</v>
      </c>
      <c r="AB69" s="35">
        <f t="shared" ref="AB69:AB132" si="39">V69-Y69</f>
        <v>-2.8187067084225959</v>
      </c>
      <c r="AC69" s="35">
        <f t="shared" ref="AC69:AC132" si="40">W69-Z69</f>
        <v>-2.8187067084225745</v>
      </c>
      <c r="AF69">
        <v>2.86</v>
      </c>
      <c r="AG69">
        <v>1.36</v>
      </c>
      <c r="AJ69" t="s">
        <v>166</v>
      </c>
    </row>
    <row r="70" spans="1:36" ht="15" x14ac:dyDescent="0.25">
      <c r="A70">
        <v>3.09</v>
      </c>
      <c r="B70">
        <v>3.17</v>
      </c>
      <c r="C70">
        <v>2.57</v>
      </c>
      <c r="D70" s="20">
        <f t="shared" si="28"/>
        <v>2.8187067084225692E-2</v>
      </c>
      <c r="E70" s="17">
        <f>IF(OR($A70="",$B70="",$C70=""),"",A70*'MPTO_working_3-way'!$I69)</f>
        <v>3.1770980372902571</v>
      </c>
      <c r="F70" s="21">
        <f>IF(OR($A70="",$B70="",$C70=""),"",B70*'MPTO_working_3-way'!$I69)</f>
        <v>3.2593530026569955</v>
      </c>
      <c r="G70" s="22">
        <f>IF(OR($A70="",$B70="",$C70=""),"",C70*'MPTO_working_3-way'!$I69)</f>
        <v>2.6424407624064599</v>
      </c>
      <c r="H70" s="17"/>
      <c r="I70" s="21"/>
      <c r="J70" s="22"/>
      <c r="K70" s="17"/>
      <c r="L70" s="21"/>
      <c r="M70" s="22"/>
      <c r="N70" s="23">
        <f t="shared" si="29"/>
        <v>31.475264164429085</v>
      </c>
      <c r="O70" s="24">
        <f t="shared" si="30"/>
        <v>30.680935731257371</v>
      </c>
      <c r="P70" s="24">
        <f t="shared" si="31"/>
        <v>37.843800104313566</v>
      </c>
      <c r="Q70" t="s">
        <v>110</v>
      </c>
      <c r="R70" t="s">
        <v>109</v>
      </c>
      <c r="S70" t="s">
        <v>371</v>
      </c>
      <c r="T70" s="35">
        <v>100</v>
      </c>
      <c r="U70" s="35">
        <f t="shared" si="32"/>
        <v>69.418960244648318</v>
      </c>
      <c r="V70" s="35">
        <f t="shared" si="33"/>
        <v>65.986394557823132</v>
      </c>
      <c r="W70" s="35">
        <f t="shared" si="34"/>
        <v>56.331877729257641</v>
      </c>
      <c r="X70" s="35">
        <f t="shared" si="35"/>
        <v>77.681727712919241</v>
      </c>
      <c r="Y70" s="35">
        <f t="shared" si="36"/>
        <v>74.249162026094041</v>
      </c>
      <c r="Z70" s="35">
        <f t="shared" si="37"/>
        <v>64.59464519752855</v>
      </c>
      <c r="AA70" s="35">
        <f t="shared" si="38"/>
        <v>-8.2627674682709227</v>
      </c>
      <c r="AB70" s="35">
        <f t="shared" si="39"/>
        <v>-8.2627674682709085</v>
      </c>
      <c r="AC70" s="35">
        <f t="shared" si="40"/>
        <v>-8.2627674682709085</v>
      </c>
      <c r="AF70">
        <v>2.2400000000000002</v>
      </c>
      <c r="AG70">
        <v>1.7</v>
      </c>
      <c r="AJ70" t="s">
        <v>166</v>
      </c>
    </row>
    <row r="71" spans="1:36" ht="15" x14ac:dyDescent="0.25">
      <c r="A71">
        <v>3.27</v>
      </c>
      <c r="B71">
        <v>2.94</v>
      </c>
      <c r="C71">
        <v>2.29</v>
      </c>
      <c r="D71" s="20">
        <f t="shared" si="28"/>
        <v>8.2627674682709262E-2</v>
      </c>
      <c r="E71" s="17">
        <f>IF(OR($A71="",$B71="",$C71=""),"",A71*'MPTO_working_3-way'!$I70)</f>
        <v>3.5401924962124593</v>
      </c>
      <c r="F71" s="21">
        <f>IF(OR($A71="",$B71="",$C71=""),"",B71*'MPTO_working_3-way'!$I70)</f>
        <v>3.1829253635671653</v>
      </c>
      <c r="G71" s="22">
        <f>IF(OR($A71="",$B71="",$C71=""),"",C71*'MPTO_working_3-way'!$I70)</f>
        <v>2.4792173750234041</v>
      </c>
      <c r="H71" s="17"/>
      <c r="I71" s="21"/>
      <c r="J71" s="22"/>
      <c r="K71" s="17"/>
      <c r="L71" s="21"/>
      <c r="M71" s="22"/>
      <c r="N71" s="23">
        <f t="shared" si="29"/>
        <v>28.247051567672337</v>
      </c>
      <c r="O71" s="24">
        <f t="shared" si="30"/>
        <v>31.417638988533518</v>
      </c>
      <c r="P71" s="24">
        <f t="shared" si="31"/>
        <v>40.335309443794124</v>
      </c>
      <c r="Q71" t="s">
        <v>111</v>
      </c>
      <c r="R71" t="s">
        <v>108</v>
      </c>
      <c r="S71" t="s">
        <v>371</v>
      </c>
      <c r="T71" s="35">
        <v>100</v>
      </c>
      <c r="U71" s="35">
        <f t="shared" si="32"/>
        <v>70.588235294117652</v>
      </c>
      <c r="V71" s="35">
        <f t="shared" si="33"/>
        <v>71.509971509971507</v>
      </c>
      <c r="W71" s="35">
        <f t="shared" si="34"/>
        <v>55.156950672645742</v>
      </c>
      <c r="X71" s="35">
        <f t="shared" si="35"/>
        <v>73.333077817382758</v>
      </c>
      <c r="Y71" s="35">
        <f t="shared" si="36"/>
        <v>74.254814033236613</v>
      </c>
      <c r="Z71" s="35">
        <f t="shared" si="37"/>
        <v>57.901793195910841</v>
      </c>
      <c r="AA71" s="35">
        <f t="shared" si="38"/>
        <v>-2.7448425232651061</v>
      </c>
      <c r="AB71" s="35">
        <f t="shared" si="39"/>
        <v>-2.7448425232651061</v>
      </c>
      <c r="AC71" s="35">
        <f t="shared" si="40"/>
        <v>-2.744842523265099</v>
      </c>
      <c r="AF71">
        <v>2.5099999999999998</v>
      </c>
      <c r="AG71">
        <v>1.47</v>
      </c>
      <c r="AJ71" t="s">
        <v>166</v>
      </c>
    </row>
    <row r="72" spans="1:36" ht="15" x14ac:dyDescent="0.25">
      <c r="A72">
        <v>3.4</v>
      </c>
      <c r="B72">
        <v>3.51</v>
      </c>
      <c r="C72">
        <v>2.23</v>
      </c>
      <c r="D72" s="20">
        <f t="shared" si="28"/>
        <v>2.7448425232651008E-2</v>
      </c>
      <c r="E72" s="17">
        <f>IF(OR($A72="",$B72="",$C72=""),"",A72*'MPTO_working_3-way'!$I71)</f>
        <v>3.4933246457910134</v>
      </c>
      <c r="F72" s="21">
        <f>IF(OR($A72="",$B72="",$C72=""),"",B72*'MPTO_working_3-way'!$I71)</f>
        <v>3.6063439725666049</v>
      </c>
      <c r="G72" s="22">
        <f>IF(OR($A72="",$B72="",$C72=""),"",C72*'MPTO_working_3-way'!$I71)</f>
        <v>2.2912099882688119</v>
      </c>
      <c r="H72" s="17"/>
      <c r="I72" s="21"/>
      <c r="J72" s="22"/>
      <c r="K72" s="17"/>
      <c r="L72" s="21"/>
      <c r="M72" s="22"/>
      <c r="N72" s="23">
        <f t="shared" si="29"/>
        <v>28.626025388303532</v>
      </c>
      <c r="O72" s="24">
        <f t="shared" si="30"/>
        <v>27.728913481547586</v>
      </c>
      <c r="P72" s="24">
        <f t="shared" si="31"/>
        <v>43.645061130148882</v>
      </c>
      <c r="Q72" t="s">
        <v>112</v>
      </c>
      <c r="R72" t="s">
        <v>73</v>
      </c>
      <c r="S72" t="s">
        <v>371</v>
      </c>
      <c r="T72" s="35">
        <v>100</v>
      </c>
      <c r="U72" s="35">
        <f t="shared" si="32"/>
        <v>65.870307167235495</v>
      </c>
      <c r="V72" s="35">
        <f t="shared" si="33"/>
        <v>68.051118210862612</v>
      </c>
      <c r="W72" s="35">
        <f t="shared" si="34"/>
        <v>63.369963369963365</v>
      </c>
      <c r="X72" s="35">
        <f t="shared" si="35"/>
        <v>68.578918419174002</v>
      </c>
      <c r="Y72" s="35">
        <f t="shared" si="36"/>
        <v>70.759729462801133</v>
      </c>
      <c r="Z72" s="35">
        <f t="shared" si="37"/>
        <v>66.078574621901879</v>
      </c>
      <c r="AA72" s="35">
        <f t="shared" si="38"/>
        <v>-2.7086112519385068</v>
      </c>
      <c r="AB72" s="35">
        <f t="shared" si="39"/>
        <v>-2.708611251938521</v>
      </c>
      <c r="AC72" s="35">
        <f t="shared" si="40"/>
        <v>-2.7086112519385139</v>
      </c>
      <c r="AF72">
        <v>1.93</v>
      </c>
      <c r="AG72">
        <v>1.96</v>
      </c>
      <c r="AJ72" t="s">
        <v>166</v>
      </c>
    </row>
    <row r="73" spans="1:36" ht="15" x14ac:dyDescent="0.25">
      <c r="A73">
        <v>2.93</v>
      </c>
      <c r="B73">
        <v>3.13</v>
      </c>
      <c r="C73">
        <v>2.73</v>
      </c>
      <c r="D73" s="20">
        <f t="shared" si="28"/>
        <v>2.7086112519385086E-2</v>
      </c>
      <c r="E73" s="17">
        <f>IF(OR($A73="",$B73="",$C73=""),"",A73*'MPTO_working_3-way'!$I72)</f>
        <v>3.0093623096817983</v>
      </c>
      <c r="F73" s="21">
        <f>IF(OR($A73="",$B73="",$C73=""),"",B73*'MPTO_working_3-way'!$I72)</f>
        <v>3.2147795321856751</v>
      </c>
      <c r="G73" s="22">
        <f>IF(OR($A73="",$B73="",$C73=""),"",C73*'MPTO_working_3-way'!$I72)</f>
        <v>2.8039450871779215</v>
      </c>
      <c r="H73" s="17"/>
      <c r="I73" s="21"/>
      <c r="J73" s="22"/>
      <c r="K73" s="17"/>
      <c r="L73" s="21"/>
      <c r="M73" s="22"/>
      <c r="N73" s="23">
        <f t="shared" si="29"/>
        <v>33.229631300384604</v>
      </c>
      <c r="O73" s="24">
        <f t="shared" si="30"/>
        <v>31.106332175759395</v>
      </c>
      <c r="P73" s="24">
        <f t="shared" si="31"/>
        <v>35.664036523856005</v>
      </c>
      <c r="Q73" t="s">
        <v>144</v>
      </c>
      <c r="R73" t="s">
        <v>72</v>
      </c>
      <c r="S73" t="s">
        <v>371</v>
      </c>
      <c r="T73" s="35">
        <v>100</v>
      </c>
      <c r="U73" s="35">
        <f t="shared" si="32"/>
        <v>70.501474926253692</v>
      </c>
      <c r="V73" s="35">
        <f t="shared" si="33"/>
        <v>67.10526315789474</v>
      </c>
      <c r="W73" s="35">
        <f t="shared" si="34"/>
        <v>59.514170040485837</v>
      </c>
      <c r="X73" s="35">
        <f t="shared" si="35"/>
        <v>73.380566801619437</v>
      </c>
      <c r="Y73" s="35">
        <f t="shared" si="36"/>
        <v>69.984355033260485</v>
      </c>
      <c r="Z73" s="35">
        <f t="shared" si="37"/>
        <v>62.393261915851575</v>
      </c>
      <c r="AA73" s="35">
        <f t="shared" si="38"/>
        <v>-2.8790918753657451</v>
      </c>
      <c r="AB73" s="35">
        <f t="shared" si="39"/>
        <v>-2.8790918753657451</v>
      </c>
      <c r="AC73" s="35">
        <f t="shared" si="40"/>
        <v>-2.879091875365738</v>
      </c>
      <c r="AF73">
        <v>2.2599999999999998</v>
      </c>
      <c r="AG73">
        <v>1.69</v>
      </c>
      <c r="AJ73" t="s">
        <v>166</v>
      </c>
    </row>
    <row r="74" spans="1:36" ht="15" x14ac:dyDescent="0.25">
      <c r="A74">
        <v>3.39</v>
      </c>
      <c r="B74">
        <v>3.04</v>
      </c>
      <c r="C74">
        <v>2.4700000000000002</v>
      </c>
      <c r="D74" s="20">
        <f t="shared" si="28"/>
        <v>2.8790918753657468E-2</v>
      </c>
      <c r="E74" s="17">
        <f>IF(OR($A74="",$B74="",$C74=""),"",A74*'MPTO_working_3-way'!$I73)</f>
        <v>3.4876012145748989</v>
      </c>
      <c r="F74" s="21">
        <f>IF(OR($A74="",$B74="",$C74=""),"",B74*'MPTO_working_3-way'!$I73)</f>
        <v>3.127524393011119</v>
      </c>
      <c r="G74" s="22">
        <f>IF(OR($A74="",$B74="",$C74=""),"",C74*'MPTO_working_3-way'!$I73)</f>
        <v>2.5411135693215341</v>
      </c>
      <c r="H74" s="17"/>
      <c r="I74" s="21"/>
      <c r="J74" s="22"/>
      <c r="K74" s="17"/>
      <c r="L74" s="21"/>
      <c r="M74" s="22"/>
      <c r="N74" s="23">
        <f t="shared" si="29"/>
        <v>28.673002974678951</v>
      </c>
      <c r="O74" s="24">
        <f t="shared" si="30"/>
        <v>31.974171080316328</v>
      </c>
      <c r="P74" s="24">
        <f t="shared" si="31"/>
        <v>39.352825945004717</v>
      </c>
      <c r="Q74" t="s">
        <v>113</v>
      </c>
      <c r="R74" t="s">
        <v>147</v>
      </c>
      <c r="S74" t="s">
        <v>371</v>
      </c>
      <c r="T74" s="35">
        <v>100</v>
      </c>
      <c r="U74" s="35">
        <f t="shared" si="32"/>
        <v>66.21621621621621</v>
      </c>
      <c r="V74" s="35">
        <f t="shared" si="33"/>
        <v>68.75</v>
      </c>
      <c r="W74" s="35">
        <f t="shared" si="34"/>
        <v>62.264150943396231</v>
      </c>
      <c r="X74" s="35">
        <f t="shared" si="35"/>
        <v>68.985849056603783</v>
      </c>
      <c r="Y74" s="35">
        <f t="shared" si="36"/>
        <v>71.519632840387558</v>
      </c>
      <c r="Z74" s="35">
        <f t="shared" si="37"/>
        <v>65.03378378378379</v>
      </c>
      <c r="AA74" s="35">
        <f t="shared" si="38"/>
        <v>-2.7696328403875725</v>
      </c>
      <c r="AB74" s="35">
        <f t="shared" si="39"/>
        <v>-2.7696328403875583</v>
      </c>
      <c r="AC74" s="35">
        <f t="shared" si="40"/>
        <v>-2.7696328403875583</v>
      </c>
      <c r="AF74">
        <v>2.29</v>
      </c>
      <c r="AG74">
        <v>1.68</v>
      </c>
      <c r="AJ74" t="s">
        <v>166</v>
      </c>
    </row>
    <row r="75" spans="1:36" ht="15" x14ac:dyDescent="0.25">
      <c r="A75">
        <v>2.96</v>
      </c>
      <c r="B75">
        <v>3.2</v>
      </c>
      <c r="C75">
        <v>2.65</v>
      </c>
      <c r="D75" s="20">
        <f t="shared" si="28"/>
        <v>2.7696328403875592E-2</v>
      </c>
      <c r="E75" s="17">
        <f>IF(OR($A75="",$B75="",$C75=""),"",A75*'MPTO_working_3-way'!$I74)</f>
        <v>3.0419811320754717</v>
      </c>
      <c r="F75" s="21">
        <f>IF(OR($A75="",$B75="",$C75=""),"",B75*'MPTO_working_3-way'!$I74)</f>
        <v>3.2886282508924021</v>
      </c>
      <c r="G75" s="22">
        <f>IF(OR($A75="",$B75="",$C75=""),"",C75*'MPTO_working_3-way'!$I74)</f>
        <v>2.7233952702702702</v>
      </c>
      <c r="H75" s="17"/>
      <c r="I75" s="21"/>
      <c r="J75" s="22"/>
      <c r="K75" s="17"/>
      <c r="L75" s="21"/>
      <c r="M75" s="22"/>
      <c r="N75" s="23">
        <f t="shared" si="29"/>
        <v>32.873313692045279</v>
      </c>
      <c r="O75" s="24">
        <f t="shared" si="30"/>
        <v>30.407815165141884</v>
      </c>
      <c r="P75" s="24">
        <f t="shared" si="31"/>
        <v>36.718871142812844</v>
      </c>
      <c r="Q75" t="s">
        <v>146</v>
      </c>
      <c r="R75" t="s">
        <v>148</v>
      </c>
      <c r="S75" t="s">
        <v>371</v>
      </c>
      <c r="T75" s="35">
        <v>100</v>
      </c>
      <c r="U75" s="35">
        <f t="shared" si="32"/>
        <v>56.140350877192972</v>
      </c>
      <c r="V75" s="35">
        <f t="shared" si="33"/>
        <v>69.135802469135797</v>
      </c>
      <c r="W75" s="35">
        <f t="shared" si="34"/>
        <v>71.83098591549296</v>
      </c>
      <c r="X75" s="35">
        <f t="shared" si="35"/>
        <v>59.033211615371236</v>
      </c>
      <c r="Y75" s="35">
        <f t="shared" si="36"/>
        <v>72.028663207314068</v>
      </c>
      <c r="Z75" s="35">
        <f t="shared" si="37"/>
        <v>74.723846653671217</v>
      </c>
      <c r="AA75" s="35">
        <f t="shared" si="38"/>
        <v>-2.8928607381782641</v>
      </c>
      <c r="AB75" s="35">
        <f t="shared" si="39"/>
        <v>-2.8928607381782712</v>
      </c>
      <c r="AC75" s="35">
        <f t="shared" si="40"/>
        <v>-2.892860738178257</v>
      </c>
      <c r="AF75">
        <v>2.2000000000000002</v>
      </c>
      <c r="AG75">
        <v>1.72</v>
      </c>
      <c r="AJ75" t="s">
        <v>166</v>
      </c>
    </row>
    <row r="76" spans="1:36" ht="15" x14ac:dyDescent="0.25">
      <c r="A76">
        <v>2.2799999999999998</v>
      </c>
      <c r="B76">
        <v>3.24</v>
      </c>
      <c r="C76">
        <v>3.55</v>
      </c>
      <c r="D76" s="20">
        <f t="shared" si="28"/>
        <v>2.8928607381782712E-2</v>
      </c>
      <c r="E76" s="17">
        <f>IF(OR($A76="",$B76="",$C76=""),"",A76*'MPTO_working_3-way'!$I75)</f>
        <v>2.3459572248304643</v>
      </c>
      <c r="F76" s="21">
        <f>IF(OR($A76="",$B76="",$C76=""),"",B76*'MPTO_working_3-way'!$I75)</f>
        <v>3.3337286879169761</v>
      </c>
      <c r="G76" s="22">
        <f>IF(OR($A76="",$B76="",$C76=""),"",C76*'MPTO_working_3-way'!$I75)</f>
        <v>3.6526965562053286</v>
      </c>
      <c r="H76" s="17"/>
      <c r="I76" s="21"/>
      <c r="J76" s="22"/>
      <c r="K76" s="17"/>
      <c r="L76" s="21"/>
      <c r="M76" s="22"/>
      <c r="N76" s="23">
        <f t="shared" si="29"/>
        <v>42.626523169972423</v>
      </c>
      <c r="O76" s="24">
        <f t="shared" si="30"/>
        <v>29.996442230721332</v>
      </c>
      <c r="P76" s="24">
        <f t="shared" si="31"/>
        <v>27.377034599306231</v>
      </c>
      <c r="Q76" t="s">
        <v>145</v>
      </c>
      <c r="R76" t="s">
        <v>143</v>
      </c>
      <c r="S76" t="s">
        <v>371</v>
      </c>
      <c r="T76" s="35">
        <v>100</v>
      </c>
      <c r="U76" s="35">
        <f t="shared" si="32"/>
        <v>77.426636568848764</v>
      </c>
      <c r="V76" s="35">
        <f t="shared" si="33"/>
        <v>74.683544303797461</v>
      </c>
      <c r="W76" s="35">
        <f t="shared" si="34"/>
        <v>44.751381215469614</v>
      </c>
      <c r="X76" s="35">
        <f t="shared" si="35"/>
        <v>80.565074480732918</v>
      </c>
      <c r="Y76" s="35">
        <f t="shared" si="36"/>
        <v>77.821982215681643</v>
      </c>
      <c r="Z76" s="35">
        <f t="shared" si="37"/>
        <v>47.889819127353775</v>
      </c>
      <c r="AA76" s="35">
        <f t="shared" si="38"/>
        <v>-3.1384379118841537</v>
      </c>
      <c r="AB76" s="35">
        <f t="shared" si="39"/>
        <v>-3.1384379118841821</v>
      </c>
      <c r="AC76" s="35">
        <f t="shared" si="40"/>
        <v>-3.1384379118841608</v>
      </c>
      <c r="AF76">
        <v>2.15</v>
      </c>
      <c r="AG76">
        <v>1.76</v>
      </c>
      <c r="AJ76" t="s">
        <v>166</v>
      </c>
    </row>
    <row r="77" spans="1:36" ht="15" x14ac:dyDescent="0.25">
      <c r="A77">
        <v>4.43</v>
      </c>
      <c r="B77">
        <v>3.95</v>
      </c>
      <c r="C77">
        <v>1.81</v>
      </c>
      <c r="D77" s="20">
        <f t="shared" si="28"/>
        <v>3.1384379118841732E-2</v>
      </c>
      <c r="E77" s="17">
        <f>IF(OR($A77="",$B77="",$C77=""),"",A77*'MPTO_working_3-way'!$I76)</f>
        <v>4.569032799496469</v>
      </c>
      <c r="F77" s="21">
        <f>IF(OR($A77="",$B77="",$C77=""),"",B77*'MPTO_working_3-way'!$I76)</f>
        <v>4.0739682975194249</v>
      </c>
      <c r="G77" s="22">
        <f>IF(OR($A77="",$B77="",$C77=""),"",C77*'MPTO_working_3-way'!$I76)</f>
        <v>1.8668057262051037</v>
      </c>
      <c r="H77" s="17"/>
      <c r="I77" s="21"/>
      <c r="J77" s="22"/>
      <c r="K77" s="17"/>
      <c r="L77" s="21"/>
      <c r="M77" s="22"/>
      <c r="N77" s="23">
        <f t="shared" si="29"/>
        <v>21.886470154256831</v>
      </c>
      <c r="O77" s="24">
        <f t="shared" si="30"/>
        <v>24.546091843888039</v>
      </c>
      <c r="P77" s="24">
        <f t="shared" si="31"/>
        <v>53.567438001855116</v>
      </c>
      <c r="Q77" t="s">
        <v>297</v>
      </c>
      <c r="R77" t="s">
        <v>298</v>
      </c>
      <c r="S77" t="s">
        <v>371</v>
      </c>
      <c r="T77" s="35">
        <v>100</v>
      </c>
      <c r="U77" s="35">
        <f t="shared" si="32"/>
        <v>42.857142857142854</v>
      </c>
      <c r="V77" s="35">
        <f t="shared" si="33"/>
        <v>75.845410628019309</v>
      </c>
      <c r="W77" s="35">
        <f t="shared" si="34"/>
        <v>78.260869565217391</v>
      </c>
      <c r="X77" s="35">
        <f t="shared" si="35"/>
        <v>45.893719806763286</v>
      </c>
      <c r="Y77" s="35">
        <f t="shared" si="36"/>
        <v>78.881987577639762</v>
      </c>
      <c r="Z77" s="35">
        <f t="shared" si="37"/>
        <v>81.297446514837816</v>
      </c>
      <c r="AA77" s="35">
        <f t="shared" si="38"/>
        <v>-3.0365769496204322</v>
      </c>
      <c r="AB77" s="35">
        <f t="shared" si="39"/>
        <v>-3.0365769496204535</v>
      </c>
      <c r="AC77" s="35">
        <f t="shared" si="40"/>
        <v>-3.0365769496204251</v>
      </c>
      <c r="AF77">
        <v>1.66</v>
      </c>
      <c r="AG77">
        <v>2.31</v>
      </c>
      <c r="AJ77" t="s">
        <v>375</v>
      </c>
    </row>
    <row r="78" spans="1:36" ht="15" x14ac:dyDescent="0.25">
      <c r="A78">
        <v>1.75</v>
      </c>
      <c r="B78">
        <v>4.1399999999999997</v>
      </c>
      <c r="C78">
        <v>4.5999999999999996</v>
      </c>
      <c r="D78" s="20">
        <f t="shared" si="28"/>
        <v>3.0365769496204287E-2</v>
      </c>
      <c r="E78" s="17">
        <f>IF(OR($A78="",$B78="",$C78=""),"",A78*'MPTO_working_3-way'!$I77)</f>
        <v>1.8031400966183575</v>
      </c>
      <c r="F78" s="21">
        <f>IF(OR($A78="",$B78="",$C78=""),"",B78*'MPTO_working_3-way'!$I77)</f>
        <v>4.2657142857142851</v>
      </c>
      <c r="G78" s="22">
        <f>IF(OR($A78="",$B78="",$C78=""),"",C78*'MPTO_working_3-way'!$I77)</f>
        <v>4.7396825396825397</v>
      </c>
      <c r="H78" s="17"/>
      <c r="I78" s="21"/>
      <c r="J78" s="22"/>
      <c r="K78" s="17"/>
      <c r="L78" s="21"/>
      <c r="M78" s="22"/>
      <c r="N78" s="23">
        <f t="shared" si="29"/>
        <v>55.458807769591424</v>
      </c>
      <c r="O78" s="24">
        <f t="shared" si="30"/>
        <v>23.44273275284662</v>
      </c>
      <c r="P78" s="24">
        <f t="shared" si="31"/>
        <v>21.098459477561956</v>
      </c>
      <c r="Q78" t="s">
        <v>299</v>
      </c>
      <c r="R78" t="s">
        <v>300</v>
      </c>
      <c r="S78" t="s">
        <v>371</v>
      </c>
      <c r="T78" s="35">
        <v>100</v>
      </c>
      <c r="U78" s="35">
        <f t="shared" si="32"/>
        <v>26.470588235294116</v>
      </c>
      <c r="V78" s="35">
        <f t="shared" si="33"/>
        <v>82.332155477031804</v>
      </c>
      <c r="W78" s="35">
        <f t="shared" si="34"/>
        <v>87.730061349693244</v>
      </c>
      <c r="X78" s="35">
        <f t="shared" si="35"/>
        <v>29.937783173274944</v>
      </c>
      <c r="Y78" s="35">
        <f t="shared" si="36"/>
        <v>85.799350415012626</v>
      </c>
      <c r="Z78" s="35">
        <f t="shared" si="37"/>
        <v>91.19725628767408</v>
      </c>
      <c r="AA78" s="35">
        <f t="shared" si="38"/>
        <v>-3.4671949379808282</v>
      </c>
      <c r="AB78" s="35">
        <f t="shared" si="39"/>
        <v>-3.4671949379808211</v>
      </c>
      <c r="AC78" s="35">
        <f t="shared" si="40"/>
        <v>-3.4671949379808353</v>
      </c>
      <c r="AF78">
        <v>1.63</v>
      </c>
      <c r="AG78">
        <v>2.39</v>
      </c>
      <c r="AJ78" t="s">
        <v>375</v>
      </c>
    </row>
    <row r="79" spans="1:36" ht="15" x14ac:dyDescent="0.25">
      <c r="A79">
        <v>1.36</v>
      </c>
      <c r="B79">
        <v>5.66</v>
      </c>
      <c r="C79">
        <v>8.15</v>
      </c>
      <c r="D79" s="20">
        <f t="shared" si="28"/>
        <v>3.467194937980822E-2</v>
      </c>
      <c r="E79" s="17">
        <f>IF(OR($A79="",$B79="",$C79=""),"",A79*'MPTO_working_3-way'!$I78)</f>
        <v>1.4071538511565393</v>
      </c>
      <c r="F79" s="21">
        <f>IF(OR($A79="",$B79="",$C79=""),"",B79*'MPTO_working_3-way'!$I78)</f>
        <v>5.8562432334897148</v>
      </c>
      <c r="G79" s="22">
        <f>IF(OR($A79="",$B79="",$C79=""),"",C79*'MPTO_working_3-way'!$I78)</f>
        <v>8.4325763874454367</v>
      </c>
      <c r="H79" s="17"/>
      <c r="I79" s="21"/>
      <c r="J79" s="22"/>
      <c r="K79" s="17"/>
      <c r="L79" s="21"/>
      <c r="M79" s="22"/>
      <c r="N79" s="23">
        <f t="shared" si="29"/>
        <v>71.065434613144845</v>
      </c>
      <c r="O79" s="24">
        <f t="shared" si="30"/>
        <v>17.07579347595</v>
      </c>
      <c r="P79" s="24">
        <f t="shared" si="31"/>
        <v>11.858771910905155</v>
      </c>
      <c r="Q79" t="s">
        <v>301</v>
      </c>
      <c r="R79" t="s">
        <v>302</v>
      </c>
      <c r="S79" t="s">
        <v>371</v>
      </c>
      <c r="T79" s="35">
        <v>100</v>
      </c>
      <c r="U79" s="35">
        <f t="shared" si="32"/>
        <v>59.514170040485837</v>
      </c>
      <c r="V79" s="35">
        <f t="shared" si="33"/>
        <v>71.346704871060169</v>
      </c>
      <c r="W79" s="35">
        <f t="shared" si="34"/>
        <v>66.442953020134226</v>
      </c>
      <c r="X79" s="35">
        <f t="shared" si="35"/>
        <v>62.210342108805605</v>
      </c>
      <c r="Y79" s="35">
        <f t="shared" si="36"/>
        <v>74.042876939379937</v>
      </c>
      <c r="Z79" s="35">
        <f t="shared" si="37"/>
        <v>69.139125088453994</v>
      </c>
      <c r="AA79" s="35">
        <f t="shared" si="38"/>
        <v>-2.6961720683197683</v>
      </c>
      <c r="AB79" s="35">
        <f t="shared" si="39"/>
        <v>-2.6961720683197683</v>
      </c>
      <c r="AC79" s="35">
        <f t="shared" si="40"/>
        <v>-2.6961720683197683</v>
      </c>
      <c r="AF79">
        <v>1.6</v>
      </c>
      <c r="AG79">
        <v>2.4500000000000002</v>
      </c>
      <c r="AJ79" t="s">
        <v>375</v>
      </c>
    </row>
    <row r="80" spans="1:36" ht="15" x14ac:dyDescent="0.25">
      <c r="A80">
        <v>2.4700000000000002</v>
      </c>
      <c r="B80">
        <v>3.49</v>
      </c>
      <c r="C80">
        <v>2.98</v>
      </c>
      <c r="D80" s="20">
        <f t="shared" si="28"/>
        <v>2.6961720683197576E-2</v>
      </c>
      <c r="E80" s="17">
        <f>IF(OR($A80="",$B80="",$C80=""),"",A80*'MPTO_working_3-way'!$I79)</f>
        <v>2.5365954500874981</v>
      </c>
      <c r="F80" s="21">
        <f>IF(OR($A80="",$B80="",$C80=""),"",B80*'MPTO_working_3-way'!$I79)</f>
        <v>3.5840964051843596</v>
      </c>
      <c r="G80" s="22">
        <f>IF(OR($A80="",$B80="",$C80=""),"",C80*'MPTO_working_3-way'!$I79)</f>
        <v>3.0603459276359288</v>
      </c>
      <c r="H80" s="17"/>
      <c r="I80" s="21"/>
      <c r="J80" s="22"/>
      <c r="K80" s="17"/>
      <c r="L80" s="21"/>
      <c r="M80" s="22"/>
      <c r="N80" s="23">
        <f t="shared" si="29"/>
        <v>39.422920196655944</v>
      </c>
      <c r="O80" s="24">
        <f t="shared" si="30"/>
        <v>27.901035210813806</v>
      </c>
      <c r="P80" s="24">
        <f t="shared" si="31"/>
        <v>32.676044592530261</v>
      </c>
      <c r="Q80" t="s">
        <v>303</v>
      </c>
      <c r="R80" t="s">
        <v>304</v>
      </c>
      <c r="S80" t="s">
        <v>371</v>
      </c>
      <c r="T80" s="35">
        <v>100</v>
      </c>
      <c r="U80" s="35">
        <f t="shared" si="32"/>
        <v>59.514170040485837</v>
      </c>
      <c r="V80" s="35">
        <f t="shared" si="33"/>
        <v>71.181556195965413</v>
      </c>
      <c r="W80" s="35">
        <f t="shared" si="34"/>
        <v>66.555183946488299</v>
      </c>
      <c r="X80" s="35">
        <f t="shared" si="35"/>
        <v>62.263259857546281</v>
      </c>
      <c r="Y80" s="35">
        <f t="shared" si="36"/>
        <v>73.930646013025878</v>
      </c>
      <c r="Z80" s="35">
        <f t="shared" si="37"/>
        <v>69.30427376354875</v>
      </c>
      <c r="AA80" s="35">
        <f t="shared" si="38"/>
        <v>-2.7490898170604439</v>
      </c>
      <c r="AB80" s="35">
        <f t="shared" si="39"/>
        <v>-2.7490898170604652</v>
      </c>
      <c r="AC80" s="35">
        <f t="shared" si="40"/>
        <v>-2.749089817060451</v>
      </c>
      <c r="AF80">
        <v>1.88</v>
      </c>
      <c r="AG80">
        <v>2.0099999999999998</v>
      </c>
      <c r="AJ80" t="s">
        <v>375</v>
      </c>
    </row>
    <row r="81" spans="1:36" ht="15" x14ac:dyDescent="0.25">
      <c r="A81">
        <v>2.4700000000000002</v>
      </c>
      <c r="B81">
        <v>3.47</v>
      </c>
      <c r="C81">
        <v>2.99</v>
      </c>
      <c r="D81" s="20">
        <f t="shared" si="28"/>
        <v>2.7490898170604572E-2</v>
      </c>
      <c r="E81" s="17">
        <f>IF(OR($A81="",$B81="",$C81=""),"",A81*'MPTO_working_3-way'!$I80)</f>
        <v>2.5379025184813937</v>
      </c>
      <c r="F81" s="21">
        <f>IF(OR($A81="",$B81="",$C81=""),"",B81*'MPTO_working_3-way'!$I80)</f>
        <v>3.565393416651998</v>
      </c>
      <c r="G81" s="22">
        <f>IF(OR($A81="",$B81="",$C81=""),"",C81*'MPTO_working_3-way'!$I80)</f>
        <v>3.0721977855301077</v>
      </c>
      <c r="H81" s="17"/>
      <c r="I81" s="21"/>
      <c r="J81" s="22"/>
      <c r="K81" s="17"/>
      <c r="L81" s="21"/>
      <c r="M81" s="22"/>
      <c r="N81" s="23">
        <f t="shared" si="29"/>
        <v>39.40261663786719</v>
      </c>
      <c r="O81" s="24">
        <f t="shared" si="30"/>
        <v>28.047395704764256</v>
      </c>
      <c r="P81" s="24">
        <f t="shared" si="31"/>
        <v>32.549987657368554</v>
      </c>
      <c r="Q81" t="s">
        <v>250</v>
      </c>
      <c r="R81" t="s">
        <v>305</v>
      </c>
      <c r="S81" t="s">
        <v>371</v>
      </c>
      <c r="T81" s="35">
        <v>100</v>
      </c>
      <c r="U81" s="35">
        <f t="shared" si="32"/>
        <v>56.331877729257641</v>
      </c>
      <c r="V81" s="35">
        <f t="shared" si="33"/>
        <v>70.414201183431956</v>
      </c>
      <c r="W81" s="35">
        <f t="shared" si="34"/>
        <v>70.326409495548958</v>
      </c>
      <c r="X81" s="35">
        <f t="shared" si="35"/>
        <v>59.259389321019086</v>
      </c>
      <c r="Y81" s="35">
        <f t="shared" si="36"/>
        <v>73.341712775193386</v>
      </c>
      <c r="Z81" s="35">
        <f t="shared" si="37"/>
        <v>73.253921087310417</v>
      </c>
      <c r="AA81" s="35">
        <f t="shared" si="38"/>
        <v>-2.9275115917614443</v>
      </c>
      <c r="AB81" s="35">
        <f t="shared" si="39"/>
        <v>-2.9275115917614301</v>
      </c>
      <c r="AC81" s="35">
        <f t="shared" si="40"/>
        <v>-2.9275115917614585</v>
      </c>
      <c r="AF81">
        <v>1.98</v>
      </c>
      <c r="AG81">
        <v>1.91</v>
      </c>
      <c r="AJ81" t="s">
        <v>215</v>
      </c>
    </row>
    <row r="82" spans="1:36" ht="15" x14ac:dyDescent="0.25">
      <c r="A82">
        <v>2.29</v>
      </c>
      <c r="B82">
        <v>3.38</v>
      </c>
      <c r="C82">
        <v>3.37</v>
      </c>
      <c r="D82" s="20">
        <f t="shared" si="28"/>
        <v>2.9275115917614558E-2</v>
      </c>
      <c r="E82" s="17">
        <f>IF(OR($A82="",$B82="",$C82=""),"",A82*'MPTO_working_3-way'!$I81)</f>
        <v>2.3570400154513376</v>
      </c>
      <c r="F82" s="21">
        <f>IF(OR($A82="",$B82="",$C82=""),"",B82*'MPTO_working_3-way'!$I81)</f>
        <v>3.4789498918015371</v>
      </c>
      <c r="G82" s="22">
        <f>IF(OR($A82="",$B82="",$C82=""),"",C82*'MPTO_working_3-way'!$I81)</f>
        <v>3.4686571406423612</v>
      </c>
      <c r="H82" s="17"/>
      <c r="I82" s="21"/>
      <c r="J82" s="22"/>
      <c r="K82" s="17"/>
      <c r="L82" s="21"/>
      <c r="M82" s="22"/>
      <c r="N82" s="23">
        <f t="shared" si="29"/>
        <v>42.426093466576766</v>
      </c>
      <c r="O82" s="24">
        <f t="shared" si="30"/>
        <v>28.744305928538704</v>
      </c>
      <c r="P82" s="24">
        <f t="shared" si="31"/>
        <v>28.829600604884515</v>
      </c>
      <c r="Q82" t="s">
        <v>254</v>
      </c>
      <c r="R82" t="s">
        <v>251</v>
      </c>
      <c r="S82" t="s">
        <v>371</v>
      </c>
      <c r="T82" s="35">
        <v>100</v>
      </c>
      <c r="U82" s="35">
        <f t="shared" si="32"/>
        <v>21.875</v>
      </c>
      <c r="V82" s="35">
        <f t="shared" si="33"/>
        <v>83.525535420098834</v>
      </c>
      <c r="W82" s="35">
        <f t="shared" si="34"/>
        <v>91.708126036484245</v>
      </c>
      <c r="X82" s="35">
        <f t="shared" si="35"/>
        <v>24.766338543416904</v>
      </c>
      <c r="Y82" s="35">
        <f t="shared" si="36"/>
        <v>86.416873963515755</v>
      </c>
      <c r="Z82" s="35">
        <f t="shared" si="37"/>
        <v>94.599464579901152</v>
      </c>
      <c r="AA82" s="35">
        <f t="shared" si="38"/>
        <v>-2.8913385434169037</v>
      </c>
      <c r="AB82" s="35">
        <f t="shared" si="39"/>
        <v>-2.8913385434169214</v>
      </c>
      <c r="AC82" s="35">
        <f t="shared" si="40"/>
        <v>-2.8913385434169072</v>
      </c>
      <c r="AF82">
        <v>2.14</v>
      </c>
      <c r="AG82">
        <v>1.77</v>
      </c>
      <c r="AJ82" t="s">
        <v>215</v>
      </c>
    </row>
    <row r="83" spans="1:36" ht="15" x14ac:dyDescent="0.25">
      <c r="A83">
        <v>1.28</v>
      </c>
      <c r="B83">
        <v>6.07</v>
      </c>
      <c r="C83">
        <v>12.06</v>
      </c>
      <c r="D83" s="20">
        <f t="shared" si="28"/>
        <v>2.8913385434168992E-2</v>
      </c>
      <c r="E83" s="17">
        <f>IF(OR($A83="",$B83="",$C83=""),"",A83*'MPTO_working_3-way'!$I82)</f>
        <v>1.3170091333557363</v>
      </c>
      <c r="F83" s="21">
        <f>IF(OR($A83="",$B83="",$C83=""),"",B83*'MPTO_working_3-way'!$I82)</f>
        <v>6.2455042495854061</v>
      </c>
      <c r="G83" s="22">
        <f>IF(OR($A83="",$B83="",$C83=""),"",C83*'MPTO_working_3-way'!$I82)</f>
        <v>12.408695428336079</v>
      </c>
      <c r="H83" s="17"/>
      <c r="I83" s="21"/>
      <c r="J83" s="22"/>
      <c r="K83" s="17"/>
      <c r="L83" s="21"/>
      <c r="M83" s="22"/>
      <c r="N83" s="23">
        <f t="shared" si="29"/>
        <v>75.92961769763906</v>
      </c>
      <c r="O83" s="24">
        <f t="shared" si="30"/>
        <v>16.011517405762437</v>
      </c>
      <c r="P83" s="24">
        <f t="shared" si="31"/>
        <v>8.0588648965985072</v>
      </c>
      <c r="Q83" t="s">
        <v>246</v>
      </c>
      <c r="R83" t="s">
        <v>214</v>
      </c>
      <c r="S83" t="s">
        <v>371</v>
      </c>
      <c r="T83" s="35">
        <v>100</v>
      </c>
      <c r="U83" s="35">
        <f t="shared" si="32"/>
        <v>51.92307692307692</v>
      </c>
      <c r="V83" s="35">
        <f t="shared" si="33"/>
        <v>73.045822102425873</v>
      </c>
      <c r="W83" s="35">
        <f t="shared" si="34"/>
        <v>70.414201183431956</v>
      </c>
      <c r="X83" s="35">
        <f t="shared" si="35"/>
        <v>56.539976714142171</v>
      </c>
      <c r="Y83" s="35">
        <f t="shared" si="36"/>
        <v>77.662721893491124</v>
      </c>
      <c r="Z83" s="35">
        <f t="shared" si="37"/>
        <v>75.031100974497193</v>
      </c>
      <c r="AA83" s="35">
        <f t="shared" si="38"/>
        <v>-4.6168997910652507</v>
      </c>
      <c r="AB83" s="35">
        <f t="shared" si="39"/>
        <v>-4.6168997910652507</v>
      </c>
      <c r="AC83" s="35">
        <f t="shared" si="40"/>
        <v>-4.6168997910652365</v>
      </c>
      <c r="AF83">
        <v>1.79</v>
      </c>
      <c r="AG83">
        <v>2.1</v>
      </c>
      <c r="AJ83" t="s">
        <v>215</v>
      </c>
    </row>
    <row r="84" spans="1:36" ht="15" x14ac:dyDescent="0.25">
      <c r="A84">
        <v>2.08</v>
      </c>
      <c r="B84">
        <v>3.71</v>
      </c>
      <c r="C84">
        <v>3.38</v>
      </c>
      <c r="D84" s="20">
        <f t="shared" si="28"/>
        <v>4.6168997910652321E-2</v>
      </c>
      <c r="E84" s="17">
        <f>IF(OR($A84="",$B84="",$C84=""),"",A84*'MPTO_working_3-way'!$I83)</f>
        <v>2.1760315156541568</v>
      </c>
      <c r="F84" s="21">
        <f>IF(OR($A84="",$B84="",$C84=""),"",B84*'MPTO_working_3-way'!$I83)</f>
        <v>3.8812869822485201</v>
      </c>
      <c r="G84" s="22">
        <f>IF(OR($A84="",$B84="",$C84=""),"",C84*'MPTO_working_3-way'!$I83)</f>
        <v>3.5360512129380046</v>
      </c>
      <c r="H84" s="17"/>
      <c r="I84" s="21"/>
      <c r="J84" s="22"/>
      <c r="K84" s="17"/>
      <c r="L84" s="21"/>
      <c r="M84" s="22"/>
      <c r="N84" s="23">
        <f t="shared" si="29"/>
        <v>45.955216769890434</v>
      </c>
      <c r="O84" s="24">
        <f t="shared" si="30"/>
        <v>25.764649833253934</v>
      </c>
      <c r="P84" s="24">
        <f t="shared" si="31"/>
        <v>28.28013339685565</v>
      </c>
      <c r="Q84" t="s">
        <v>205</v>
      </c>
      <c r="R84" t="s">
        <v>206</v>
      </c>
      <c r="S84" t="s">
        <v>371</v>
      </c>
      <c r="T84" s="35">
        <v>100</v>
      </c>
      <c r="U84" s="35">
        <f t="shared" si="32"/>
        <v>82.608695652173907</v>
      </c>
      <c r="V84" s="35">
        <f t="shared" si="33"/>
        <v>77.011494252873561</v>
      </c>
      <c r="W84" s="35">
        <f t="shared" si="34"/>
        <v>34.21052631578948</v>
      </c>
      <c r="X84" s="35">
        <f t="shared" si="35"/>
        <v>88.777979431336973</v>
      </c>
      <c r="Y84" s="35">
        <f t="shared" si="36"/>
        <v>83.180778032036613</v>
      </c>
      <c r="Z84" s="35">
        <f t="shared" si="37"/>
        <v>40.379810094952532</v>
      </c>
      <c r="AA84" s="35">
        <f t="shared" si="38"/>
        <v>-6.1692837791630666</v>
      </c>
      <c r="AB84" s="35">
        <f t="shared" si="39"/>
        <v>-6.1692837791630524</v>
      </c>
      <c r="AC84" s="35">
        <f t="shared" si="40"/>
        <v>-6.1692837791630524</v>
      </c>
      <c r="AF84">
        <v>1.71</v>
      </c>
      <c r="AG84">
        <v>2.17</v>
      </c>
      <c r="AJ84" t="s">
        <v>216</v>
      </c>
    </row>
    <row r="85" spans="1:36" ht="15" x14ac:dyDescent="0.25">
      <c r="A85">
        <v>5.75</v>
      </c>
      <c r="B85">
        <v>4.3499999999999996</v>
      </c>
      <c r="C85">
        <v>1.52</v>
      </c>
      <c r="D85" s="20">
        <f t="shared" si="28"/>
        <v>6.1692837791630595E-2</v>
      </c>
      <c r="E85" s="17">
        <f>IF(OR($A85="",$B85="",$C85=""),"",A85*'MPTO_working_3-way'!$I84)</f>
        <v>6.1047338173018755</v>
      </c>
      <c r="F85" s="21">
        <f>IF(OR($A85="",$B85="",$C85=""),"",B85*'MPTO_working_3-way'!$I84)</f>
        <v>4.6183638443935928</v>
      </c>
      <c r="G85" s="22">
        <f>IF(OR($A85="",$B85="",$C85=""),"",C85*'MPTO_working_3-way'!$I84)</f>
        <v>1.6137731134432785</v>
      </c>
      <c r="H85" s="17"/>
      <c r="I85" s="21"/>
      <c r="J85" s="22"/>
      <c r="K85" s="17"/>
      <c r="L85" s="21"/>
      <c r="M85" s="22"/>
      <c r="N85" s="23">
        <f t="shared" si="29"/>
        <v>16.380730592476063</v>
      </c>
      <c r="O85" s="24">
        <f t="shared" si="30"/>
        <v>21.652689863617784</v>
      </c>
      <c r="P85" s="24">
        <f t="shared" si="31"/>
        <v>61.96657954390615</v>
      </c>
      <c r="Q85" t="s">
        <v>208</v>
      </c>
      <c r="R85" t="s">
        <v>207</v>
      </c>
      <c r="S85" t="s">
        <v>371</v>
      </c>
      <c r="T85" s="35">
        <v>100</v>
      </c>
      <c r="U85" s="35">
        <f t="shared" si="32"/>
        <v>56.521739130434774</v>
      </c>
      <c r="V85" s="35">
        <f t="shared" si="33"/>
        <v>69.040247678018574</v>
      </c>
      <c r="W85" s="35">
        <f t="shared" si="34"/>
        <v>67.426710097719877</v>
      </c>
      <c r="X85" s="35">
        <f t="shared" si="35"/>
        <v>63.533042224261557</v>
      </c>
      <c r="Y85" s="35">
        <f t="shared" si="36"/>
        <v>76.051550771845356</v>
      </c>
      <c r="Z85" s="35">
        <f t="shared" si="37"/>
        <v>74.438013191546645</v>
      </c>
      <c r="AA85" s="35">
        <f t="shared" si="38"/>
        <v>-7.0113030938267826</v>
      </c>
      <c r="AB85" s="35">
        <f t="shared" si="39"/>
        <v>-7.0113030938267826</v>
      </c>
      <c r="AC85" s="35">
        <f t="shared" si="40"/>
        <v>-7.0113030938267684</v>
      </c>
      <c r="AF85">
        <v>1.65</v>
      </c>
      <c r="AG85">
        <v>2.2200000000000002</v>
      </c>
      <c r="AJ85" t="s">
        <v>217</v>
      </c>
    </row>
    <row r="86" spans="1:36" ht="15" x14ac:dyDescent="0.25">
      <c r="A86">
        <v>2.2999999999999998</v>
      </c>
      <c r="B86">
        <v>3.23</v>
      </c>
      <c r="C86">
        <v>3.07</v>
      </c>
      <c r="D86" s="20">
        <f t="shared" si="28"/>
        <v>7.0113030938267817E-2</v>
      </c>
      <c r="E86" s="17">
        <f>IF(OR($A86="",$B86="",$C86=""),"",A86*'MPTO_working_3-way'!$I85)</f>
        <v>2.4612599711580159</v>
      </c>
      <c r="F86" s="21">
        <f>IF(OR($A86="",$B86="",$C86=""),"",B86*'MPTO_working_3-way'!$I85)</f>
        <v>3.4564650899306049</v>
      </c>
      <c r="G86" s="22">
        <f>IF(OR($A86="",$B86="",$C86=""),"",C86*'MPTO_working_3-way'!$I85)</f>
        <v>3.2852470049804818</v>
      </c>
      <c r="H86" s="17"/>
      <c r="I86" s="21"/>
      <c r="J86" s="22"/>
      <c r="K86" s="17"/>
      <c r="L86" s="21"/>
      <c r="M86" s="22"/>
      <c r="N86" s="23">
        <f t="shared" si="29"/>
        <v>40.629596699185853</v>
      </c>
      <c r="O86" s="24">
        <f t="shared" si="30"/>
        <v>28.931291767222127</v>
      </c>
      <c r="P86" s="24">
        <f t="shared" si="31"/>
        <v>30.439111533592012</v>
      </c>
      <c r="Q86" t="s">
        <v>212</v>
      </c>
      <c r="R86" t="s">
        <v>209</v>
      </c>
      <c r="S86" t="s">
        <v>371</v>
      </c>
      <c r="T86" s="35">
        <v>100</v>
      </c>
      <c r="U86" s="35">
        <f t="shared" si="32"/>
        <v>23.076923076923073</v>
      </c>
      <c r="V86" s="35">
        <f t="shared" si="33"/>
        <v>81.060606060606062</v>
      </c>
      <c r="W86" s="35">
        <f t="shared" si="34"/>
        <v>89.733059548254616</v>
      </c>
      <c r="X86" s="35">
        <f t="shared" si="35"/>
        <v>29.206334391139322</v>
      </c>
      <c r="Y86" s="35">
        <f t="shared" si="36"/>
        <v>87.19001737482229</v>
      </c>
      <c r="Z86" s="35">
        <f t="shared" si="37"/>
        <v>95.862470862470857</v>
      </c>
      <c r="AA86" s="35">
        <f t="shared" si="38"/>
        <v>-6.1294113142162487</v>
      </c>
      <c r="AB86" s="35">
        <f t="shared" si="39"/>
        <v>-6.1294113142162274</v>
      </c>
      <c r="AC86" s="35">
        <f t="shared" si="40"/>
        <v>-6.1294113142162416</v>
      </c>
      <c r="AF86">
        <v>1.82</v>
      </c>
      <c r="AG86">
        <v>1.99</v>
      </c>
      <c r="AJ86" t="s">
        <v>218</v>
      </c>
    </row>
    <row r="87" spans="1:36" ht="15" x14ac:dyDescent="0.25">
      <c r="A87">
        <v>1.3</v>
      </c>
      <c r="B87">
        <v>5.28</v>
      </c>
      <c r="C87">
        <v>9.74</v>
      </c>
      <c r="D87" s="20">
        <f t="shared" si="28"/>
        <v>6.1294113142162487E-2</v>
      </c>
      <c r="E87" s="17">
        <f>IF(OR($A87="",$B87="",$C87=""),"",A87*'MPTO_working_3-way'!$I86)</f>
        <v>1.3796823470848112</v>
      </c>
      <c r="F87" s="21">
        <f>IF(OR($A87="",$B87="",$C87=""),"",B87*'MPTO_working_3-way'!$I86)</f>
        <v>5.6036329173906179</v>
      </c>
      <c r="G87" s="22">
        <f>IF(OR($A87="",$B87="",$C87=""),"",C87*'MPTO_working_3-way'!$I86)</f>
        <v>10.337004662004663</v>
      </c>
      <c r="H87" s="17"/>
      <c r="I87" s="21"/>
      <c r="J87" s="22"/>
      <c r="K87" s="17"/>
      <c r="L87" s="21"/>
      <c r="M87" s="22"/>
      <c r="N87" s="23">
        <f t="shared" si="29"/>
        <v>72.480451903508225</v>
      </c>
      <c r="O87" s="24">
        <f t="shared" si="30"/>
        <v>17.845565809575888</v>
      </c>
      <c r="P87" s="24">
        <f t="shared" si="31"/>
        <v>9.6739822869158818</v>
      </c>
      <c r="Q87" t="s">
        <v>211</v>
      </c>
      <c r="R87" t="s">
        <v>210</v>
      </c>
      <c r="S87" t="s">
        <v>371</v>
      </c>
      <c r="T87" s="35">
        <v>100</v>
      </c>
      <c r="U87" s="35">
        <f t="shared" si="32"/>
        <v>48.186528497409334</v>
      </c>
      <c r="V87" s="35">
        <f t="shared" si="33"/>
        <v>70.760233918128648</v>
      </c>
      <c r="W87" s="35">
        <f t="shared" si="34"/>
        <v>77.777777777777771</v>
      </c>
      <c r="X87" s="35">
        <f t="shared" si="35"/>
        <v>51.461988304093566</v>
      </c>
      <c r="Y87" s="35">
        <f t="shared" si="36"/>
        <v>74.035693724812901</v>
      </c>
      <c r="Z87" s="35">
        <f t="shared" si="37"/>
        <v>81.053237584462025</v>
      </c>
      <c r="AA87" s="35">
        <f t="shared" si="38"/>
        <v>-3.275459806684232</v>
      </c>
      <c r="AB87" s="35">
        <f t="shared" si="39"/>
        <v>-3.2754598066842533</v>
      </c>
      <c r="AC87" s="35">
        <f t="shared" si="40"/>
        <v>-3.2754598066842533</v>
      </c>
      <c r="AF87">
        <v>1.68</v>
      </c>
      <c r="AG87">
        <v>2.16</v>
      </c>
      <c r="AJ87" t="s">
        <v>218</v>
      </c>
    </row>
    <row r="88" spans="1:36" ht="15" x14ac:dyDescent="0.25">
      <c r="A88">
        <v>1.93</v>
      </c>
      <c r="B88">
        <v>3.42</v>
      </c>
      <c r="C88">
        <v>4.5</v>
      </c>
      <c r="D88" s="20">
        <f t="shared" si="28"/>
        <v>3.2754598066842444E-2</v>
      </c>
      <c r="E88" s="17">
        <f>IF(OR($A88="",$B88="",$C88=""),"",A88*'MPTO_working_3-way'!$I87)</f>
        <v>1.9932163742690059</v>
      </c>
      <c r="F88" s="21">
        <f>IF(OR($A88="",$B88="",$C88=""),"",B88*'MPTO_working_3-way'!$I87)</f>
        <v>3.5320207253886009</v>
      </c>
      <c r="G88" s="22">
        <f>IF(OR($A88="",$B88="",$C88=""),"",C88*'MPTO_working_3-way'!$I87)</f>
        <v>4.6473956913007912</v>
      </c>
      <c r="H88" s="17"/>
      <c r="I88" s="21"/>
      <c r="J88" s="22"/>
      <c r="K88" s="17"/>
      <c r="L88" s="21"/>
      <c r="M88" s="22"/>
      <c r="N88" s="23">
        <f t="shared" si="29"/>
        <v>50.170167820678323</v>
      </c>
      <c r="O88" s="24">
        <f t="shared" si="30"/>
        <v>28.312404647341861</v>
      </c>
      <c r="P88" s="24">
        <f t="shared" si="31"/>
        <v>21.517427531979813</v>
      </c>
      <c r="Q88" t="s">
        <v>306</v>
      </c>
      <c r="R88" t="s">
        <v>307</v>
      </c>
      <c r="S88" t="s">
        <v>371</v>
      </c>
      <c r="T88" s="35">
        <v>100</v>
      </c>
      <c r="U88" s="35">
        <f t="shared" si="32"/>
        <v>52.38095238095238</v>
      </c>
      <c r="V88" s="35">
        <f t="shared" si="33"/>
        <v>71.428571428571431</v>
      </c>
      <c r="W88" s="35">
        <f t="shared" si="34"/>
        <v>72.826086956521735</v>
      </c>
      <c r="X88" s="35">
        <f t="shared" si="35"/>
        <v>55.745341614906827</v>
      </c>
      <c r="Y88" s="35">
        <f t="shared" si="36"/>
        <v>74.792960662525871</v>
      </c>
      <c r="Z88" s="35">
        <f t="shared" si="37"/>
        <v>76.19047619047619</v>
      </c>
      <c r="AA88" s="35">
        <f t="shared" si="38"/>
        <v>-3.3643892339544479</v>
      </c>
      <c r="AB88" s="35">
        <f t="shared" si="39"/>
        <v>-3.3643892339544408</v>
      </c>
      <c r="AC88" s="35">
        <f t="shared" si="40"/>
        <v>-3.364389233954455</v>
      </c>
      <c r="AF88">
        <v>2.35</v>
      </c>
      <c r="AG88">
        <v>1.65</v>
      </c>
      <c r="AJ88" t="s">
        <v>167</v>
      </c>
    </row>
    <row r="89" spans="1:36" ht="15" x14ac:dyDescent="0.25">
      <c r="A89">
        <v>2.1</v>
      </c>
      <c r="B89">
        <v>3.5</v>
      </c>
      <c r="C89">
        <v>3.68</v>
      </c>
      <c r="D89" s="20">
        <f t="shared" si="28"/>
        <v>3.3643892339544568E-2</v>
      </c>
      <c r="E89" s="17">
        <f>IF(OR($A89="",$B89="",$C89=""),"",A89*'MPTO_working_3-way'!$I88)</f>
        <v>2.1706521739130435</v>
      </c>
      <c r="F89" s="21">
        <f>IF(OR($A89="",$B89="",$C89=""),"",B89*'MPTO_working_3-way'!$I88)</f>
        <v>3.6177536231884062</v>
      </c>
      <c r="G89" s="22">
        <f>IF(OR($A89="",$B89="",$C89=""),"",C89*'MPTO_working_3-way'!$I88)</f>
        <v>3.803809523809524</v>
      </c>
      <c r="H89" s="17"/>
      <c r="I89" s="21"/>
      <c r="J89" s="22"/>
      <c r="K89" s="17"/>
      <c r="L89" s="21"/>
      <c r="M89" s="22"/>
      <c r="N89" s="23">
        <f t="shared" si="29"/>
        <v>46.069103655483225</v>
      </c>
      <c r="O89" s="24">
        <f t="shared" si="30"/>
        <v>27.641462193289932</v>
      </c>
      <c r="P89" s="24">
        <f t="shared" si="31"/>
        <v>26.289434151226835</v>
      </c>
      <c r="Q89" t="s">
        <v>308</v>
      </c>
      <c r="R89" t="s">
        <v>309</v>
      </c>
      <c r="S89" t="s">
        <v>371</v>
      </c>
      <c r="T89" s="35">
        <v>100</v>
      </c>
      <c r="U89" s="35">
        <f t="shared" si="32"/>
        <v>71.181556195965413</v>
      </c>
      <c r="V89" s="35">
        <f t="shared" si="33"/>
        <v>71.098265895953759</v>
      </c>
      <c r="W89" s="35">
        <f t="shared" si="34"/>
        <v>54.337899543379002</v>
      </c>
      <c r="X89" s="35">
        <f t="shared" si="35"/>
        <v>74.563834560667246</v>
      </c>
      <c r="Y89" s="35">
        <f t="shared" si="36"/>
        <v>74.480544260655591</v>
      </c>
      <c r="Z89" s="35">
        <f t="shared" si="37"/>
        <v>57.720177908080828</v>
      </c>
      <c r="AA89" s="35">
        <f t="shared" si="38"/>
        <v>-3.3822783647018326</v>
      </c>
      <c r="AB89" s="35">
        <f t="shared" si="39"/>
        <v>-3.3822783647018326</v>
      </c>
      <c r="AC89" s="35">
        <f t="shared" si="40"/>
        <v>-3.3822783647018255</v>
      </c>
      <c r="AF89">
        <v>2.11</v>
      </c>
      <c r="AG89">
        <v>1.79</v>
      </c>
      <c r="AJ89" t="s">
        <v>167</v>
      </c>
    </row>
    <row r="90" spans="1:36" ht="15" x14ac:dyDescent="0.25">
      <c r="A90">
        <v>3.47</v>
      </c>
      <c r="B90">
        <v>3.46</v>
      </c>
      <c r="C90">
        <v>2.19</v>
      </c>
      <c r="D90" s="20">
        <f t="shared" si="28"/>
        <v>3.3822783647018406E-2</v>
      </c>
      <c r="E90" s="17">
        <f>IF(OR($A90="",$B90="",$C90=""),"",A90*'MPTO_working_3-way'!$I89)</f>
        <v>3.5873650592551543</v>
      </c>
      <c r="F90" s="21">
        <f>IF(OR($A90="",$B90="",$C90=""),"",B90*'MPTO_working_3-way'!$I89)</f>
        <v>3.5770268314186837</v>
      </c>
      <c r="G90" s="22">
        <f>IF(OR($A90="",$B90="",$C90=""),"",C90*'MPTO_working_3-way'!$I89)</f>
        <v>2.2640718961869704</v>
      </c>
      <c r="H90" s="17"/>
      <c r="I90" s="21"/>
      <c r="J90" s="22"/>
      <c r="K90" s="17"/>
      <c r="L90" s="21"/>
      <c r="M90" s="22"/>
      <c r="N90" s="23">
        <f t="shared" si="29"/>
        <v>27.875612977276148</v>
      </c>
      <c r="O90" s="24">
        <f t="shared" si="30"/>
        <v>27.956178332701803</v>
      </c>
      <c r="P90" s="24">
        <f t="shared" si="31"/>
        <v>44.168208690022034</v>
      </c>
      <c r="Q90" t="s">
        <v>310</v>
      </c>
      <c r="R90" t="s">
        <v>311</v>
      </c>
      <c r="S90" t="s">
        <v>371</v>
      </c>
      <c r="T90" s="35">
        <v>100</v>
      </c>
      <c r="U90" s="35">
        <f t="shared" si="32"/>
        <v>68.847352024922117</v>
      </c>
      <c r="V90" s="35">
        <f t="shared" si="33"/>
        <v>67.532467532467535</v>
      </c>
      <c r="W90" s="35">
        <f t="shared" si="34"/>
        <v>60.317460317460316</v>
      </c>
      <c r="X90" s="35">
        <f t="shared" si="35"/>
        <v>72.150072150072148</v>
      </c>
      <c r="Y90" s="35">
        <f t="shared" si="36"/>
        <v>70.835187657617553</v>
      </c>
      <c r="Z90" s="35">
        <f t="shared" si="37"/>
        <v>63.620180442610355</v>
      </c>
      <c r="AA90" s="35">
        <f t="shared" si="38"/>
        <v>-3.3027201251500315</v>
      </c>
      <c r="AB90" s="35">
        <f t="shared" si="39"/>
        <v>-3.3027201251500173</v>
      </c>
      <c r="AC90" s="35">
        <f t="shared" si="40"/>
        <v>-3.3027201251500387</v>
      </c>
      <c r="AF90">
        <v>2.2200000000000002</v>
      </c>
      <c r="AG90">
        <v>1.71</v>
      </c>
      <c r="AJ90" t="s">
        <v>167</v>
      </c>
    </row>
    <row r="91" spans="1:36" ht="15" x14ac:dyDescent="0.25">
      <c r="A91">
        <v>3.21</v>
      </c>
      <c r="B91">
        <v>3.08</v>
      </c>
      <c r="C91">
        <v>2.52</v>
      </c>
      <c r="D91" s="20">
        <f t="shared" si="28"/>
        <v>3.3027201251500271E-2</v>
      </c>
      <c r="E91" s="17">
        <f>IF(OR($A91="",$B91="",$C91=""),"",A91*'MPTO_working_3-way'!$I90)</f>
        <v>3.3160173160173159</v>
      </c>
      <c r="F91" s="21">
        <f>IF(OR($A91="",$B91="",$C91=""),"",B91*'MPTO_working_3-way'!$I90)</f>
        <v>3.1817237798546207</v>
      </c>
      <c r="G91" s="22">
        <f>IF(OR($A91="",$B91="",$C91=""),"",C91*'MPTO_working_3-way'!$I90)</f>
        <v>2.6032285471537806</v>
      </c>
      <c r="H91" s="17"/>
      <c r="I91" s="21"/>
      <c r="J91" s="22"/>
      <c r="K91" s="17"/>
      <c r="L91" s="21"/>
      <c r="M91" s="22"/>
      <c r="N91" s="23">
        <f t="shared" si="29"/>
        <v>30.156657963446477</v>
      </c>
      <c r="O91" s="24">
        <f t="shared" si="30"/>
        <v>31.429503916449086</v>
      </c>
      <c r="P91" s="24">
        <f t="shared" si="31"/>
        <v>38.413838120104444</v>
      </c>
      <c r="Q91" t="s">
        <v>312</v>
      </c>
      <c r="R91" t="s">
        <v>313</v>
      </c>
      <c r="S91" t="s">
        <v>371</v>
      </c>
      <c r="T91" s="35">
        <v>100</v>
      </c>
      <c r="U91" s="35">
        <f t="shared" si="32"/>
        <v>36.708860759493668</v>
      </c>
      <c r="V91" s="35">
        <f t="shared" si="33"/>
        <v>75.669099756691011</v>
      </c>
      <c r="W91" s="35">
        <f t="shared" si="34"/>
        <v>84.591679506933744</v>
      </c>
      <c r="X91" s="35">
        <f t="shared" si="35"/>
        <v>39.739220736375259</v>
      </c>
      <c r="Y91" s="35">
        <f t="shared" si="36"/>
        <v>78.699459733572581</v>
      </c>
      <c r="Z91" s="35">
        <f t="shared" si="37"/>
        <v>87.622039483815328</v>
      </c>
      <c r="AA91" s="35">
        <f t="shared" si="38"/>
        <v>-3.0303599768815914</v>
      </c>
      <c r="AB91" s="35">
        <f t="shared" si="39"/>
        <v>-3.0303599768815701</v>
      </c>
      <c r="AC91" s="35">
        <f t="shared" si="40"/>
        <v>-3.0303599768815843</v>
      </c>
      <c r="AF91">
        <v>2.52</v>
      </c>
      <c r="AG91">
        <v>1.57</v>
      </c>
      <c r="AJ91" t="s">
        <v>167</v>
      </c>
    </row>
    <row r="92" spans="1:36" ht="15" x14ac:dyDescent="0.25">
      <c r="A92">
        <v>1.58</v>
      </c>
      <c r="B92">
        <v>4.1100000000000003</v>
      </c>
      <c r="C92">
        <v>6.49</v>
      </c>
      <c r="D92" s="20">
        <f t="shared" si="28"/>
        <v>3.0303599768815914E-2</v>
      </c>
      <c r="E92" s="17">
        <f>IF(OR($A92="",$B92="",$C92=""),"",A92*'MPTO_working_3-way'!$I91)</f>
        <v>1.6278796876347292</v>
      </c>
      <c r="F92" s="21">
        <f>IF(OR($A92="",$B92="",$C92=""),"",B92*'MPTO_working_3-way'!$I91)</f>
        <v>4.234547795049834</v>
      </c>
      <c r="G92" s="22">
        <f>IF(OR($A92="",$B92="",$C92=""),"",C92*'MPTO_working_3-way'!$I91)</f>
        <v>6.6866703624996155</v>
      </c>
      <c r="H92" s="17"/>
      <c r="I92" s="21"/>
      <c r="J92" s="22"/>
      <c r="K92" s="17"/>
      <c r="L92" s="21"/>
      <c r="M92" s="22"/>
      <c r="N92" s="23">
        <f t="shared" si="29"/>
        <v>61.429601192025217</v>
      </c>
      <c r="O92" s="24">
        <f t="shared" si="30"/>
        <v>23.615272477712853</v>
      </c>
      <c r="P92" s="24">
        <f t="shared" si="31"/>
        <v>14.955126330261917</v>
      </c>
      <c r="Q92" t="s">
        <v>314</v>
      </c>
      <c r="R92" t="s">
        <v>315</v>
      </c>
      <c r="S92" t="s">
        <v>371</v>
      </c>
      <c r="T92" s="35">
        <v>100</v>
      </c>
      <c r="U92" s="35">
        <f t="shared" si="32"/>
        <v>65.156794425087099</v>
      </c>
      <c r="V92" s="35">
        <f t="shared" si="33"/>
        <v>66.666666666666657</v>
      </c>
      <c r="W92" s="35">
        <f t="shared" si="34"/>
        <v>65.517241379310349</v>
      </c>
      <c r="X92" s="35">
        <f t="shared" si="35"/>
        <v>67.81609195402298</v>
      </c>
      <c r="Y92" s="35">
        <f t="shared" si="36"/>
        <v>69.325964195602552</v>
      </c>
      <c r="Z92" s="35">
        <f t="shared" si="37"/>
        <v>68.176538908246215</v>
      </c>
      <c r="AA92" s="35">
        <f t="shared" si="38"/>
        <v>-2.6592975289358805</v>
      </c>
      <c r="AB92" s="35">
        <f t="shared" si="39"/>
        <v>-2.6592975289358947</v>
      </c>
      <c r="AC92" s="35">
        <f t="shared" si="40"/>
        <v>-2.6592975289358662</v>
      </c>
      <c r="AF92">
        <v>2.11</v>
      </c>
      <c r="AG92">
        <v>1.79</v>
      </c>
      <c r="AJ92" t="s">
        <v>376</v>
      </c>
    </row>
    <row r="93" spans="1:36" ht="15" x14ac:dyDescent="0.25">
      <c r="A93">
        <v>2.87</v>
      </c>
      <c r="B93">
        <v>3</v>
      </c>
      <c r="C93">
        <v>2.9</v>
      </c>
      <c r="D93" s="20">
        <f t="shared" si="28"/>
        <v>2.6592975289358778E-2</v>
      </c>
      <c r="E93" s="17">
        <f>IF(OR($A93="",$B93="",$C93=""),"",A93*'MPTO_working_3-way'!$I92)</f>
        <v>2.94632183908046</v>
      </c>
      <c r="F93" s="21">
        <f>IF(OR($A93="",$B93="",$C93=""),"",B93*'MPTO_working_3-way'!$I92)</f>
        <v>3.0797789258680766</v>
      </c>
      <c r="G93" s="22">
        <f>IF(OR($A93="",$B93="",$C93=""),"",C93*'MPTO_working_3-way'!$I92)</f>
        <v>2.9771196283391403</v>
      </c>
      <c r="H93" s="17"/>
      <c r="I93" s="21"/>
      <c r="J93" s="22"/>
      <c r="K93" s="17"/>
      <c r="L93" s="21"/>
      <c r="M93" s="22"/>
      <c r="N93" s="23">
        <f t="shared" si="29"/>
        <v>33.940623415128933</v>
      </c>
      <c r="O93" s="24">
        <f t="shared" si="30"/>
        <v>32.469863067140011</v>
      </c>
      <c r="P93" s="24">
        <f t="shared" si="31"/>
        <v>33.589513517731049</v>
      </c>
      <c r="Q93" t="s">
        <v>316</v>
      </c>
      <c r="R93" t="s">
        <v>317</v>
      </c>
      <c r="S93" t="s">
        <v>371</v>
      </c>
      <c r="T93" s="35">
        <v>100</v>
      </c>
      <c r="U93" s="35">
        <f t="shared" si="32"/>
        <v>34.640522875816991</v>
      </c>
      <c r="V93" s="35">
        <f t="shared" si="33"/>
        <v>77.477477477477478</v>
      </c>
      <c r="W93" s="35">
        <f t="shared" si="34"/>
        <v>84.591679506933744</v>
      </c>
      <c r="X93" s="35">
        <f t="shared" si="35"/>
        <v>37.930843015588778</v>
      </c>
      <c r="Y93" s="35">
        <f t="shared" si="36"/>
        <v>80.767797617249258</v>
      </c>
      <c r="Z93" s="35">
        <f t="shared" si="37"/>
        <v>87.881999646705538</v>
      </c>
      <c r="AA93" s="35">
        <f t="shared" si="38"/>
        <v>-3.2903201397717865</v>
      </c>
      <c r="AB93" s="35">
        <f t="shared" si="39"/>
        <v>-3.2903201397717794</v>
      </c>
      <c r="AC93" s="35">
        <f t="shared" si="40"/>
        <v>-3.2903201397717936</v>
      </c>
      <c r="AF93">
        <v>2.52</v>
      </c>
      <c r="AG93">
        <v>1.57</v>
      </c>
      <c r="AJ93" t="s">
        <v>376</v>
      </c>
    </row>
    <row r="94" spans="1:36" ht="15" x14ac:dyDescent="0.25">
      <c r="A94">
        <v>1.53</v>
      </c>
      <c r="B94">
        <v>4.4400000000000004</v>
      </c>
      <c r="C94">
        <v>6.49</v>
      </c>
      <c r="D94" s="20">
        <f t="shared" si="28"/>
        <v>3.2903201397717963E-2</v>
      </c>
      <c r="E94" s="17">
        <f>IF(OR($A94="",$B94="",$C94=""),"",A94*'MPTO_working_3-way'!$I93)</f>
        <v>1.5803418981385084</v>
      </c>
      <c r="F94" s="21">
        <f>IF(OR($A94="",$B94="",$C94=""),"",B94*'MPTO_working_3-way'!$I93)</f>
        <v>4.5860902142058686</v>
      </c>
      <c r="G94" s="22">
        <f>IF(OR($A94="",$B94="",$C94=""),"",C94*'MPTO_working_3-way'!$I93)</f>
        <v>6.70354177707119</v>
      </c>
      <c r="H94" s="17"/>
      <c r="I94" s="21"/>
      <c r="J94" s="22"/>
      <c r="K94" s="17"/>
      <c r="L94" s="21"/>
      <c r="M94" s="22"/>
      <c r="N94" s="23">
        <f t="shared" si="29"/>
        <v>63.27744655621067</v>
      </c>
      <c r="O94" s="24">
        <f t="shared" si="30"/>
        <v>21.805066043018538</v>
      </c>
      <c r="P94" s="24">
        <f t="shared" si="31"/>
        <v>14.917487400770774</v>
      </c>
      <c r="Q94" t="s">
        <v>318</v>
      </c>
      <c r="R94" t="s">
        <v>319</v>
      </c>
      <c r="S94" t="s">
        <v>371</v>
      </c>
      <c r="T94" s="35">
        <v>100</v>
      </c>
      <c r="U94" s="35">
        <f t="shared" si="32"/>
        <v>57.983193277310924</v>
      </c>
      <c r="V94" s="35">
        <f t="shared" si="33"/>
        <v>65.397923875432525</v>
      </c>
      <c r="W94" s="35">
        <f t="shared" si="34"/>
        <v>73.821989528795811</v>
      </c>
      <c r="X94" s="35">
        <f t="shared" si="35"/>
        <v>60.780086595771657</v>
      </c>
      <c r="Y94" s="35">
        <f t="shared" si="36"/>
        <v>68.194817193893272</v>
      </c>
      <c r="Z94" s="35">
        <f t="shared" si="37"/>
        <v>76.618882847256558</v>
      </c>
      <c r="AA94" s="35">
        <f t="shared" si="38"/>
        <v>-2.7968933184607323</v>
      </c>
      <c r="AB94" s="35">
        <f t="shared" si="39"/>
        <v>-2.7968933184607465</v>
      </c>
      <c r="AC94" s="35">
        <f t="shared" si="40"/>
        <v>-2.7968933184607465</v>
      </c>
      <c r="AF94">
        <v>1.8</v>
      </c>
      <c r="AG94">
        <v>2.09</v>
      </c>
      <c r="AJ94" t="s">
        <v>376</v>
      </c>
    </row>
    <row r="95" spans="1:36" ht="15" x14ac:dyDescent="0.25">
      <c r="A95">
        <v>2.38</v>
      </c>
      <c r="B95">
        <v>2.89</v>
      </c>
      <c r="C95">
        <v>3.82</v>
      </c>
      <c r="D95" s="20">
        <f t="shared" si="28"/>
        <v>2.7968933184607359E-2</v>
      </c>
      <c r="E95" s="17">
        <f>IF(OR($A95="",$B95="",$C95=""),"",A95*'MPTO_working_3-way'!$I94)</f>
        <v>2.4465660609793654</v>
      </c>
      <c r="F95" s="21">
        <f>IF(OR($A95="",$B95="",$C95=""),"",B95*'MPTO_working_3-way'!$I94)</f>
        <v>2.9708302169035155</v>
      </c>
      <c r="G95" s="22">
        <f>IF(OR($A95="",$B95="",$C95=""),"",C95*'MPTO_working_3-way'!$I94)</f>
        <v>3.9268413247652001</v>
      </c>
      <c r="H95" s="17"/>
      <c r="I95" s="21"/>
      <c r="J95" s="22"/>
      <c r="K95" s="17"/>
      <c r="L95" s="21"/>
      <c r="M95" s="22"/>
      <c r="N95" s="23">
        <f t="shared" si="29"/>
        <v>40.873615307150054</v>
      </c>
      <c r="O95" s="24">
        <f t="shared" si="30"/>
        <v>33.660624370594157</v>
      </c>
      <c r="P95" s="24">
        <f t="shared" si="31"/>
        <v>25.465760322255793</v>
      </c>
      <c r="Q95" t="s">
        <v>320</v>
      </c>
      <c r="R95" t="s">
        <v>321</v>
      </c>
      <c r="S95" t="s">
        <v>371</v>
      </c>
      <c r="T95" s="35">
        <v>100</v>
      </c>
      <c r="U95" s="35">
        <f t="shared" si="32"/>
        <v>59.677419354838712</v>
      </c>
      <c r="V95" s="35">
        <f t="shared" si="33"/>
        <v>65.986394557823132</v>
      </c>
      <c r="W95" s="35">
        <f t="shared" si="34"/>
        <v>71.671388101982998</v>
      </c>
      <c r="X95" s="35">
        <f t="shared" si="35"/>
        <v>62.342217340193869</v>
      </c>
      <c r="Y95" s="35">
        <f t="shared" si="36"/>
        <v>68.651192543178283</v>
      </c>
      <c r="Z95" s="35">
        <f t="shared" si="37"/>
        <v>74.336186087338163</v>
      </c>
      <c r="AA95" s="35">
        <f t="shared" si="38"/>
        <v>-2.6647979853551576</v>
      </c>
      <c r="AB95" s="35">
        <f t="shared" si="39"/>
        <v>-2.6647979853551504</v>
      </c>
      <c r="AC95" s="35">
        <f t="shared" si="40"/>
        <v>-2.6647979853551647</v>
      </c>
      <c r="AF95">
        <v>3.09</v>
      </c>
      <c r="AG95">
        <v>1.4</v>
      </c>
      <c r="AJ95" t="s">
        <v>376</v>
      </c>
    </row>
    <row r="96" spans="1:36" ht="15" x14ac:dyDescent="0.25">
      <c r="A96">
        <v>2.48</v>
      </c>
      <c r="B96">
        <v>2.94</v>
      </c>
      <c r="C96">
        <v>3.53</v>
      </c>
      <c r="D96" s="20">
        <f t="shared" si="28"/>
        <v>2.6647979853551718E-2</v>
      </c>
      <c r="E96" s="17">
        <f>IF(OR($A96="",$B96="",$C96=""),"",A96*'MPTO_working_3-way'!$I95)</f>
        <v>2.5460869900368084</v>
      </c>
      <c r="F96" s="21">
        <f>IF(OR($A96="",$B96="",$C96=""),"",B96*'MPTO_working_3-way'!$I95)</f>
        <v>3.018345060769442</v>
      </c>
      <c r="G96" s="22">
        <f>IF(OR($A96="",$B96="",$C96=""),"",C96*'MPTO_working_3-way'!$I95)</f>
        <v>3.6240673688830372</v>
      </c>
      <c r="H96" s="17"/>
      <c r="I96" s="21"/>
      <c r="J96" s="22"/>
      <c r="K96" s="17"/>
      <c r="L96" s="21"/>
      <c r="M96" s="22"/>
      <c r="N96" s="23">
        <f t="shared" si="29"/>
        <v>39.275955767149306</v>
      </c>
      <c r="O96" s="24">
        <f t="shared" si="30"/>
        <v>33.130738198139554</v>
      </c>
      <c r="P96" s="24">
        <f t="shared" si="31"/>
        <v>27.59330603471113</v>
      </c>
      <c r="Q96" t="s">
        <v>322</v>
      </c>
      <c r="R96" t="s">
        <v>323</v>
      </c>
      <c r="S96" t="s">
        <v>371</v>
      </c>
      <c r="T96" s="35">
        <v>100</v>
      </c>
      <c r="U96" s="35">
        <f t="shared" si="32"/>
        <v>49.748743718592962</v>
      </c>
      <c r="V96" s="35">
        <f t="shared" si="33"/>
        <v>73.474801061007966</v>
      </c>
      <c r="W96" s="35">
        <f t="shared" si="34"/>
        <v>73.821989528795811</v>
      </c>
      <c r="X96" s="35">
        <f t="shared" si="35"/>
        <v>52.703209410196237</v>
      </c>
      <c r="Y96" s="35">
        <f t="shared" si="36"/>
        <v>76.429266752611213</v>
      </c>
      <c r="Z96" s="35">
        <f t="shared" si="37"/>
        <v>76.776455220399072</v>
      </c>
      <c r="AA96" s="35">
        <f t="shared" si="38"/>
        <v>-2.954465691603275</v>
      </c>
      <c r="AB96" s="35">
        <f t="shared" si="39"/>
        <v>-2.9544656916032466</v>
      </c>
      <c r="AC96" s="35">
        <f t="shared" si="40"/>
        <v>-2.9544656916032608</v>
      </c>
      <c r="AF96">
        <v>2.84</v>
      </c>
      <c r="AG96">
        <v>1.47</v>
      </c>
      <c r="AJ96" t="s">
        <v>376</v>
      </c>
    </row>
    <row r="97" spans="1:36" ht="15" x14ac:dyDescent="0.25">
      <c r="A97">
        <v>1.99</v>
      </c>
      <c r="B97">
        <v>3.77</v>
      </c>
      <c r="C97">
        <v>3.82</v>
      </c>
      <c r="D97" s="20">
        <f t="shared" si="28"/>
        <v>2.9544656916032697E-2</v>
      </c>
      <c r="E97" s="17">
        <f>IF(OR($A97="",$B97="",$C97=""),"",A97*'MPTO_working_3-way'!$I96)</f>
        <v>2.0487938672629049</v>
      </c>
      <c r="F97" s="21">
        <f>IF(OR($A97="",$B97="",$C97=""),"",B97*'MPTO_working_3-way'!$I96)</f>
        <v>3.8813833565734432</v>
      </c>
      <c r="G97" s="22">
        <f>IF(OR($A97="",$B97="",$C97=""),"",C97*'MPTO_working_3-way'!$I96)</f>
        <v>3.9328605894192448</v>
      </c>
      <c r="H97" s="17"/>
      <c r="I97" s="21"/>
      <c r="J97" s="22"/>
      <c r="K97" s="17"/>
      <c r="L97" s="21"/>
      <c r="M97" s="22"/>
      <c r="N97" s="23">
        <f t="shared" si="29"/>
        <v>48.809205063462748</v>
      </c>
      <c r="O97" s="24">
        <f t="shared" si="30"/>
        <v>25.764010099811902</v>
      </c>
      <c r="P97" s="24">
        <f t="shared" si="31"/>
        <v>25.426784836725357</v>
      </c>
      <c r="Q97" t="s">
        <v>76</v>
      </c>
      <c r="R97" t="s">
        <v>74</v>
      </c>
      <c r="S97" t="s">
        <v>371</v>
      </c>
      <c r="T97" s="35">
        <v>100</v>
      </c>
      <c r="U97" s="35">
        <f t="shared" si="32"/>
        <v>57.081545064377686</v>
      </c>
      <c r="V97" s="35">
        <f t="shared" si="33"/>
        <v>71.83098591549296</v>
      </c>
      <c r="W97" s="35">
        <f t="shared" si="34"/>
        <v>68.35443037974683</v>
      </c>
      <c r="X97" s="35">
        <f t="shared" si="35"/>
        <v>59.814583704760203</v>
      </c>
      <c r="Y97" s="35">
        <f t="shared" si="36"/>
        <v>74.564024555875477</v>
      </c>
      <c r="Z97" s="35">
        <f t="shared" si="37"/>
        <v>71.087469020129362</v>
      </c>
      <c r="AA97" s="35">
        <f t="shared" si="38"/>
        <v>-2.7330386403825173</v>
      </c>
      <c r="AB97" s="35">
        <f t="shared" si="39"/>
        <v>-2.7330386403825173</v>
      </c>
      <c r="AC97" s="35">
        <f t="shared" si="40"/>
        <v>-2.7330386403825315</v>
      </c>
      <c r="AF97">
        <v>1.65</v>
      </c>
      <c r="AG97">
        <v>2.34</v>
      </c>
      <c r="AJ97" t="s">
        <v>168</v>
      </c>
    </row>
    <row r="98" spans="1:36" ht="15" x14ac:dyDescent="0.25">
      <c r="A98">
        <v>2.33</v>
      </c>
      <c r="B98">
        <v>3.55</v>
      </c>
      <c r="C98">
        <v>3.16</v>
      </c>
      <c r="D98" s="20">
        <f t="shared" si="28"/>
        <v>2.7330386403825235E-2</v>
      </c>
      <c r="E98" s="17">
        <f>IF(OR($A98="",$B98="",$C98=""),"",A98*'MPTO_working_3-way'!$I97)</f>
        <v>2.3936798003209128</v>
      </c>
      <c r="F98" s="21">
        <f>IF(OR($A98="",$B98="",$C98=""),"",B98*'MPTO_working_3-way'!$I97)</f>
        <v>3.6470228717335793</v>
      </c>
      <c r="G98" s="22">
        <f>IF(OR($A98="",$B98="",$C98=""),"",C98*'MPTO_working_3-way'!$I97)</f>
        <v>3.2463640210360878</v>
      </c>
      <c r="H98" s="17"/>
      <c r="I98" s="21"/>
      <c r="J98" s="22"/>
      <c r="K98" s="17"/>
      <c r="L98" s="21"/>
      <c r="M98" s="22"/>
      <c r="N98" s="23">
        <f t="shared" si="29"/>
        <v>41.7766820719268</v>
      </c>
      <c r="O98" s="24">
        <f t="shared" si="30"/>
        <v>27.419625134532239</v>
      </c>
      <c r="P98" s="24">
        <f t="shared" si="31"/>
        <v>30.803692793540964</v>
      </c>
      <c r="Q98" t="s">
        <v>119</v>
      </c>
      <c r="R98" t="s">
        <v>123</v>
      </c>
      <c r="S98" t="s">
        <v>371</v>
      </c>
      <c r="T98" s="35">
        <v>100</v>
      </c>
      <c r="U98" s="35">
        <f t="shared" si="32"/>
        <v>57.264957264957268</v>
      </c>
      <c r="V98" s="35">
        <f t="shared" si="33"/>
        <v>71.264367816091948</v>
      </c>
      <c r="W98" s="35">
        <f t="shared" si="34"/>
        <v>68.652037617554868</v>
      </c>
      <c r="X98" s="35">
        <f t="shared" si="35"/>
        <v>60.083594566353192</v>
      </c>
      <c r="Y98" s="35">
        <f t="shared" si="36"/>
        <v>74.083005117487886</v>
      </c>
      <c r="Z98" s="35">
        <f t="shared" si="37"/>
        <v>71.470674918950778</v>
      </c>
      <c r="AA98" s="35">
        <f t="shared" si="38"/>
        <v>-2.8186373013959241</v>
      </c>
      <c r="AB98" s="35">
        <f t="shared" si="39"/>
        <v>-2.8186373013959383</v>
      </c>
      <c r="AC98" s="35">
        <f t="shared" si="40"/>
        <v>-2.8186373013959098</v>
      </c>
      <c r="AF98">
        <v>1.85</v>
      </c>
      <c r="AG98">
        <v>2.0499999999999998</v>
      </c>
      <c r="AJ98" t="s">
        <v>168</v>
      </c>
    </row>
    <row r="99" spans="1:36" ht="15" x14ac:dyDescent="0.25">
      <c r="A99">
        <v>2.34</v>
      </c>
      <c r="B99">
        <v>3.48</v>
      </c>
      <c r="C99">
        <v>3.19</v>
      </c>
      <c r="D99" s="20">
        <f t="shared" si="28"/>
        <v>2.818637301395932E-2</v>
      </c>
      <c r="E99" s="17">
        <f>IF(OR($A99="",$B99="",$C99=""),"",A99*'MPTO_working_3-way'!$I98)</f>
        <v>2.4059561128526648</v>
      </c>
      <c r="F99" s="21">
        <f>IF(OR($A99="",$B99="",$C99=""),"",B99*'MPTO_working_3-way'!$I98)</f>
        <v>3.5780885780885785</v>
      </c>
      <c r="G99" s="22">
        <f>IF(OR($A99="",$B99="",$C99=""),"",C99*'MPTO_working_3-way'!$I98)</f>
        <v>3.2799145299145303</v>
      </c>
      <c r="H99" s="17"/>
      <c r="I99" s="21"/>
      <c r="J99" s="22"/>
      <c r="K99" s="17"/>
      <c r="L99" s="21"/>
      <c r="M99" s="22"/>
      <c r="N99" s="23">
        <f t="shared" si="29"/>
        <v>41.563517915309447</v>
      </c>
      <c r="O99" s="24">
        <f t="shared" si="30"/>
        <v>27.947882736156348</v>
      </c>
      <c r="P99" s="24">
        <f t="shared" si="31"/>
        <v>30.488599348534201</v>
      </c>
      <c r="Q99" t="s">
        <v>150</v>
      </c>
      <c r="R99" t="s">
        <v>155</v>
      </c>
      <c r="S99" t="s">
        <v>371</v>
      </c>
      <c r="T99" s="35">
        <v>100</v>
      </c>
      <c r="U99" s="35">
        <f t="shared" si="32"/>
        <v>54.128440366972484</v>
      </c>
      <c r="V99" s="35">
        <f t="shared" si="33"/>
        <v>71.014492753623188</v>
      </c>
      <c r="W99" s="35">
        <f t="shared" si="34"/>
        <v>72.067039106145245</v>
      </c>
      <c r="X99" s="35">
        <f t="shared" si="35"/>
        <v>56.91846814023156</v>
      </c>
      <c r="Y99" s="35">
        <f t="shared" si="36"/>
        <v>73.804520526882271</v>
      </c>
      <c r="Z99" s="35">
        <f t="shared" si="37"/>
        <v>74.857066879404329</v>
      </c>
      <c r="AA99" s="35">
        <f t="shared" si="38"/>
        <v>-2.7900277732590766</v>
      </c>
      <c r="AB99" s="35">
        <f t="shared" si="39"/>
        <v>-2.7900277732590837</v>
      </c>
      <c r="AC99" s="35">
        <f t="shared" si="40"/>
        <v>-2.7900277732590837</v>
      </c>
      <c r="AF99">
        <v>1.99</v>
      </c>
      <c r="AG99">
        <v>1.89</v>
      </c>
      <c r="AJ99" t="s">
        <v>168</v>
      </c>
    </row>
    <row r="100" spans="1:36" ht="15" x14ac:dyDescent="0.25">
      <c r="A100">
        <v>2.1800000000000002</v>
      </c>
      <c r="B100">
        <v>3.45</v>
      </c>
      <c r="C100">
        <v>3.58</v>
      </c>
      <c r="D100" s="20">
        <f t="shared" si="28"/>
        <v>2.7900277732590739E-2</v>
      </c>
      <c r="E100" s="17">
        <f>IF(OR($A100="",$B100="",$C100=""),"",A100*'MPTO_working_3-way'!$I99)</f>
        <v>2.2408226054570481</v>
      </c>
      <c r="F100" s="21">
        <f>IF(OR($A100="",$B100="",$C100=""),"",B100*'MPTO_working_3-way'!$I99)</f>
        <v>3.5462559581774382</v>
      </c>
      <c r="G100" s="22">
        <f>IF(OR($A100="",$B100="",$C100=""),"",C100*'MPTO_working_3-way'!$I99)</f>
        <v>3.679882994282675</v>
      </c>
      <c r="H100" s="17"/>
      <c r="I100" s="21"/>
      <c r="J100" s="22"/>
      <c r="K100" s="17"/>
      <c r="L100" s="21"/>
      <c r="M100" s="22"/>
      <c r="N100" s="23">
        <f t="shared" si="29"/>
        <v>44.626468760387908</v>
      </c>
      <c r="O100" s="24">
        <f t="shared" si="30"/>
        <v>28.198754173230622</v>
      </c>
      <c r="P100" s="24">
        <f t="shared" si="31"/>
        <v>27.174777066381466</v>
      </c>
      <c r="Q100" t="s">
        <v>121</v>
      </c>
      <c r="R100" t="s">
        <v>152</v>
      </c>
      <c r="S100" t="s">
        <v>371</v>
      </c>
      <c r="T100" s="35">
        <v>100</v>
      </c>
      <c r="U100" s="35">
        <f t="shared" si="32"/>
        <v>74.937343358395992</v>
      </c>
      <c r="V100" s="35">
        <f t="shared" si="33"/>
        <v>74.619289340101517</v>
      </c>
      <c r="W100" s="35">
        <f t="shared" si="34"/>
        <v>47.643979057591622</v>
      </c>
      <c r="X100" s="35">
        <f t="shared" si="35"/>
        <v>77.736731602306847</v>
      </c>
      <c r="Y100" s="35">
        <f t="shared" si="36"/>
        <v>77.418677584012386</v>
      </c>
      <c r="Z100" s="35">
        <f t="shared" si="37"/>
        <v>50.443367301502484</v>
      </c>
      <c r="AA100" s="35">
        <f t="shared" si="38"/>
        <v>-2.7993882439108546</v>
      </c>
      <c r="AB100" s="35">
        <f t="shared" si="39"/>
        <v>-2.7993882439108688</v>
      </c>
      <c r="AC100" s="35">
        <f t="shared" si="40"/>
        <v>-2.7993882439108617</v>
      </c>
      <c r="AF100">
        <v>1.83</v>
      </c>
      <c r="AG100">
        <v>2.06</v>
      </c>
      <c r="AJ100" t="s">
        <v>168</v>
      </c>
    </row>
    <row r="101" spans="1:36" ht="15" x14ac:dyDescent="0.25">
      <c r="A101">
        <v>3.99</v>
      </c>
      <c r="B101">
        <v>3.94</v>
      </c>
      <c r="C101">
        <v>1.91</v>
      </c>
      <c r="D101" s="20">
        <f t="shared" si="28"/>
        <v>2.7993882439108608E-2</v>
      </c>
      <c r="E101" s="17">
        <f>IF(OR($A101="",$B101="",$C101=""),"",A101*'MPTO_working_3-way'!$I100)</f>
        <v>4.1016955909320432</v>
      </c>
      <c r="F101" s="21">
        <f>IF(OR($A101="",$B101="",$C101=""),"",B101*'MPTO_working_3-way'!$I100)</f>
        <v>4.0502958968100877</v>
      </c>
      <c r="G101" s="22">
        <f>IF(OR($A101="",$B101="",$C101=""),"",C101*'MPTO_working_3-way'!$I100)</f>
        <v>1.9634683154586974</v>
      </c>
      <c r="H101" s="17"/>
      <c r="I101" s="21"/>
      <c r="J101" s="22"/>
      <c r="K101" s="17"/>
      <c r="L101" s="21"/>
      <c r="M101" s="22"/>
      <c r="N101" s="23">
        <f t="shared" si="29"/>
        <v>24.380161273078933</v>
      </c>
      <c r="O101" s="24">
        <f t="shared" si="30"/>
        <v>24.689554182635771</v>
      </c>
      <c r="P101" s="24">
        <f t="shared" si="31"/>
        <v>50.930284544285307</v>
      </c>
      <c r="Q101" t="s">
        <v>156</v>
      </c>
      <c r="R101" t="s">
        <v>161</v>
      </c>
      <c r="S101" t="s">
        <v>371</v>
      </c>
      <c r="T101" s="35">
        <v>100</v>
      </c>
      <c r="U101" s="35">
        <f t="shared" si="32"/>
        <v>41.520467836257311</v>
      </c>
      <c r="V101" s="35">
        <f t="shared" si="33"/>
        <v>75.186104218362274</v>
      </c>
      <c r="W101" s="35">
        <f t="shared" si="34"/>
        <v>79.466119096509232</v>
      </c>
      <c r="X101" s="35">
        <f t="shared" si="35"/>
        <v>45.347776685128473</v>
      </c>
      <c r="Y101" s="35">
        <f t="shared" si="36"/>
        <v>79.013413067233444</v>
      </c>
      <c r="Z101" s="35">
        <f t="shared" si="37"/>
        <v>83.293427945380401</v>
      </c>
      <c r="AA101" s="35">
        <f t="shared" si="38"/>
        <v>-3.8273088488711622</v>
      </c>
      <c r="AB101" s="35">
        <f t="shared" si="39"/>
        <v>-3.8273088488711693</v>
      </c>
      <c r="AC101" s="35">
        <f t="shared" si="40"/>
        <v>-3.8273088488711693</v>
      </c>
      <c r="AF101">
        <v>1.71</v>
      </c>
      <c r="AG101">
        <v>2.23</v>
      </c>
      <c r="AJ101" t="s">
        <v>168</v>
      </c>
    </row>
    <row r="102" spans="1:36" ht="15" x14ac:dyDescent="0.25">
      <c r="A102">
        <v>1.71</v>
      </c>
      <c r="B102">
        <v>4.03</v>
      </c>
      <c r="C102">
        <v>4.87</v>
      </c>
      <c r="D102" s="20">
        <f t="shared" si="28"/>
        <v>3.8273088488711693E-2</v>
      </c>
      <c r="E102" s="17">
        <f>IF(OR($A102="",$B102="",$C102=""),"",A102*'MPTO_working_3-way'!$I101)</f>
        <v>1.775446981315697</v>
      </c>
      <c r="F102" s="21">
        <f>IF(OR($A102="",$B102="",$C102=""),"",B102*'MPTO_working_3-way'!$I101)</f>
        <v>4.1842405466095087</v>
      </c>
      <c r="G102" s="22">
        <f>IF(OR($A102="",$B102="",$C102=""),"",C102*'MPTO_working_3-way'!$I101)</f>
        <v>5.0563899409400257</v>
      </c>
      <c r="H102" s="17"/>
      <c r="I102" s="21"/>
      <c r="J102" s="22"/>
      <c r="K102" s="17"/>
      <c r="L102" s="21"/>
      <c r="M102" s="22"/>
      <c r="N102" s="23">
        <f t="shared" si="29"/>
        <v>56.323844672565151</v>
      </c>
      <c r="O102" s="24">
        <f t="shared" si="30"/>
        <v>23.899199600517715</v>
      </c>
      <c r="P102" s="24">
        <f t="shared" si="31"/>
        <v>19.776955726917127</v>
      </c>
      <c r="Q102" t="s">
        <v>126</v>
      </c>
      <c r="R102" t="s">
        <v>79</v>
      </c>
      <c r="S102" t="s">
        <v>372</v>
      </c>
      <c r="T102" s="35">
        <v>100</v>
      </c>
      <c r="U102" s="35">
        <f t="shared" si="32"/>
        <v>25.373134328358205</v>
      </c>
      <c r="V102" s="35">
        <f t="shared" si="33"/>
        <v>80.879541108986615</v>
      </c>
      <c r="W102" s="35">
        <f t="shared" si="34"/>
        <v>88.938053097345119</v>
      </c>
      <c r="X102" s="35">
        <f t="shared" si="35"/>
        <v>30.182405793668256</v>
      </c>
      <c r="Y102" s="35">
        <f t="shared" si="36"/>
        <v>85.688812574296662</v>
      </c>
      <c r="Z102" s="35">
        <f t="shared" si="37"/>
        <v>93.747324562655166</v>
      </c>
      <c r="AA102" s="35">
        <f t="shared" si="38"/>
        <v>-4.8092714653100508</v>
      </c>
      <c r="AB102" s="35">
        <f t="shared" si="39"/>
        <v>-4.8092714653100472</v>
      </c>
      <c r="AC102" s="35">
        <f t="shared" si="40"/>
        <v>-4.8092714653100472</v>
      </c>
      <c r="AF102">
        <v>1.78</v>
      </c>
      <c r="AG102">
        <v>2.1</v>
      </c>
      <c r="AJ102" t="s">
        <v>163</v>
      </c>
    </row>
    <row r="103" spans="1:36" ht="15" x14ac:dyDescent="0.25">
      <c r="A103">
        <v>1.34</v>
      </c>
      <c r="B103">
        <v>5.23</v>
      </c>
      <c r="C103">
        <v>9.0399999999999991</v>
      </c>
      <c r="D103" s="20">
        <f t="shared" si="28"/>
        <v>4.8092714653100277E-2</v>
      </c>
      <c r="E103" s="17">
        <f>IF(OR($A103="",$B103="",$C103=""),"",A103*'MPTO_working_3-way'!$I102)</f>
        <v>1.4044442376351545</v>
      </c>
      <c r="F103" s="21">
        <f>IF(OR($A103="",$B103="",$C103=""),"",B103*'MPTO_working_3-way'!$I102)</f>
        <v>5.4815248976357145</v>
      </c>
      <c r="G103" s="22">
        <f>IF(OR($A103="",$B103="",$C103=""),"",C103*'MPTO_working_3-way'!$I102)</f>
        <v>9.4747581404640258</v>
      </c>
      <c r="H103" s="17"/>
      <c r="I103" s="21"/>
      <c r="J103" s="22"/>
      <c r="K103" s="17"/>
      <c r="L103" s="21"/>
      <c r="M103" s="22"/>
      <c r="N103" s="23">
        <f t="shared" si="29"/>
        <v>71.202542130389617</v>
      </c>
      <c r="O103" s="24">
        <f t="shared" si="30"/>
        <v>18.243098748512825</v>
      </c>
      <c r="P103" s="24">
        <f t="shared" si="31"/>
        <v>10.554359121097576</v>
      </c>
      <c r="Q103" t="s">
        <v>128</v>
      </c>
      <c r="R103" t="s">
        <v>68</v>
      </c>
      <c r="S103" t="s">
        <v>372</v>
      </c>
      <c r="T103" s="35">
        <v>100</v>
      </c>
      <c r="U103" s="35">
        <f t="shared" si="32"/>
        <v>78.678038379530932</v>
      </c>
      <c r="V103" s="35">
        <f t="shared" si="33"/>
        <v>75.903614457831324</v>
      </c>
      <c r="W103" s="35">
        <f t="shared" si="34"/>
        <v>40.476190476190474</v>
      </c>
      <c r="X103" s="35">
        <f t="shared" si="35"/>
        <v>83.620195065978194</v>
      </c>
      <c r="Y103" s="35">
        <f t="shared" si="36"/>
        <v>80.845771144278601</v>
      </c>
      <c r="Z103" s="35">
        <f t="shared" si="37"/>
        <v>45.418347162637751</v>
      </c>
      <c r="AA103" s="35">
        <f t="shared" si="38"/>
        <v>-4.9421566864472624</v>
      </c>
      <c r="AB103" s="35">
        <f t="shared" si="39"/>
        <v>-4.9421566864472766</v>
      </c>
      <c r="AC103" s="35">
        <f t="shared" si="40"/>
        <v>-4.9421566864472766</v>
      </c>
      <c r="AF103">
        <v>1.73</v>
      </c>
      <c r="AG103">
        <v>2.13</v>
      </c>
      <c r="AJ103" t="s">
        <v>163</v>
      </c>
    </row>
    <row r="104" spans="1:36" ht="15" x14ac:dyDescent="0.25">
      <c r="A104">
        <v>4.6900000000000004</v>
      </c>
      <c r="B104">
        <v>4.1500000000000004</v>
      </c>
      <c r="C104">
        <v>1.68</v>
      </c>
      <c r="D104" s="20">
        <f t="shared" si="28"/>
        <v>4.9421566864472855E-2</v>
      </c>
      <c r="E104" s="17">
        <f>IF(OR($A104="",$B104="",$C104=""),"",A104*'MPTO_working_3-way'!$I103)</f>
        <v>4.9217871485943778</v>
      </c>
      <c r="F104" s="21">
        <f>IF(OR($A104="",$B104="",$C104=""),"",B104*'MPTO_working_3-way'!$I103)</f>
        <v>4.3550995024875627</v>
      </c>
      <c r="G104" s="22">
        <f>IF(OR($A104="",$B104="",$C104=""),"",C104*'MPTO_working_3-way'!$I103)</f>
        <v>1.7630282323323143</v>
      </c>
      <c r="H104" s="17"/>
      <c r="I104" s="21"/>
      <c r="J104" s="22"/>
      <c r="K104" s="17"/>
      <c r="L104" s="21"/>
      <c r="M104" s="22"/>
      <c r="N104" s="23">
        <f t="shared" si="29"/>
        <v>20.317822973827543</v>
      </c>
      <c r="O104" s="24">
        <f t="shared" si="30"/>
        <v>22.961587890903896</v>
      </c>
      <c r="P104" s="24">
        <f t="shared" si="31"/>
        <v>56.720589135268561</v>
      </c>
      <c r="Q104" t="s">
        <v>324</v>
      </c>
      <c r="R104" t="s">
        <v>80</v>
      </c>
      <c r="S104" t="s">
        <v>372</v>
      </c>
      <c r="T104" s="35">
        <v>100</v>
      </c>
      <c r="U104" s="35">
        <f t="shared" si="32"/>
        <v>46.524064171122987</v>
      </c>
      <c r="V104" s="35">
        <f t="shared" si="33"/>
        <v>73.262032085561486</v>
      </c>
      <c r="W104" s="35">
        <f t="shared" si="34"/>
        <v>75.429975429975428</v>
      </c>
      <c r="X104" s="35">
        <f t="shared" si="35"/>
        <v>51.307992484463071</v>
      </c>
      <c r="Y104" s="35">
        <f t="shared" si="36"/>
        <v>78.04596039890157</v>
      </c>
      <c r="Z104" s="35">
        <f t="shared" si="37"/>
        <v>80.213903743315498</v>
      </c>
      <c r="AA104" s="35">
        <f t="shared" si="38"/>
        <v>-4.7839283133400841</v>
      </c>
      <c r="AB104" s="35">
        <f t="shared" si="39"/>
        <v>-4.7839283133400841</v>
      </c>
      <c r="AC104" s="35">
        <f t="shared" si="40"/>
        <v>-4.7839283133400698</v>
      </c>
      <c r="AF104">
        <v>1.59</v>
      </c>
      <c r="AG104">
        <v>2.39</v>
      </c>
      <c r="AJ104" t="s">
        <v>163</v>
      </c>
    </row>
    <row r="105" spans="1:36" ht="15" x14ac:dyDescent="0.25">
      <c r="A105">
        <v>1.87</v>
      </c>
      <c r="B105">
        <v>3.74</v>
      </c>
      <c r="C105">
        <v>4.07</v>
      </c>
      <c r="D105" s="20">
        <f t="shared" si="28"/>
        <v>4.783928313340069E-2</v>
      </c>
      <c r="E105" s="17">
        <f>IF(OR($A105="",$B105="",$C105=""),"",A105*'MPTO_working_3-way'!$I104)</f>
        <v>1.9594594594594594</v>
      </c>
      <c r="F105" s="21">
        <f>IF(OR($A105="",$B105="",$C105=""),"",B105*'MPTO_working_3-way'!$I104)</f>
        <v>3.9189189189189189</v>
      </c>
      <c r="G105" s="22">
        <f>IF(OR($A105="",$B105="",$C105=""),"",C105*'MPTO_working_3-way'!$I104)</f>
        <v>4.2647058823529411</v>
      </c>
      <c r="H105" s="17"/>
      <c r="I105" s="21"/>
      <c r="J105" s="22"/>
      <c r="K105" s="17"/>
      <c r="L105" s="21"/>
      <c r="M105" s="22"/>
      <c r="N105" s="23">
        <f t="shared" si="29"/>
        <v>51.03448275862069</v>
      </c>
      <c r="O105" s="24">
        <f t="shared" si="30"/>
        <v>25.517241379310345</v>
      </c>
      <c r="P105" s="24">
        <f t="shared" si="31"/>
        <v>23.448275862068964</v>
      </c>
      <c r="Q105" t="s">
        <v>69</v>
      </c>
      <c r="R105" t="s">
        <v>78</v>
      </c>
      <c r="S105" t="s">
        <v>372</v>
      </c>
      <c r="T105" s="35">
        <v>100</v>
      </c>
      <c r="U105" s="35">
        <f t="shared" si="32"/>
        <v>7.4074074074074066</v>
      </c>
      <c r="V105" s="35">
        <f t="shared" si="33"/>
        <v>91.511035653650268</v>
      </c>
      <c r="W105" s="35">
        <f t="shared" si="34"/>
        <v>95.233555767397519</v>
      </c>
      <c r="X105" s="35">
        <f t="shared" si="35"/>
        <v>13.255408578952224</v>
      </c>
      <c r="Y105" s="35">
        <f t="shared" si="36"/>
        <v>97.359036825195062</v>
      </c>
      <c r="Z105" s="35">
        <f t="shared" si="37"/>
        <v>101.08155693894231</v>
      </c>
      <c r="AA105" s="35">
        <f t="shared" si="38"/>
        <v>-5.8480011715448175</v>
      </c>
      <c r="AB105" s="35">
        <f t="shared" si="39"/>
        <v>-5.8480011715447944</v>
      </c>
      <c r="AC105" s="35">
        <f t="shared" si="40"/>
        <v>-5.8480011715447944</v>
      </c>
      <c r="AF105">
        <v>1.76</v>
      </c>
      <c r="AG105">
        <v>2.08</v>
      </c>
      <c r="AJ105" t="s">
        <v>163</v>
      </c>
    </row>
    <row r="106" spans="1:36" ht="15" x14ac:dyDescent="0.25">
      <c r="A106">
        <v>1.08</v>
      </c>
      <c r="B106">
        <v>11.78</v>
      </c>
      <c r="C106">
        <v>20.98</v>
      </c>
      <c r="D106" s="20">
        <f t="shared" si="28"/>
        <v>5.8480011715448033E-2</v>
      </c>
      <c r="E106" s="17">
        <f>IF(OR($A106="",$B106="",$C106=""),"",A106*'MPTO_working_3-way'!$I105)</f>
        <v>1.1431584126526839</v>
      </c>
      <c r="F106" s="21">
        <f>IF(OR($A106="",$B106="",$C106=""),"",B106*'MPTO_working_3-way'!$I105)</f>
        <v>12.468894538007977</v>
      </c>
      <c r="G106" s="22">
        <f>IF(OR($A106="",$B106="",$C106=""),"",C106*'MPTO_working_3-way'!$I105)</f>
        <v>22.206910645790099</v>
      </c>
      <c r="H106" s="17"/>
      <c r="I106" s="21"/>
      <c r="J106" s="22"/>
      <c r="K106" s="17"/>
      <c r="L106" s="21"/>
      <c r="M106" s="22"/>
      <c r="N106" s="23">
        <f t="shared" si="29"/>
        <v>87.476940110121163</v>
      </c>
      <c r="O106" s="24">
        <f t="shared" si="30"/>
        <v>8.0199571578039777</v>
      </c>
      <c r="P106" s="24">
        <f t="shared" si="31"/>
        <v>4.5031027320748738</v>
      </c>
      <c r="Q106" t="s">
        <v>325</v>
      </c>
      <c r="R106" t="s">
        <v>326</v>
      </c>
      <c r="S106" t="s">
        <v>372</v>
      </c>
      <c r="T106" s="35">
        <v>100</v>
      </c>
      <c r="U106" s="35">
        <f t="shared" si="32"/>
        <v>47.643979057591622</v>
      </c>
      <c r="V106" s="35">
        <f t="shared" si="33"/>
        <v>74.874371859296474</v>
      </c>
      <c r="W106" s="35">
        <f t="shared" si="34"/>
        <v>72.29916897506925</v>
      </c>
      <c r="X106" s="35">
        <f t="shared" si="35"/>
        <v>52.826459165634262</v>
      </c>
      <c r="Y106" s="35">
        <f t="shared" si="36"/>
        <v>80.056851967339128</v>
      </c>
      <c r="Z106" s="35">
        <f t="shared" si="37"/>
        <v>77.48164908311189</v>
      </c>
      <c r="AA106" s="35">
        <f t="shared" si="38"/>
        <v>-5.1824801080426397</v>
      </c>
      <c r="AB106" s="35">
        <f t="shared" si="39"/>
        <v>-5.1824801080426539</v>
      </c>
      <c r="AC106" s="35">
        <f t="shared" si="40"/>
        <v>-5.1824801080426397</v>
      </c>
      <c r="AF106">
        <v>1.24</v>
      </c>
      <c r="AG106">
        <v>4.8</v>
      </c>
      <c r="AJ106" t="s">
        <v>377</v>
      </c>
    </row>
    <row r="107" spans="1:36" ht="15" x14ac:dyDescent="0.25">
      <c r="A107">
        <v>1.91</v>
      </c>
      <c r="B107">
        <v>3.98</v>
      </c>
      <c r="C107">
        <v>3.61</v>
      </c>
      <c r="D107" s="20">
        <f t="shared" si="28"/>
        <v>5.1824801080426308E-2</v>
      </c>
      <c r="E107" s="17">
        <f>IF(OR($A107="",$B107="",$C107=""),"",A107*'MPTO_working_3-way'!$I106)</f>
        <v>2.008985370063614</v>
      </c>
      <c r="F107" s="21">
        <f>IF(OR($A107="",$B107="",$C107=""),"",B107*'MPTO_working_3-way'!$I106)</f>
        <v>4.1862627083000969</v>
      </c>
      <c r="G107" s="22">
        <f>IF(OR($A107="",$B107="",$C107=""),"",C107*'MPTO_working_3-way'!$I106)</f>
        <v>3.7970875319003388</v>
      </c>
      <c r="H107" s="17"/>
      <c r="I107" s="21"/>
      <c r="J107" s="22"/>
      <c r="K107" s="17"/>
      <c r="L107" s="21"/>
      <c r="M107" s="22"/>
      <c r="N107" s="23">
        <f t="shared" si="29"/>
        <v>49.776370445561547</v>
      </c>
      <c r="O107" s="24">
        <f t="shared" si="30"/>
        <v>23.887655163573502</v>
      </c>
      <c r="P107" s="24">
        <f t="shared" si="31"/>
        <v>26.335974390864969</v>
      </c>
      <c r="Q107" t="s">
        <v>327</v>
      </c>
      <c r="R107" t="s">
        <v>328</v>
      </c>
      <c r="S107" t="s">
        <v>372</v>
      </c>
      <c r="T107" s="35">
        <v>100</v>
      </c>
      <c r="U107" s="35">
        <f t="shared" si="32"/>
        <v>60.317460317460316</v>
      </c>
      <c r="V107" s="35">
        <f t="shared" si="33"/>
        <v>73.68421052631578</v>
      </c>
      <c r="W107" s="35">
        <f t="shared" si="34"/>
        <v>63.099630996309962</v>
      </c>
      <c r="X107" s="35">
        <f t="shared" si="35"/>
        <v>63.21615847737425</v>
      </c>
      <c r="Y107" s="35">
        <f t="shared" si="36"/>
        <v>76.582908686229729</v>
      </c>
      <c r="Z107" s="35">
        <f t="shared" si="37"/>
        <v>65.998329156223889</v>
      </c>
      <c r="AA107" s="35">
        <f t="shared" si="38"/>
        <v>-2.8986981599139341</v>
      </c>
      <c r="AB107" s="35">
        <f t="shared" si="39"/>
        <v>-2.8986981599139483</v>
      </c>
      <c r="AC107" s="35">
        <f t="shared" si="40"/>
        <v>-2.898698159913927</v>
      </c>
      <c r="AF107">
        <v>1.56</v>
      </c>
      <c r="AG107">
        <v>2.46</v>
      </c>
      <c r="AJ107" t="s">
        <v>377</v>
      </c>
    </row>
    <row r="108" spans="1:36" s="35" customFormat="1" ht="15" x14ac:dyDescent="0.25">
      <c r="A108">
        <v>2.52</v>
      </c>
      <c r="B108">
        <v>3.8</v>
      </c>
      <c r="C108">
        <v>2.71</v>
      </c>
      <c r="D108" s="20">
        <f t="shared" si="28"/>
        <v>2.8986981599139261E-2</v>
      </c>
      <c r="E108" s="17">
        <f>IF(OR($A108="",$B108="",$C108=""),"",A108*'MPTO_working_3-way'!$I107)</f>
        <v>2.5930471936298312</v>
      </c>
      <c r="F108" s="21">
        <f>IF(OR($A108="",$B108="",$C108=""),"",B108*'MPTO_working_3-way'!$I107)</f>
        <v>3.910150530076729</v>
      </c>
      <c r="G108" s="22">
        <f>IF(OR($A108="",$B108="",$C108=""),"",C108*'MPTO_working_3-way'!$I107)</f>
        <v>2.7885547201336673</v>
      </c>
      <c r="H108" s="17"/>
      <c r="I108" s="21"/>
      <c r="J108" s="22"/>
      <c r="K108" s="17"/>
      <c r="L108" s="21"/>
      <c r="M108" s="22"/>
      <c r="N108" s="23">
        <f t="shared" si="29"/>
        <v>38.564666407022379</v>
      </c>
      <c r="O108" s="24">
        <f t="shared" si="30"/>
        <v>25.57446298570958</v>
      </c>
      <c r="P108" s="24">
        <f t="shared" si="31"/>
        <v>35.860870607268048</v>
      </c>
      <c r="Q108" t="s">
        <v>329</v>
      </c>
      <c r="R108" t="s">
        <v>330</v>
      </c>
      <c r="S108" t="s">
        <v>372</v>
      </c>
      <c r="T108" s="35">
        <v>100</v>
      </c>
      <c r="U108" s="35">
        <f t="shared" si="32"/>
        <v>41.176470588235297</v>
      </c>
      <c r="V108" s="35">
        <f t="shared" si="33"/>
        <v>76.635514018691595</v>
      </c>
      <c r="W108" s="35">
        <f t="shared" si="34"/>
        <v>79.209979209979196</v>
      </c>
      <c r="X108" s="35">
        <f t="shared" si="35"/>
        <v>44.154506771329203</v>
      </c>
      <c r="Y108" s="35">
        <f t="shared" si="36"/>
        <v>79.6135502017855</v>
      </c>
      <c r="Z108" s="35">
        <f t="shared" si="37"/>
        <v>82.188015393073115</v>
      </c>
      <c r="AA108" s="35">
        <f t="shared" si="38"/>
        <v>-2.9780361830939057</v>
      </c>
      <c r="AB108" s="35">
        <f t="shared" si="39"/>
        <v>-2.9780361830939057</v>
      </c>
      <c r="AC108" s="35">
        <f t="shared" si="40"/>
        <v>-2.9780361830939199</v>
      </c>
      <c r="AD108" s="36"/>
      <c r="AE108" s="36"/>
      <c r="AF108">
        <v>1.62</v>
      </c>
      <c r="AG108">
        <v>2.4</v>
      </c>
      <c r="AH108" s="36"/>
      <c r="AI108" s="36"/>
      <c r="AJ108" t="s">
        <v>374</v>
      </c>
    </row>
    <row r="109" spans="1:36" ht="15" x14ac:dyDescent="0.25">
      <c r="A109">
        <v>1.7</v>
      </c>
      <c r="B109">
        <v>4.28</v>
      </c>
      <c r="C109">
        <v>4.8099999999999996</v>
      </c>
      <c r="D109" s="20">
        <f t="shared" si="28"/>
        <v>2.9780361830939128E-2</v>
      </c>
      <c r="E109" s="17">
        <f>IF(OR($A109="",$B109="",$C109=""),"",A109*'MPTO_working_3-way'!$I108)</f>
        <v>1.7506266151125964</v>
      </c>
      <c r="F109" s="21">
        <f>IF(OR($A109="",$B109="",$C109=""),"",B109*'MPTO_working_3-way'!$I108)</f>
        <v>4.4074599486364194</v>
      </c>
      <c r="G109" s="22">
        <f>IF(OR($A109="",$B109="",$C109=""),"",C109*'MPTO_working_3-way'!$I108)</f>
        <v>4.9532435404068167</v>
      </c>
      <c r="H109" s="17"/>
      <c r="I109" s="21"/>
      <c r="J109" s="22"/>
      <c r="K109" s="17"/>
      <c r="L109" s="21"/>
      <c r="M109" s="22"/>
      <c r="N109" s="23">
        <f t="shared" si="29"/>
        <v>57.122403564947646</v>
      </c>
      <c r="O109" s="24">
        <f t="shared" si="30"/>
        <v>22.688805154301633</v>
      </c>
      <c r="P109" s="24">
        <f t="shared" si="31"/>
        <v>20.188791280750724</v>
      </c>
      <c r="Q109" t="s">
        <v>331</v>
      </c>
      <c r="R109" t="s">
        <v>332</v>
      </c>
      <c r="S109" t="s">
        <v>372</v>
      </c>
      <c r="T109" s="35">
        <v>100</v>
      </c>
      <c r="U109" s="35">
        <f t="shared" si="32"/>
        <v>55.947136563876647</v>
      </c>
      <c r="V109" s="35">
        <f t="shared" si="33"/>
        <v>73.474801061007966</v>
      </c>
      <c r="W109" s="35">
        <f t="shared" si="34"/>
        <v>67.741935483870961</v>
      </c>
      <c r="X109" s="35">
        <f t="shared" si="35"/>
        <v>58.78326345512108</v>
      </c>
      <c r="Y109" s="35">
        <f t="shared" si="36"/>
        <v>76.310927952252385</v>
      </c>
      <c r="Z109" s="35">
        <f t="shared" si="37"/>
        <v>70.578062375115394</v>
      </c>
      <c r="AA109" s="35">
        <f t="shared" si="38"/>
        <v>-2.8361268912444331</v>
      </c>
      <c r="AB109" s="35">
        <f t="shared" si="39"/>
        <v>-2.8361268912444189</v>
      </c>
      <c r="AC109" s="35">
        <f t="shared" si="40"/>
        <v>-2.8361268912444331</v>
      </c>
      <c r="AF109">
        <v>1.55</v>
      </c>
      <c r="AG109">
        <v>2.58</v>
      </c>
      <c r="AJ109" t="s">
        <v>374</v>
      </c>
    </row>
    <row r="110" spans="1:36" ht="15" x14ac:dyDescent="0.25">
      <c r="A110">
        <v>2.27</v>
      </c>
      <c r="B110">
        <v>3.77</v>
      </c>
      <c r="C110">
        <v>3.1</v>
      </c>
      <c r="D110" s="20">
        <f t="shared" si="28"/>
        <v>2.8361268912444171E-2</v>
      </c>
      <c r="E110" s="17">
        <f>IF(OR($A110="",$B110="",$C110=""),"",A110*'MPTO_working_3-way'!$I109)</f>
        <v>2.3343800804312482</v>
      </c>
      <c r="F110" s="21">
        <f>IF(OR($A110="",$B110="",$C110=""),"",B110*'MPTO_working_3-way'!$I109)</f>
        <v>3.8769219837999147</v>
      </c>
      <c r="G110" s="22">
        <f>IF(OR($A110="",$B110="",$C110=""),"",C110*'MPTO_working_3-way'!$I109)</f>
        <v>3.1879199336285771</v>
      </c>
      <c r="H110" s="17"/>
      <c r="I110" s="21"/>
      <c r="J110" s="22"/>
      <c r="K110" s="17"/>
      <c r="L110" s="21"/>
      <c r="M110" s="22"/>
      <c r="N110" s="23">
        <f t="shared" si="29"/>
        <v>42.837925511053122</v>
      </c>
      <c r="O110" s="24">
        <f t="shared" si="30"/>
        <v>25.793658066337024</v>
      </c>
      <c r="P110" s="24">
        <f t="shared" si="31"/>
        <v>31.368416422609862</v>
      </c>
      <c r="Q110" t="s">
        <v>333</v>
      </c>
      <c r="R110" t="s">
        <v>334</v>
      </c>
      <c r="S110" t="s">
        <v>372</v>
      </c>
      <c r="T110" s="35">
        <v>100</v>
      </c>
      <c r="U110" s="35">
        <f t="shared" si="32"/>
        <v>71.014492753623188</v>
      </c>
      <c r="V110" s="35">
        <f t="shared" si="33"/>
        <v>71.181556195965413</v>
      </c>
      <c r="W110" s="35">
        <f t="shared" si="34"/>
        <v>54.545454545454554</v>
      </c>
      <c r="X110" s="35">
        <f t="shared" si="35"/>
        <v>74.27298925858004</v>
      </c>
      <c r="Y110" s="35">
        <f t="shared" si="36"/>
        <v>74.440052700922266</v>
      </c>
      <c r="Z110" s="35">
        <f t="shared" si="37"/>
        <v>57.803951050411392</v>
      </c>
      <c r="AA110" s="35">
        <f t="shared" si="38"/>
        <v>-3.2584965049568524</v>
      </c>
      <c r="AB110" s="35">
        <f t="shared" si="39"/>
        <v>-3.2584965049568524</v>
      </c>
      <c r="AC110" s="35">
        <f t="shared" si="40"/>
        <v>-3.2584965049568382</v>
      </c>
      <c r="AF110">
        <v>1.63</v>
      </c>
      <c r="AG110">
        <v>2.38</v>
      </c>
      <c r="AJ110" t="s">
        <v>374</v>
      </c>
    </row>
    <row r="111" spans="1:36" ht="15" x14ac:dyDescent="0.25">
      <c r="A111">
        <v>3.45</v>
      </c>
      <c r="B111">
        <v>3.47</v>
      </c>
      <c r="C111">
        <v>2.2000000000000002</v>
      </c>
      <c r="D111" s="20">
        <f t="shared" si="28"/>
        <v>3.2584965049568426E-2</v>
      </c>
      <c r="E111" s="17">
        <f>IF(OR($A111="",$B111="",$C111=""),"",A111*'MPTO_working_3-way'!$I110)</f>
        <v>3.5624181294210113</v>
      </c>
      <c r="F111" s="21">
        <f>IF(OR($A111="",$B111="",$C111=""),"",B111*'MPTO_working_3-way'!$I110)</f>
        <v>3.5830698287220026</v>
      </c>
      <c r="G111" s="22">
        <f>IF(OR($A111="",$B111="",$C111=""),"",C111*'MPTO_working_3-way'!$I110)</f>
        <v>2.2716869231090508</v>
      </c>
      <c r="H111" s="17"/>
      <c r="I111" s="21"/>
      <c r="J111" s="22"/>
      <c r="K111" s="17"/>
      <c r="L111" s="21"/>
      <c r="M111" s="22"/>
      <c r="N111" s="23">
        <f t="shared" si="29"/>
        <v>28.070820540162895</v>
      </c>
      <c r="O111" s="24">
        <f t="shared" si="30"/>
        <v>27.909029067308932</v>
      </c>
      <c r="P111" s="24">
        <f t="shared" si="31"/>
        <v>44.020150392528173</v>
      </c>
      <c r="Q111" t="s">
        <v>82</v>
      </c>
      <c r="R111" t="s">
        <v>130</v>
      </c>
      <c r="S111" t="s">
        <v>372</v>
      </c>
      <c r="T111" s="35">
        <v>100</v>
      </c>
      <c r="U111" s="35">
        <f t="shared" si="32"/>
        <v>77.32426303854875</v>
      </c>
      <c r="V111" s="35">
        <f t="shared" si="33"/>
        <v>77.064220183486242</v>
      </c>
      <c r="W111" s="35">
        <f t="shared" si="34"/>
        <v>41.860465116279073</v>
      </c>
      <c r="X111" s="35">
        <f t="shared" si="35"/>
        <v>81.075314700234685</v>
      </c>
      <c r="Y111" s="35">
        <f t="shared" si="36"/>
        <v>80.815271845172177</v>
      </c>
      <c r="Z111" s="35">
        <f t="shared" si="37"/>
        <v>45.611516777965008</v>
      </c>
      <c r="AA111" s="35">
        <f t="shared" si="38"/>
        <v>-3.7510516616859348</v>
      </c>
      <c r="AB111" s="35">
        <f t="shared" si="39"/>
        <v>-3.7510516616859348</v>
      </c>
      <c r="AC111" s="35">
        <f t="shared" si="40"/>
        <v>-3.7510516616859348</v>
      </c>
      <c r="AF111">
        <v>2.09</v>
      </c>
      <c r="AG111">
        <v>1.81</v>
      </c>
      <c r="AJ111" t="s">
        <v>164</v>
      </c>
    </row>
    <row r="112" spans="1:36" ht="15" x14ac:dyDescent="0.25">
      <c r="A112">
        <v>4.41</v>
      </c>
      <c r="B112">
        <v>4.3600000000000003</v>
      </c>
      <c r="C112">
        <v>1.72</v>
      </c>
      <c r="D112" s="20">
        <f t="shared" si="28"/>
        <v>3.7510516616859446E-2</v>
      </c>
      <c r="E112" s="17">
        <f>IF(OR($A112="",$B112="",$C112=""),"",A112*'MPTO_working_3-way'!$I111)</f>
        <v>4.5754213782803506</v>
      </c>
      <c r="F112" s="21">
        <f>IF(OR($A112="",$B112="",$C112=""),"",B112*'MPTO_working_3-way'!$I111)</f>
        <v>4.5235458524495078</v>
      </c>
      <c r="G112" s="22">
        <f>IF(OR($A112="",$B112="",$C112=""),"",C112*'MPTO_working_3-way'!$I111)</f>
        <v>1.7845180885809981</v>
      </c>
      <c r="H112" s="17"/>
      <c r="I112" s="21"/>
      <c r="J112" s="22"/>
      <c r="K112" s="17"/>
      <c r="L112" s="21"/>
      <c r="M112" s="22"/>
      <c r="N112" s="23">
        <f t="shared" si="29"/>
        <v>21.855910468640705</v>
      </c>
      <c r="O112" s="24">
        <f t="shared" si="30"/>
        <v>22.106551643739795</v>
      </c>
      <c r="P112" s="24">
        <f t="shared" si="31"/>
        <v>56.037537887619493</v>
      </c>
      <c r="Q112" t="s">
        <v>83</v>
      </c>
      <c r="R112" t="s">
        <v>131</v>
      </c>
      <c r="S112" t="s">
        <v>372</v>
      </c>
      <c r="T112" s="35">
        <v>100</v>
      </c>
      <c r="U112" s="35">
        <f t="shared" si="32"/>
        <v>23.664122137404579</v>
      </c>
      <c r="V112" s="35">
        <f t="shared" si="33"/>
        <v>82.394366197183103</v>
      </c>
      <c r="W112" s="35">
        <f t="shared" si="34"/>
        <v>90.732159406858216</v>
      </c>
      <c r="X112" s="35">
        <f t="shared" si="35"/>
        <v>26.873474395958702</v>
      </c>
      <c r="Y112" s="35">
        <f t="shared" si="36"/>
        <v>85.603718455737209</v>
      </c>
      <c r="Z112" s="35">
        <f t="shared" si="37"/>
        <v>93.941511665412321</v>
      </c>
      <c r="AA112" s="35">
        <f t="shared" si="38"/>
        <v>-3.209352258554123</v>
      </c>
      <c r="AB112" s="35">
        <f t="shared" si="39"/>
        <v>-3.2093522585541052</v>
      </c>
      <c r="AC112" s="35">
        <f t="shared" si="40"/>
        <v>-3.2093522585541052</v>
      </c>
      <c r="AF112">
        <v>1.5</v>
      </c>
      <c r="AG112">
        <v>2.68</v>
      </c>
      <c r="AJ112" t="s">
        <v>164</v>
      </c>
    </row>
    <row r="113" spans="1:36" s="35" customFormat="1" ht="15" x14ac:dyDescent="0.25">
      <c r="A113">
        <v>1.31</v>
      </c>
      <c r="B113">
        <v>5.68</v>
      </c>
      <c r="C113">
        <v>10.79</v>
      </c>
      <c r="D113" s="20">
        <f t="shared" si="28"/>
        <v>3.2093522585541212E-2</v>
      </c>
      <c r="E113" s="17">
        <f>IF(OR($A113="",$B113="",$C113=""),"",A113*'MPTO_working_3-way'!$I112)</f>
        <v>1.3520425145870592</v>
      </c>
      <c r="F113" s="21">
        <f>IF(OR($A113="",$B113="",$C113=""),"",B113*'MPTO_working_3-way'!$I112)</f>
        <v>5.8622912082858738</v>
      </c>
      <c r="G113" s="22">
        <f>IF(OR($A113="",$B113="",$C113=""),"",C113*'MPTO_working_3-way'!$I112)</f>
        <v>11.136289108697989</v>
      </c>
      <c r="H113" s="17"/>
      <c r="I113" s="21"/>
      <c r="J113" s="22"/>
      <c r="K113" s="17"/>
      <c r="L113" s="21"/>
      <c r="M113" s="22"/>
      <c r="N113" s="23">
        <f t="shared" si="29"/>
        <v>73.962171249135608</v>
      </c>
      <c r="O113" s="24">
        <f t="shared" si="30"/>
        <v>17.058176819783039</v>
      </c>
      <c r="P113" s="24">
        <f t="shared" si="31"/>
        <v>8.9796519310813405</v>
      </c>
      <c r="Q113" t="s">
        <v>85</v>
      </c>
      <c r="R113" t="s">
        <v>94</v>
      </c>
      <c r="S113" t="s">
        <v>372</v>
      </c>
      <c r="T113" s="35">
        <v>100</v>
      </c>
      <c r="U113" s="35">
        <f t="shared" si="32"/>
        <v>85.272459499263618</v>
      </c>
      <c r="V113" s="35">
        <f t="shared" si="33"/>
        <v>77.827050997782706</v>
      </c>
      <c r="W113" s="35">
        <f t="shared" si="34"/>
        <v>31.972789115646258</v>
      </c>
      <c r="X113" s="35">
        <f t="shared" si="35"/>
        <v>90.200159886571043</v>
      </c>
      <c r="Y113" s="35">
        <f t="shared" si="36"/>
        <v>82.754751385090117</v>
      </c>
      <c r="Z113" s="35">
        <f t="shared" si="37"/>
        <v>36.900489502953668</v>
      </c>
      <c r="AA113" s="35">
        <f t="shared" si="38"/>
        <v>-4.927700387307425</v>
      </c>
      <c r="AB113" s="35">
        <f t="shared" si="39"/>
        <v>-4.9277003873074108</v>
      </c>
      <c r="AC113" s="35">
        <f t="shared" si="40"/>
        <v>-4.9277003873074108</v>
      </c>
      <c r="AD113" s="36"/>
      <c r="AE113" s="36"/>
      <c r="AF113">
        <v>1.69</v>
      </c>
      <c r="AG113">
        <v>2.25</v>
      </c>
      <c r="AH113" s="36"/>
      <c r="AI113" s="36"/>
      <c r="AJ113" t="s">
        <v>169</v>
      </c>
    </row>
    <row r="114" spans="1:36" ht="15" x14ac:dyDescent="0.25">
      <c r="A114">
        <v>6.79</v>
      </c>
      <c r="B114">
        <v>4.51</v>
      </c>
      <c r="C114">
        <v>1.47</v>
      </c>
      <c r="D114" s="20">
        <f t="shared" si="28"/>
        <v>4.9277003873074099E-2</v>
      </c>
      <c r="E114" s="17">
        <f>IF(OR($A114="",$B114="",$C114=""),"",A114*'MPTO_working_3-way'!$I113)</f>
        <v>7.1245908562981732</v>
      </c>
      <c r="F114" s="21">
        <f>IF(OR($A114="",$B114="",$C114=""),"",B114*'MPTO_working_3-way'!$I113)</f>
        <v>4.7322392874675643</v>
      </c>
      <c r="G114" s="22">
        <f>IF(OR($A114="",$B114="",$C114=""),"",C114*'MPTO_working_3-way'!$I113)</f>
        <v>1.5424371956934189</v>
      </c>
      <c r="H114" s="17"/>
      <c r="I114" s="21"/>
      <c r="J114" s="22"/>
      <c r="K114" s="17"/>
      <c r="L114" s="21"/>
      <c r="M114" s="22"/>
      <c r="N114" s="23">
        <f t="shared" si="29"/>
        <v>14.035893711931474</v>
      </c>
      <c r="O114" s="24">
        <f t="shared" si="30"/>
        <v>21.131644856766009</v>
      </c>
      <c r="P114" s="24">
        <f t="shared" si="31"/>
        <v>64.832461431302519</v>
      </c>
      <c r="Q114" t="s">
        <v>335</v>
      </c>
      <c r="R114" t="s">
        <v>336</v>
      </c>
      <c r="S114" t="s">
        <v>372</v>
      </c>
      <c r="T114" s="35">
        <v>100</v>
      </c>
      <c r="U114" s="35">
        <f t="shared" si="32"/>
        <v>86.52291105121293</v>
      </c>
      <c r="V114" s="35">
        <f t="shared" si="33"/>
        <v>78.94736842105263</v>
      </c>
      <c r="W114" s="35">
        <f t="shared" si="34"/>
        <v>28.057553956834536</v>
      </c>
      <c r="X114" s="35">
        <f t="shared" si="35"/>
        <v>92.995077622112845</v>
      </c>
      <c r="Y114" s="35">
        <f t="shared" si="36"/>
        <v>85.419534991952546</v>
      </c>
      <c r="Z114" s="35">
        <f t="shared" si="37"/>
        <v>34.529720527734433</v>
      </c>
      <c r="AA114" s="35">
        <f t="shared" si="38"/>
        <v>-6.4721665708999154</v>
      </c>
      <c r="AB114" s="35">
        <f t="shared" si="39"/>
        <v>-6.4721665708999154</v>
      </c>
      <c r="AC114" s="35">
        <f t="shared" si="40"/>
        <v>-6.4721665708998977</v>
      </c>
      <c r="AF114">
        <v>1.73</v>
      </c>
      <c r="AG114">
        <v>2.09</v>
      </c>
      <c r="AJ114" t="s">
        <v>378</v>
      </c>
    </row>
    <row r="115" spans="1:36" ht="15" x14ac:dyDescent="0.25">
      <c r="A115">
        <v>7.42</v>
      </c>
      <c r="B115">
        <v>4.75</v>
      </c>
      <c r="C115">
        <v>1.39</v>
      </c>
      <c r="D115" s="20">
        <f t="shared" si="28"/>
        <v>6.4721665708999065E-2</v>
      </c>
      <c r="E115" s="17">
        <f>IF(OR($A115="",$B115="",$C115=""),"",A115*'MPTO_working_3-way'!$I114)</f>
        <v>7.9002347595607727</v>
      </c>
      <c r="F115" s="21">
        <f>IF(OR($A115="",$B115="",$C115=""),"",B115*'MPTO_working_3-way'!$I114)</f>
        <v>5.0574279121177454</v>
      </c>
      <c r="G115" s="22">
        <f>IF(OR($A115="",$B115="",$C115=""),"",C115*'MPTO_working_3-way'!$I114)</f>
        <v>1.4799631153355086</v>
      </c>
      <c r="H115" s="17"/>
      <c r="I115" s="21"/>
      <c r="J115" s="22"/>
      <c r="K115" s="17"/>
      <c r="L115" s="21"/>
      <c r="M115" s="22"/>
      <c r="N115" s="23">
        <f t="shared" si="29"/>
        <v>12.6578517023157</v>
      </c>
      <c r="O115" s="24">
        <f t="shared" si="30"/>
        <v>19.772896764459475</v>
      </c>
      <c r="P115" s="24">
        <f t="shared" si="31"/>
        <v>67.569251533224815</v>
      </c>
      <c r="Q115" t="s">
        <v>337</v>
      </c>
      <c r="R115" t="s">
        <v>338</v>
      </c>
      <c r="S115" t="s">
        <v>372</v>
      </c>
      <c r="T115" s="35">
        <v>100</v>
      </c>
      <c r="U115" s="35">
        <f t="shared" si="32"/>
        <v>24.81203007518797</v>
      </c>
      <c r="V115" s="35">
        <f t="shared" si="33"/>
        <v>80.842911877394641</v>
      </c>
      <c r="W115" s="35">
        <f t="shared" si="34"/>
        <v>88.137603795966797</v>
      </c>
      <c r="X115" s="35">
        <f t="shared" si="35"/>
        <v>31.01948432663858</v>
      </c>
      <c r="Y115" s="35">
        <f t="shared" si="36"/>
        <v>87.050366128845241</v>
      </c>
      <c r="Z115" s="35">
        <f t="shared" si="37"/>
        <v>94.345058047417396</v>
      </c>
      <c r="AA115" s="35">
        <f t="shared" si="38"/>
        <v>-6.2074542514506099</v>
      </c>
      <c r="AB115" s="35">
        <f t="shared" si="39"/>
        <v>-6.2074542514505993</v>
      </c>
      <c r="AC115" s="35">
        <f t="shared" si="40"/>
        <v>-6.2074542514505993</v>
      </c>
      <c r="AF115">
        <v>1.77</v>
      </c>
      <c r="AG115">
        <v>2.0299999999999998</v>
      </c>
      <c r="AJ115" t="s">
        <v>378</v>
      </c>
    </row>
    <row r="116" spans="1:36" ht="15" x14ac:dyDescent="0.25">
      <c r="A116">
        <v>1.33</v>
      </c>
      <c r="B116">
        <v>5.22</v>
      </c>
      <c r="C116">
        <v>8.43</v>
      </c>
      <c r="D116" s="20">
        <f t="shared" si="28"/>
        <v>6.207454251450617E-2</v>
      </c>
      <c r="E116" s="17">
        <f>IF(OR($A116="",$B116="",$C116=""),"",A116*'MPTO_working_3-way'!$I115)</f>
        <v>1.4125591415442933</v>
      </c>
      <c r="F116" s="21">
        <f>IF(OR($A116="",$B116="",$C116=""),"",B116*'MPTO_working_3-way'!$I115)</f>
        <v>5.5440291119257221</v>
      </c>
      <c r="G116" s="22">
        <f>IF(OR($A116="",$B116="",$C116=""),"",C116*'MPTO_working_3-way'!$I115)</f>
        <v>8.9532883933972869</v>
      </c>
      <c r="H116" s="17"/>
      <c r="I116" s="21"/>
      <c r="J116" s="22"/>
      <c r="K116" s="17"/>
      <c r="L116" s="21"/>
      <c r="M116" s="22"/>
      <c r="N116" s="23">
        <f t="shared" si="29"/>
        <v>70.793496044826895</v>
      </c>
      <c r="O116" s="24">
        <f t="shared" si="30"/>
        <v>18.037423321766241</v>
      </c>
      <c r="P116" s="24">
        <f t="shared" si="31"/>
        <v>11.169080633406853</v>
      </c>
      <c r="Q116" t="s">
        <v>339</v>
      </c>
      <c r="R116" t="s">
        <v>340</v>
      </c>
      <c r="S116" t="s">
        <v>372</v>
      </c>
      <c r="T116" s="35">
        <v>100</v>
      </c>
      <c r="U116" s="35">
        <f t="shared" si="32"/>
        <v>76.798143851508115</v>
      </c>
      <c r="V116" s="35">
        <f t="shared" si="33"/>
        <v>71.428571428571431</v>
      </c>
      <c r="W116" s="35">
        <f t="shared" si="34"/>
        <v>45.945945945945937</v>
      </c>
      <c r="X116" s="35">
        <f t="shared" si="35"/>
        <v>82.625482625482618</v>
      </c>
      <c r="Y116" s="35">
        <f t="shared" si="36"/>
        <v>77.255910202545934</v>
      </c>
      <c r="Z116" s="35">
        <f t="shared" si="37"/>
        <v>51.773284719920454</v>
      </c>
      <c r="AA116" s="35">
        <f t="shared" si="38"/>
        <v>-5.8273387739745033</v>
      </c>
      <c r="AB116" s="35">
        <f t="shared" si="39"/>
        <v>-5.8273387739745033</v>
      </c>
      <c r="AC116" s="35">
        <f t="shared" si="40"/>
        <v>-5.8273387739745175</v>
      </c>
      <c r="AF116">
        <v>1.78</v>
      </c>
      <c r="AG116">
        <v>2.02</v>
      </c>
      <c r="AJ116" t="s">
        <v>378</v>
      </c>
    </row>
    <row r="117" spans="1:36" ht="15" x14ac:dyDescent="0.25">
      <c r="A117">
        <v>4.3099999999999996</v>
      </c>
      <c r="B117">
        <v>3.5</v>
      </c>
      <c r="C117">
        <v>1.85</v>
      </c>
      <c r="D117" s="20">
        <f t="shared" si="28"/>
        <v>5.8273387739744997E-2</v>
      </c>
      <c r="E117" s="17">
        <f>IF(OR($A117="",$B117="",$C117=""),"",A117*'MPTO_working_3-way'!$I116)</f>
        <v>4.5611583011583008</v>
      </c>
      <c r="F117" s="21">
        <f>IF(OR($A117="",$B117="",$C117=""),"",B117*'MPTO_working_3-way'!$I116)</f>
        <v>3.7039568570891075</v>
      </c>
      <c r="G117" s="22">
        <f>IF(OR($A117="",$B117="",$C117=""),"",C117*'MPTO_working_3-way'!$I116)</f>
        <v>1.9578057673185283</v>
      </c>
      <c r="H117" s="17"/>
      <c r="I117" s="21"/>
      <c r="J117" s="22"/>
      <c r="K117" s="17"/>
      <c r="L117" s="21"/>
      <c r="M117" s="22"/>
      <c r="N117" s="23">
        <f t="shared" si="29"/>
        <v>21.924255506458771</v>
      </c>
      <c r="O117" s="24">
        <f t="shared" si="30"/>
        <v>26.998154637953515</v>
      </c>
      <c r="P117" s="24">
        <f t="shared" si="31"/>
        <v>51.077589855587725</v>
      </c>
      <c r="Q117" t="s">
        <v>341</v>
      </c>
      <c r="R117" t="s">
        <v>342</v>
      </c>
      <c r="S117" t="s">
        <v>372</v>
      </c>
      <c r="T117" s="35">
        <v>100</v>
      </c>
      <c r="U117" s="35">
        <f t="shared" si="32"/>
        <v>57.983193277310924</v>
      </c>
      <c r="V117" s="35">
        <f t="shared" si="33"/>
        <v>71.428571428571431</v>
      </c>
      <c r="W117" s="35">
        <f t="shared" si="34"/>
        <v>67.21311475409837</v>
      </c>
      <c r="X117" s="35">
        <f t="shared" si="35"/>
        <v>61.358313817330213</v>
      </c>
      <c r="Y117" s="35">
        <f t="shared" si="36"/>
        <v>74.803691968590712</v>
      </c>
      <c r="Z117" s="35">
        <f t="shared" si="37"/>
        <v>70.588235294117638</v>
      </c>
      <c r="AA117" s="35">
        <f t="shared" si="38"/>
        <v>-3.3751205400192887</v>
      </c>
      <c r="AB117" s="35">
        <f t="shared" si="39"/>
        <v>-3.3751205400192816</v>
      </c>
      <c r="AC117" s="35">
        <f t="shared" si="40"/>
        <v>-3.3751205400192674</v>
      </c>
      <c r="AF117">
        <v>2.0499999999999998</v>
      </c>
      <c r="AG117">
        <v>1.76</v>
      </c>
      <c r="AJ117" t="s">
        <v>378</v>
      </c>
    </row>
    <row r="118" spans="1:36" ht="15" x14ac:dyDescent="0.25">
      <c r="A118">
        <v>2.38</v>
      </c>
      <c r="B118">
        <v>3.5</v>
      </c>
      <c r="C118">
        <v>3.05</v>
      </c>
      <c r="D118" s="20">
        <f t="shared" si="28"/>
        <v>3.3751205400192941E-2</v>
      </c>
      <c r="E118" s="17">
        <f>IF(OR($A118="",$B118="",$C118=""),"",A118*'MPTO_working_3-way'!$I117)</f>
        <v>2.4603278688524592</v>
      </c>
      <c r="F118" s="21">
        <f>IF(OR($A118="",$B118="",$C118=""),"",B118*'MPTO_working_3-way'!$I117)</f>
        <v>3.6181292189006751</v>
      </c>
      <c r="G118" s="22">
        <f>IF(OR($A118="",$B118="",$C118=""),"",C118*'MPTO_working_3-way'!$I117)</f>
        <v>3.1529411764705881</v>
      </c>
      <c r="H118" s="17"/>
      <c r="I118" s="21"/>
      <c r="J118" s="22"/>
      <c r="K118" s="17"/>
      <c r="L118" s="21"/>
      <c r="M118" s="22"/>
      <c r="N118" s="23">
        <f t="shared" si="29"/>
        <v>40.64498933901919</v>
      </c>
      <c r="O118" s="24">
        <f t="shared" si="30"/>
        <v>27.638592750533046</v>
      </c>
      <c r="P118" s="24">
        <f t="shared" si="31"/>
        <v>31.716417910447763</v>
      </c>
      <c r="Q118" t="s">
        <v>136</v>
      </c>
      <c r="R118" t="s">
        <v>135</v>
      </c>
      <c r="S118" t="s">
        <v>372</v>
      </c>
      <c r="T118" s="35">
        <v>100</v>
      </c>
      <c r="U118" s="35">
        <f t="shared" si="32"/>
        <v>65.156794425087099</v>
      </c>
      <c r="V118" s="35">
        <f t="shared" si="33"/>
        <v>70.501474926253692</v>
      </c>
      <c r="W118" s="35">
        <f t="shared" si="34"/>
        <v>61.089494163424128</v>
      </c>
      <c r="X118" s="35">
        <f t="shared" si="35"/>
        <v>68.409030910322187</v>
      </c>
      <c r="Y118" s="35">
        <f t="shared" si="36"/>
        <v>73.753711411488766</v>
      </c>
      <c r="Z118" s="35">
        <f t="shared" si="37"/>
        <v>64.341730648659194</v>
      </c>
      <c r="AA118" s="35">
        <f t="shared" si="38"/>
        <v>-3.2522364852350876</v>
      </c>
      <c r="AB118" s="35">
        <f t="shared" si="39"/>
        <v>-3.2522364852350734</v>
      </c>
      <c r="AC118" s="35">
        <f t="shared" si="40"/>
        <v>-3.2522364852350663</v>
      </c>
      <c r="AF118">
        <v>1.95</v>
      </c>
      <c r="AG118">
        <v>1.93</v>
      </c>
      <c r="AJ118" t="s">
        <v>165</v>
      </c>
    </row>
    <row r="119" spans="1:36" ht="15" x14ac:dyDescent="0.25">
      <c r="A119">
        <v>2.87</v>
      </c>
      <c r="B119">
        <v>3.39</v>
      </c>
      <c r="C119">
        <v>2.57</v>
      </c>
      <c r="D119" s="20">
        <f t="shared" si="28"/>
        <v>3.2522364852350716E-2</v>
      </c>
      <c r="E119" s="17">
        <f>IF(OR($A119="",$B119="",$C119=""),"",A119*'MPTO_working_3-way'!$I118)</f>
        <v>2.9633391871262464</v>
      </c>
      <c r="F119" s="21">
        <f>IF(OR($A119="",$B119="",$C119=""),"",B119*'MPTO_working_3-way'!$I118)</f>
        <v>3.5002508168494693</v>
      </c>
      <c r="G119" s="22">
        <f>IF(OR($A119="",$B119="",$C119=""),"",C119*'MPTO_working_3-way'!$I118)</f>
        <v>2.653582477670541</v>
      </c>
      <c r="H119" s="17"/>
      <c r="I119" s="21"/>
      <c r="J119" s="22"/>
      <c r="K119" s="17"/>
      <c r="L119" s="21"/>
      <c r="M119" s="22"/>
      <c r="N119" s="23">
        <f t="shared" si="29"/>
        <v>33.745715115716088</v>
      </c>
      <c r="O119" s="24">
        <f t="shared" si="30"/>
        <v>28.569381233659342</v>
      </c>
      <c r="P119" s="24">
        <f t="shared" si="31"/>
        <v>37.684903650624584</v>
      </c>
      <c r="Q119" t="s">
        <v>160</v>
      </c>
      <c r="R119" t="s">
        <v>137</v>
      </c>
      <c r="S119" t="s">
        <v>372</v>
      </c>
      <c r="T119" s="35">
        <v>100</v>
      </c>
      <c r="U119" s="35">
        <f t="shared" si="32"/>
        <v>73.190348525469176</v>
      </c>
      <c r="V119" s="35">
        <f t="shared" si="33"/>
        <v>69.135802469135797</v>
      </c>
      <c r="W119" s="35">
        <f t="shared" si="34"/>
        <v>54.337899543379002</v>
      </c>
      <c r="X119" s="35">
        <f t="shared" si="35"/>
        <v>76.526297987485208</v>
      </c>
      <c r="Y119" s="35">
        <f t="shared" si="36"/>
        <v>72.471751931151843</v>
      </c>
      <c r="Z119" s="35">
        <f t="shared" si="37"/>
        <v>57.673849005395027</v>
      </c>
      <c r="AA119" s="35">
        <f t="shared" si="38"/>
        <v>-3.3359494620160319</v>
      </c>
      <c r="AB119" s="35">
        <f t="shared" si="39"/>
        <v>-3.3359494620160461</v>
      </c>
      <c r="AC119" s="35">
        <f t="shared" si="40"/>
        <v>-3.3359494620160248</v>
      </c>
      <c r="AF119">
        <v>2.0299999999999998</v>
      </c>
      <c r="AG119">
        <v>1.87</v>
      </c>
      <c r="AJ119" t="s">
        <v>165</v>
      </c>
    </row>
    <row r="120" spans="1:36" ht="15" x14ac:dyDescent="0.25">
      <c r="A120">
        <v>3.73</v>
      </c>
      <c r="B120">
        <v>3.24</v>
      </c>
      <c r="C120">
        <v>2.19</v>
      </c>
      <c r="D120" s="20">
        <f t="shared" si="28"/>
        <v>3.3359494620160302E-2</v>
      </c>
      <c r="E120" s="17">
        <f>IF(OR($A120="",$B120="",$C120=""),"",A120*'MPTO_working_3-way'!$I119)</f>
        <v>3.8544309149331979</v>
      </c>
      <c r="F120" s="21">
        <f>IF(OR($A120="",$B120="",$C120=""),"",B120*'MPTO_working_3-way'!$I119)</f>
        <v>3.3480847625693198</v>
      </c>
      <c r="G120" s="22">
        <f>IF(OR($A120="",$B120="",$C120=""),"",C120*'MPTO_working_3-way'!$I119)</f>
        <v>2.263057293218151</v>
      </c>
      <c r="H120" s="17"/>
      <c r="I120" s="21"/>
      <c r="J120" s="22"/>
      <c r="K120" s="17"/>
      <c r="L120" s="21"/>
      <c r="M120" s="22"/>
      <c r="N120" s="23">
        <f t="shared" si="29"/>
        <v>25.944167169418087</v>
      </c>
      <c r="O120" s="24">
        <f t="shared" si="30"/>
        <v>29.867822080842426</v>
      </c>
      <c r="P120" s="24">
        <f t="shared" si="31"/>
        <v>44.18801074973949</v>
      </c>
      <c r="Q120" t="s">
        <v>71</v>
      </c>
      <c r="R120" t="s">
        <v>70</v>
      </c>
      <c r="S120" t="s">
        <v>372</v>
      </c>
      <c r="T120" s="35">
        <v>100</v>
      </c>
      <c r="U120" s="35">
        <f t="shared" si="32"/>
        <v>83.948635634028889</v>
      </c>
      <c r="V120" s="35">
        <f t="shared" si="33"/>
        <v>72.899728997289984</v>
      </c>
      <c r="W120" s="35">
        <f t="shared" si="34"/>
        <v>39.393939393939398</v>
      </c>
      <c r="X120" s="35">
        <f t="shared" si="35"/>
        <v>87.70633160877064</v>
      </c>
      <c r="Y120" s="35">
        <f t="shared" si="36"/>
        <v>76.65742497203172</v>
      </c>
      <c r="Z120" s="35">
        <f t="shared" si="37"/>
        <v>43.151635368681141</v>
      </c>
      <c r="AA120" s="35">
        <f t="shared" si="38"/>
        <v>-3.7576959747417504</v>
      </c>
      <c r="AB120" s="35">
        <f t="shared" si="39"/>
        <v>-3.7576959747417362</v>
      </c>
      <c r="AC120" s="35">
        <f t="shared" si="40"/>
        <v>-3.7576959747417433</v>
      </c>
      <c r="AF120">
        <v>2.5099999999999998</v>
      </c>
      <c r="AG120">
        <v>1.57</v>
      </c>
      <c r="AJ120" t="s">
        <v>165</v>
      </c>
    </row>
    <row r="121" spans="1:36" ht="15" x14ac:dyDescent="0.25">
      <c r="A121">
        <v>6.23</v>
      </c>
      <c r="B121">
        <v>3.69</v>
      </c>
      <c r="C121">
        <v>1.65</v>
      </c>
      <c r="D121" s="20">
        <f t="shared" si="28"/>
        <v>3.7576959747417593E-2</v>
      </c>
      <c r="E121" s="17">
        <f>IF(OR($A121="",$B121="",$C121=""),"",A121*'MPTO_working_3-way'!$I120)</f>
        <v>6.4641044592264123</v>
      </c>
      <c r="F121" s="21">
        <f>IF(OR($A121="",$B121="",$C121=""),"",B121*'MPTO_working_3-way'!$I120)</f>
        <v>3.8286589814679708</v>
      </c>
      <c r="G121" s="22">
        <f>IF(OR($A121="",$B121="",$C121=""),"",C121*'MPTO_working_3-way'!$I120)</f>
        <v>1.712001983583239</v>
      </c>
      <c r="H121" s="17"/>
      <c r="I121" s="21"/>
      <c r="J121" s="22"/>
      <c r="K121" s="17"/>
      <c r="L121" s="21"/>
      <c r="M121" s="22"/>
      <c r="N121" s="23">
        <f t="shared" si="29"/>
        <v>15.470047031382201</v>
      </c>
      <c r="O121" s="24">
        <f t="shared" si="30"/>
        <v>26.118805692550438</v>
      </c>
      <c r="P121" s="24">
        <f t="shared" si="31"/>
        <v>58.411147276067346</v>
      </c>
      <c r="Q121" t="s">
        <v>105</v>
      </c>
      <c r="R121" t="s">
        <v>106</v>
      </c>
      <c r="S121" t="s">
        <v>372</v>
      </c>
      <c r="T121" s="35">
        <v>100</v>
      </c>
      <c r="U121" s="35">
        <f t="shared" si="32"/>
        <v>61.832061068702288</v>
      </c>
      <c r="V121" s="35">
        <f t="shared" si="33"/>
        <v>65.870307167235495</v>
      </c>
      <c r="W121" s="35">
        <f t="shared" si="34"/>
        <v>69.6048632218845</v>
      </c>
      <c r="X121" s="35">
        <f t="shared" si="35"/>
        <v>64.524829610879991</v>
      </c>
      <c r="Y121" s="35">
        <f t="shared" si="36"/>
        <v>68.563075709413198</v>
      </c>
      <c r="Z121" s="35">
        <f t="shared" si="37"/>
        <v>72.297631764062203</v>
      </c>
      <c r="AA121" s="35">
        <f t="shared" si="38"/>
        <v>-2.6927685421777028</v>
      </c>
      <c r="AB121" s="35">
        <f t="shared" si="39"/>
        <v>-2.6927685421777028</v>
      </c>
      <c r="AC121" s="35">
        <f t="shared" si="40"/>
        <v>-2.6927685421777028</v>
      </c>
      <c r="AF121">
        <v>2.38</v>
      </c>
      <c r="AG121">
        <v>1.63</v>
      </c>
      <c r="AJ121" t="s">
        <v>165</v>
      </c>
    </row>
    <row r="122" spans="1:36" ht="15" x14ac:dyDescent="0.25">
      <c r="A122">
        <v>2.62</v>
      </c>
      <c r="B122">
        <v>2.93</v>
      </c>
      <c r="C122">
        <v>3.29</v>
      </c>
      <c r="D122" s="20">
        <f t="shared" si="28"/>
        <v>2.6927685421777037E-2</v>
      </c>
      <c r="E122" s="17">
        <f>IF(OR($A122="",$B122="",$C122=""),"",A122*'MPTO_working_3-way'!$I121)</f>
        <v>2.6905505358050559</v>
      </c>
      <c r="F122" s="21">
        <f>IF(OR($A122="",$B122="",$C122=""),"",B122*'MPTO_working_3-way'!$I121)</f>
        <v>3.0088981182858068</v>
      </c>
      <c r="G122" s="22">
        <f>IF(OR($A122="",$B122="",$C122=""),"",C122*'MPTO_working_3-way'!$I121)</f>
        <v>3.3785920850376465</v>
      </c>
      <c r="H122" s="17"/>
      <c r="I122" s="21"/>
      <c r="J122" s="22"/>
      <c r="K122" s="17"/>
      <c r="L122" s="21"/>
      <c r="M122" s="22"/>
      <c r="N122" s="23">
        <f t="shared" si="29"/>
        <v>37.167114562328187</v>
      </c>
      <c r="O122" s="24">
        <f t="shared" si="30"/>
        <v>33.234757731501659</v>
      </c>
      <c r="P122" s="24">
        <f t="shared" si="31"/>
        <v>29.598127706170168</v>
      </c>
      <c r="Q122" t="s">
        <v>116</v>
      </c>
      <c r="R122" t="s">
        <v>142</v>
      </c>
      <c r="S122" t="s">
        <v>372</v>
      </c>
      <c r="T122" s="35">
        <v>100</v>
      </c>
      <c r="U122" s="35">
        <f t="shared" si="32"/>
        <v>87.714987714987714</v>
      </c>
      <c r="V122" s="35">
        <f t="shared" si="33"/>
        <v>83.249581239530997</v>
      </c>
      <c r="W122" s="35">
        <f t="shared" si="34"/>
        <v>25.925925925925924</v>
      </c>
      <c r="X122" s="35">
        <f t="shared" si="35"/>
        <v>90.824492834543079</v>
      </c>
      <c r="Y122" s="35">
        <f t="shared" si="36"/>
        <v>86.359086359086362</v>
      </c>
      <c r="Z122" s="35">
        <f t="shared" si="37"/>
        <v>29.035431045481296</v>
      </c>
      <c r="AA122" s="35">
        <f t="shared" si="38"/>
        <v>-3.1095051195553651</v>
      </c>
      <c r="AB122" s="35">
        <f t="shared" si="39"/>
        <v>-3.1095051195553651</v>
      </c>
      <c r="AC122" s="35">
        <f t="shared" si="40"/>
        <v>-3.1095051195553722</v>
      </c>
      <c r="AF122">
        <v>2.87</v>
      </c>
      <c r="AG122">
        <v>1.46</v>
      </c>
      <c r="AJ122" t="s">
        <v>166</v>
      </c>
    </row>
    <row r="123" spans="1:36" ht="15" x14ac:dyDescent="0.25">
      <c r="A123">
        <v>8.14</v>
      </c>
      <c r="B123">
        <v>5.97</v>
      </c>
      <c r="C123">
        <v>1.35</v>
      </c>
      <c r="D123" s="20">
        <f t="shared" si="28"/>
        <v>3.1095051195553669E-2</v>
      </c>
      <c r="E123" s="17">
        <f>IF(OR($A123="",$B123="",$C123=""),"",A123*'MPTO_working_3-way'!$I122)</f>
        <v>8.3931137167318077</v>
      </c>
      <c r="F123" s="21">
        <f>IF(OR($A123="",$B123="",$C123=""),"",B123*'MPTO_working_3-way'!$I122)</f>
        <v>6.1556374556374553</v>
      </c>
      <c r="G123" s="22">
        <f>IF(OR($A123="",$B123="",$C123=""),"",C123*'MPTO_working_3-way'!$I122)</f>
        <v>1.3919783191139976</v>
      </c>
      <c r="H123" s="17"/>
      <c r="I123" s="21"/>
      <c r="J123" s="22"/>
      <c r="K123" s="17"/>
      <c r="L123" s="21"/>
      <c r="M123" s="22"/>
      <c r="N123" s="23">
        <f t="shared" si="29"/>
        <v>11.914529383850523</v>
      </c>
      <c r="O123" s="24">
        <f t="shared" si="30"/>
        <v>16.245271220191501</v>
      </c>
      <c r="P123" s="24">
        <f t="shared" si="31"/>
        <v>71.840199395957967</v>
      </c>
      <c r="Q123" t="s">
        <v>343</v>
      </c>
      <c r="R123" t="s">
        <v>344</v>
      </c>
      <c r="S123" t="s">
        <v>372</v>
      </c>
      <c r="T123" s="35">
        <v>100</v>
      </c>
      <c r="U123" s="35">
        <f t="shared" si="32"/>
        <v>54.954954954954964</v>
      </c>
      <c r="V123" s="35">
        <f t="shared" si="33"/>
        <v>73.045822102425873</v>
      </c>
      <c r="W123" s="35">
        <f t="shared" si="34"/>
        <v>69.230769230769241</v>
      </c>
      <c r="X123" s="35">
        <f t="shared" si="35"/>
        <v>57.7234086668049</v>
      </c>
      <c r="Y123" s="35">
        <f t="shared" si="36"/>
        <v>75.814275814275817</v>
      </c>
      <c r="Z123" s="35">
        <f t="shared" si="37"/>
        <v>71.999222942619156</v>
      </c>
      <c r="AA123" s="35">
        <f t="shared" si="38"/>
        <v>-2.7684537118499364</v>
      </c>
      <c r="AB123" s="35">
        <f t="shared" si="39"/>
        <v>-2.7684537118499435</v>
      </c>
      <c r="AC123" s="35">
        <f t="shared" si="40"/>
        <v>-2.7684537118499151</v>
      </c>
      <c r="AF123">
        <v>1.43</v>
      </c>
      <c r="AG123">
        <v>2.95</v>
      </c>
      <c r="AJ123" t="s">
        <v>375</v>
      </c>
    </row>
    <row r="124" spans="1:36" ht="15" x14ac:dyDescent="0.25">
      <c r="A124">
        <v>2.2200000000000002</v>
      </c>
      <c r="B124">
        <v>3.71</v>
      </c>
      <c r="C124">
        <v>3.25</v>
      </c>
      <c r="D124" s="20">
        <f t="shared" si="28"/>
        <v>2.7684537118499275E-2</v>
      </c>
      <c r="E124" s="17">
        <f>IF(OR($A124="",$B124="",$C124=""),"",A124*'MPTO_working_3-way'!$I123)</f>
        <v>2.2814596724030687</v>
      </c>
      <c r="F124" s="21">
        <f>IF(OR($A124="",$B124="",$C124=""),"",B124*'MPTO_working_3-way'!$I123)</f>
        <v>3.8127096327096321</v>
      </c>
      <c r="G124" s="22">
        <f>IF(OR($A124="",$B124="",$C124=""),"",C124*'MPTO_working_3-way'!$I123)</f>
        <v>3.3399747456351228</v>
      </c>
      <c r="H124" s="17"/>
      <c r="I124" s="21"/>
      <c r="J124" s="22"/>
      <c r="K124" s="17"/>
      <c r="L124" s="21"/>
      <c r="M124" s="22"/>
      <c r="N124" s="23">
        <f t="shared" si="29"/>
        <v>43.831587824942652</v>
      </c>
      <c r="O124" s="24">
        <f t="shared" si="30"/>
        <v>26.228066030019598</v>
      </c>
      <c r="P124" s="24">
        <f t="shared" si="31"/>
        <v>29.940346145037754</v>
      </c>
      <c r="Q124" t="s">
        <v>345</v>
      </c>
      <c r="R124" t="s">
        <v>346</v>
      </c>
      <c r="S124" t="s">
        <v>372</v>
      </c>
      <c r="T124" s="35">
        <v>100</v>
      </c>
      <c r="U124" s="35">
        <f t="shared" si="32"/>
        <v>91.460290350128091</v>
      </c>
      <c r="V124" s="35">
        <f t="shared" si="33"/>
        <v>85.507246376811594</v>
      </c>
      <c r="W124" s="35">
        <f t="shared" si="34"/>
        <v>19.35483870967742</v>
      </c>
      <c r="X124" s="35">
        <f t="shared" si="35"/>
        <v>95.137914913510997</v>
      </c>
      <c r="Y124" s="35">
        <f t="shared" si="36"/>
        <v>89.1848709401945</v>
      </c>
      <c r="Z124" s="35">
        <f t="shared" si="37"/>
        <v>23.032463273060312</v>
      </c>
      <c r="AA124" s="35">
        <f t="shared" si="38"/>
        <v>-3.6776245633829063</v>
      </c>
      <c r="AB124" s="35">
        <f t="shared" si="39"/>
        <v>-3.6776245633829063</v>
      </c>
      <c r="AC124" s="35">
        <f t="shared" si="40"/>
        <v>-3.6776245633828921</v>
      </c>
      <c r="AF124">
        <v>1.74</v>
      </c>
      <c r="AG124">
        <v>2.19</v>
      </c>
      <c r="AJ124" t="s">
        <v>375</v>
      </c>
    </row>
    <row r="125" spans="1:36" ht="15" x14ac:dyDescent="0.25">
      <c r="A125">
        <v>11.71</v>
      </c>
      <c r="B125">
        <v>6.9</v>
      </c>
      <c r="C125">
        <v>1.24</v>
      </c>
      <c r="D125" s="20">
        <f t="shared" si="28"/>
        <v>3.6776245633828974E-2</v>
      </c>
      <c r="E125" s="17">
        <f>IF(OR($A125="",$B125="",$C125=""),"",A125*'MPTO_working_3-way'!$I124)</f>
        <v>12.140649836372138</v>
      </c>
      <c r="F125" s="21">
        <f>IF(OR($A125="",$B125="",$C125=""),"",B125*'MPTO_working_3-way'!$I124)</f>
        <v>7.1537560948734207</v>
      </c>
      <c r="G125" s="22">
        <f>IF(OR($A125="",$B125="",$C125=""),"",C125*'MPTO_working_3-way'!$I124)</f>
        <v>1.285602544585948</v>
      </c>
      <c r="H125" s="17"/>
      <c r="I125" s="21"/>
      <c r="J125" s="22"/>
      <c r="K125" s="17"/>
      <c r="L125" s="21"/>
      <c r="M125" s="22"/>
      <c r="N125" s="23">
        <f t="shared" si="29"/>
        <v>8.2367913866035654</v>
      </c>
      <c r="O125" s="24">
        <f t="shared" si="30"/>
        <v>13.978670599583728</v>
      </c>
      <c r="P125" s="24">
        <f t="shared" si="31"/>
        <v>77.784538013812693</v>
      </c>
      <c r="Q125" t="s">
        <v>347</v>
      </c>
      <c r="R125" t="s">
        <v>348</v>
      </c>
      <c r="S125" t="s">
        <v>372</v>
      </c>
      <c r="T125" s="35">
        <v>100</v>
      </c>
      <c r="U125" s="35">
        <f t="shared" si="32"/>
        <v>21.259842519685037</v>
      </c>
      <c r="V125" s="35">
        <f t="shared" si="33"/>
        <v>85.549132947976886</v>
      </c>
      <c r="W125" s="35">
        <f t="shared" si="34"/>
        <v>89.680082559339525</v>
      </c>
      <c r="X125" s="35">
        <f t="shared" si="35"/>
        <v>24.7707844926836</v>
      </c>
      <c r="Y125" s="35">
        <f t="shared" si="36"/>
        <v>89.060074920975424</v>
      </c>
      <c r="Z125" s="35">
        <f t="shared" si="37"/>
        <v>93.191024532338076</v>
      </c>
      <c r="AA125" s="35">
        <f t="shared" si="38"/>
        <v>-3.5109419729985625</v>
      </c>
      <c r="AB125" s="35">
        <f t="shared" si="39"/>
        <v>-3.5109419729985376</v>
      </c>
      <c r="AC125" s="35">
        <f t="shared" si="40"/>
        <v>-3.5109419729985518</v>
      </c>
      <c r="AF125">
        <v>1.41</v>
      </c>
      <c r="AG125">
        <v>2.98</v>
      </c>
      <c r="AJ125" t="s">
        <v>375</v>
      </c>
    </row>
    <row r="126" spans="1:36" ht="15" x14ac:dyDescent="0.25">
      <c r="A126">
        <v>1.27</v>
      </c>
      <c r="B126">
        <v>6.92</v>
      </c>
      <c r="C126">
        <v>9.69</v>
      </c>
      <c r="D126" s="20">
        <f t="shared" si="28"/>
        <v>3.5109419729985492E-2</v>
      </c>
      <c r="E126" s="17">
        <f>IF(OR($A126="",$B126="",$C126=""),"",A126*'MPTO_working_3-way'!$I125)</f>
        <v>1.3145889630570815</v>
      </c>
      <c r="F126" s="21">
        <f>IF(OR($A126="",$B126="",$C126=""),"",B126*'MPTO_working_3-way'!$I125)</f>
        <v>7.1629571845314999</v>
      </c>
      <c r="G126" s="22">
        <f>IF(OR($A126="",$B126="",$C126=""),"",C126*'MPTO_working_3-way'!$I125)</f>
        <v>10.030210277183558</v>
      </c>
      <c r="H126" s="17"/>
      <c r="I126" s="21"/>
      <c r="J126" s="22"/>
      <c r="K126" s="17"/>
      <c r="L126" s="21"/>
      <c r="M126" s="22"/>
      <c r="N126" s="23">
        <f t="shared" si="29"/>
        <v>76.069404817951337</v>
      </c>
      <c r="O126" s="24">
        <f t="shared" si="30"/>
        <v>13.960714468034418</v>
      </c>
      <c r="P126" s="24">
        <f t="shared" si="31"/>
        <v>9.9698807140142627</v>
      </c>
      <c r="Q126" t="s">
        <v>349</v>
      </c>
      <c r="R126" t="s">
        <v>350</v>
      </c>
      <c r="S126" t="s">
        <v>372</v>
      </c>
      <c r="T126" s="35">
        <v>100</v>
      </c>
      <c r="U126" s="35">
        <f t="shared" si="32"/>
        <v>60.629921259842511</v>
      </c>
      <c r="V126" s="35">
        <f t="shared" si="33"/>
        <v>70.238095238095241</v>
      </c>
      <c r="W126" s="35">
        <f t="shared" si="34"/>
        <v>66.329966329966325</v>
      </c>
      <c r="X126" s="35">
        <f t="shared" si="35"/>
        <v>63.431938431938427</v>
      </c>
      <c r="Y126" s="35">
        <f t="shared" si="36"/>
        <v>73.040112410191142</v>
      </c>
      <c r="Z126" s="35">
        <f t="shared" si="37"/>
        <v>69.131983502062241</v>
      </c>
      <c r="AA126" s="35">
        <f t="shared" si="38"/>
        <v>-2.8020171720959155</v>
      </c>
      <c r="AB126" s="35">
        <f t="shared" si="39"/>
        <v>-2.8020171720959013</v>
      </c>
      <c r="AC126" s="35">
        <f t="shared" si="40"/>
        <v>-2.8020171720959155</v>
      </c>
      <c r="AF126">
        <v>1.36</v>
      </c>
      <c r="AG126">
        <v>3.23</v>
      </c>
      <c r="AJ126" t="s">
        <v>375</v>
      </c>
    </row>
    <row r="127" spans="1:36" ht="15" x14ac:dyDescent="0.25">
      <c r="A127">
        <v>2.54</v>
      </c>
      <c r="B127">
        <v>3.36</v>
      </c>
      <c r="C127">
        <v>2.97</v>
      </c>
      <c r="D127" s="20">
        <f t="shared" si="28"/>
        <v>2.8020171720959164E-2</v>
      </c>
      <c r="E127" s="17">
        <f>IF(OR($A127="",$B127="",$C127=""),"",A127*'MPTO_working_3-way'!$I126)</f>
        <v>2.6111712361712365</v>
      </c>
      <c r="F127" s="21">
        <f>IF(OR($A127="",$B127="",$C127=""),"",B127*'MPTO_working_3-way'!$I126)</f>
        <v>3.4541477769824227</v>
      </c>
      <c r="G127" s="22">
        <f>IF(OR($A127="",$B127="",$C127=""),"",C127*'MPTO_working_3-way'!$I126)</f>
        <v>3.0532199100112489</v>
      </c>
      <c r="H127" s="17"/>
      <c r="I127" s="21"/>
      <c r="J127" s="22"/>
      <c r="K127" s="17"/>
      <c r="L127" s="21"/>
      <c r="M127" s="22"/>
      <c r="N127" s="23">
        <f t="shared" si="29"/>
        <v>38.296990490225419</v>
      </c>
      <c r="O127" s="24">
        <f t="shared" si="30"/>
        <v>28.9507011443966</v>
      </c>
      <c r="P127" s="24">
        <f t="shared" si="31"/>
        <v>32.752308365377971</v>
      </c>
      <c r="Q127" t="s">
        <v>255</v>
      </c>
      <c r="R127" t="s">
        <v>252</v>
      </c>
      <c r="S127" t="s">
        <v>372</v>
      </c>
      <c r="T127" s="35">
        <v>100</v>
      </c>
      <c r="U127" s="35">
        <f t="shared" si="32"/>
        <v>68.253968253968253</v>
      </c>
      <c r="V127" s="35">
        <f t="shared" si="33"/>
        <v>69.696969696969703</v>
      </c>
      <c r="W127" s="35">
        <f t="shared" si="34"/>
        <v>59.349593495934961</v>
      </c>
      <c r="X127" s="35">
        <f t="shared" si="35"/>
        <v>70.953436807095343</v>
      </c>
      <c r="Y127" s="35">
        <f t="shared" si="36"/>
        <v>72.396438250096779</v>
      </c>
      <c r="Z127" s="35">
        <f t="shared" si="37"/>
        <v>62.049062049062044</v>
      </c>
      <c r="AA127" s="35">
        <f t="shared" si="38"/>
        <v>-2.6994685531270903</v>
      </c>
      <c r="AB127" s="35">
        <f t="shared" si="39"/>
        <v>-2.6994685531270761</v>
      </c>
      <c r="AC127" s="35">
        <f t="shared" si="40"/>
        <v>-2.6994685531270832</v>
      </c>
      <c r="AF127">
        <v>2.02</v>
      </c>
      <c r="AG127">
        <v>1.87</v>
      </c>
      <c r="AJ127" t="s">
        <v>215</v>
      </c>
    </row>
    <row r="128" spans="1:36" ht="15" x14ac:dyDescent="0.25">
      <c r="A128">
        <v>3.15</v>
      </c>
      <c r="B128">
        <v>3.3</v>
      </c>
      <c r="C128">
        <v>2.46</v>
      </c>
      <c r="D128" s="20">
        <f t="shared" si="28"/>
        <v>2.6994685531270823E-2</v>
      </c>
      <c r="E128" s="17">
        <f>IF(OR($A128="",$B128="",$C128=""),"",A128*'MPTO_working_3-way'!$I127)</f>
        <v>3.2350332594235032</v>
      </c>
      <c r="F128" s="21">
        <f>IF(OR($A128="",$B128="",$C128=""),"",B128*'MPTO_working_3-way'!$I127)</f>
        <v>3.3890824622531937</v>
      </c>
      <c r="G128" s="22">
        <f>IF(OR($A128="",$B128="",$C128=""),"",C128*'MPTO_working_3-way'!$I127)</f>
        <v>2.526406926406926</v>
      </c>
      <c r="H128" s="17"/>
      <c r="I128" s="21"/>
      <c r="J128" s="22"/>
      <c r="K128" s="17"/>
      <c r="L128" s="21"/>
      <c r="M128" s="22"/>
      <c r="N128" s="23">
        <f t="shared" si="29"/>
        <v>30.911583276216586</v>
      </c>
      <c r="O128" s="24">
        <f t="shared" si="30"/>
        <v>29.506511309115837</v>
      </c>
      <c r="P128" s="24">
        <f t="shared" si="31"/>
        <v>39.581905414667588</v>
      </c>
      <c r="Q128" t="s">
        <v>247</v>
      </c>
      <c r="R128" t="s">
        <v>213</v>
      </c>
      <c r="S128" t="s">
        <v>372</v>
      </c>
      <c r="T128" s="35">
        <v>100</v>
      </c>
      <c r="U128" s="35">
        <f t="shared" si="32"/>
        <v>37.5</v>
      </c>
      <c r="V128" s="35">
        <f t="shared" si="33"/>
        <v>75.728155339805824</v>
      </c>
      <c r="W128" s="35">
        <f t="shared" si="34"/>
        <v>83.4983498349835</v>
      </c>
      <c r="X128" s="35">
        <f t="shared" si="35"/>
        <v>40.773494825210676</v>
      </c>
      <c r="Y128" s="35">
        <f t="shared" si="36"/>
        <v>79.0016501650165</v>
      </c>
      <c r="Z128" s="35">
        <f t="shared" si="37"/>
        <v>86.771844660194176</v>
      </c>
      <c r="AA128" s="35">
        <f t="shared" si="38"/>
        <v>-3.2734948252106761</v>
      </c>
      <c r="AB128" s="35">
        <f t="shared" si="39"/>
        <v>-3.2734948252106761</v>
      </c>
      <c r="AC128" s="35">
        <f t="shared" si="40"/>
        <v>-3.2734948252106761</v>
      </c>
      <c r="AF128">
        <v>2.15</v>
      </c>
      <c r="AG128">
        <v>1.76</v>
      </c>
      <c r="AJ128" t="s">
        <v>215</v>
      </c>
    </row>
    <row r="129" spans="1:36" ht="15" x14ac:dyDescent="0.25">
      <c r="A129">
        <v>1.6</v>
      </c>
      <c r="B129">
        <v>4.12</v>
      </c>
      <c r="C129">
        <v>6.06</v>
      </c>
      <c r="D129" s="20">
        <f t="shared" si="28"/>
        <v>3.2734948252106655E-2</v>
      </c>
      <c r="E129" s="17">
        <f>IF(OR($A129="",$B129="",$C129=""),"",A129*'MPTO_working_3-way'!$I128)</f>
        <v>1.6523759172033707</v>
      </c>
      <c r="F129" s="21">
        <f>IF(OR($A129="",$B129="",$C129=""),"",B129*'MPTO_working_3-way'!$I128)</f>
        <v>4.2548679867986792</v>
      </c>
      <c r="G129" s="22">
        <f>IF(OR($A129="",$B129="",$C129=""),"",C129*'MPTO_working_3-way'!$I128)</f>
        <v>6.2583737864077662</v>
      </c>
      <c r="H129" s="17"/>
      <c r="I129" s="21"/>
      <c r="J129" s="22"/>
      <c r="K129" s="17"/>
      <c r="L129" s="21"/>
      <c r="M129" s="22"/>
      <c r="N129" s="23">
        <f t="shared" si="29"/>
        <v>60.518916403265536</v>
      </c>
      <c r="O129" s="24">
        <f t="shared" si="30"/>
        <v>23.502491807093413</v>
      </c>
      <c r="P129" s="24">
        <f t="shared" si="31"/>
        <v>15.978591789641067</v>
      </c>
      <c r="Q129" t="s">
        <v>204</v>
      </c>
      <c r="R129" t="s">
        <v>351</v>
      </c>
      <c r="S129" t="s">
        <v>372</v>
      </c>
      <c r="T129" s="35">
        <v>100</v>
      </c>
      <c r="U129" s="35">
        <f t="shared" si="32"/>
        <v>54.751131221719454</v>
      </c>
      <c r="V129" s="35">
        <f t="shared" si="33"/>
        <v>67.845659163987136</v>
      </c>
      <c r="W129" s="35">
        <f t="shared" si="34"/>
        <v>74.160206718346245</v>
      </c>
      <c r="X129" s="35">
        <f t="shared" si="35"/>
        <v>57.994134117666604</v>
      </c>
      <c r="Y129" s="35">
        <f t="shared" si="36"/>
        <v>71.088662059934293</v>
      </c>
      <c r="Z129" s="35">
        <f t="shared" si="37"/>
        <v>77.403209614293417</v>
      </c>
      <c r="AA129" s="35">
        <f t="shared" si="38"/>
        <v>-3.24300289594715</v>
      </c>
      <c r="AB129" s="35">
        <f t="shared" si="39"/>
        <v>-3.2430028959471571</v>
      </c>
      <c r="AC129" s="35">
        <f t="shared" si="40"/>
        <v>-3.2430028959471713</v>
      </c>
      <c r="AF129">
        <v>1.96</v>
      </c>
      <c r="AG129">
        <v>1.93</v>
      </c>
      <c r="AJ129" t="s">
        <v>215</v>
      </c>
    </row>
    <row r="130" spans="1:36" ht="15" x14ac:dyDescent="0.25">
      <c r="A130">
        <v>2.21</v>
      </c>
      <c r="B130">
        <v>3.11</v>
      </c>
      <c r="C130">
        <v>3.87</v>
      </c>
      <c r="D130" s="20">
        <f t="shared" si="28"/>
        <v>3.2430028959471446E-2</v>
      </c>
      <c r="E130" s="17">
        <f>IF(OR($A130="",$B130="",$C130=""),"",A130*'MPTO_working_3-way'!$I129)</f>
        <v>2.2816703640004317</v>
      </c>
      <c r="F130" s="21">
        <f>IF(OR($A130="",$B130="",$C130=""),"",B130*'MPTO_working_3-way'!$I129)</f>
        <v>3.2108573900639561</v>
      </c>
      <c r="G130" s="22">
        <f>IF(OR($A130="",$B130="",$C130=""),"",C130*'MPTO_working_3-way'!$I129)</f>
        <v>3.9955042120731545</v>
      </c>
      <c r="H130" s="17"/>
      <c r="I130" s="21"/>
      <c r="J130" s="22"/>
      <c r="K130" s="17"/>
      <c r="L130" s="21"/>
      <c r="M130" s="22"/>
      <c r="N130" s="23">
        <f t="shared" si="29"/>
        <v>43.827540374706416</v>
      </c>
      <c r="O130" s="24">
        <f t="shared" si="30"/>
        <v>31.144329333794591</v>
      </c>
      <c r="P130" s="24">
        <f t="shared" si="31"/>
        <v>25.028130291499007</v>
      </c>
      <c r="Q130" t="s">
        <v>352</v>
      </c>
      <c r="R130" t="s">
        <v>353</v>
      </c>
      <c r="S130" t="s">
        <v>372</v>
      </c>
      <c r="T130" s="35">
        <v>100</v>
      </c>
      <c r="U130" s="35">
        <f t="shared" si="32"/>
        <v>13.043478260869554</v>
      </c>
      <c r="V130" s="35">
        <f t="shared" si="33"/>
        <v>89.561586638830903</v>
      </c>
      <c r="W130" s="35">
        <f t="shared" si="34"/>
        <v>93.670886075949355</v>
      </c>
      <c r="X130" s="35">
        <f t="shared" si="35"/>
        <v>16.767527285219735</v>
      </c>
      <c r="Y130" s="35">
        <f t="shared" si="36"/>
        <v>93.285635663181083</v>
      </c>
      <c r="Z130" s="35">
        <f t="shared" si="37"/>
        <v>97.394935100299548</v>
      </c>
      <c r="AA130" s="35">
        <f t="shared" si="38"/>
        <v>-3.7240490243501814</v>
      </c>
      <c r="AB130" s="35">
        <f t="shared" si="39"/>
        <v>-3.7240490243501796</v>
      </c>
      <c r="AC130" s="35">
        <f t="shared" si="40"/>
        <v>-3.7240490243501938</v>
      </c>
      <c r="AF130">
        <v>2.72</v>
      </c>
      <c r="AG130">
        <v>1.5</v>
      </c>
      <c r="AJ130" t="s">
        <v>167</v>
      </c>
    </row>
    <row r="131" spans="1:36" s="35" customFormat="1" ht="15" x14ac:dyDescent="0.25">
      <c r="A131">
        <v>1.1499999999999999</v>
      </c>
      <c r="B131">
        <v>9.58</v>
      </c>
      <c r="C131">
        <v>15.8</v>
      </c>
      <c r="D131" s="20">
        <f t="shared" si="28"/>
        <v>3.7240490243501734E-2</v>
      </c>
      <c r="E131" s="17">
        <f>IF(OR($A131="",$B131="",$C131=""),"",A131*'MPTO_working_3-way'!$I130)</f>
        <v>1.1928265637800268</v>
      </c>
      <c r="F131" s="21">
        <f>IF(OR($A131="",$B131="",$C131=""),"",B131*'MPTO_working_3-way'!$I130)</f>
        <v>9.9367638965327458</v>
      </c>
      <c r="G131" s="22">
        <f>IF(OR($A131="",$B131="",$C131=""),"",C131*'MPTO_working_3-way'!$I130)</f>
        <v>16.388399745847327</v>
      </c>
      <c r="H131" s="17"/>
      <c r="I131" s="21"/>
      <c r="J131" s="22"/>
      <c r="K131" s="17"/>
      <c r="L131" s="21"/>
      <c r="M131" s="22"/>
      <c r="N131" s="23">
        <f t="shared" si="29"/>
        <v>83.8344844392997</v>
      </c>
      <c r="O131" s="24">
        <f t="shared" si="30"/>
        <v>10.063638528725956</v>
      </c>
      <c r="P131" s="24">
        <f t="shared" si="31"/>
        <v>6.1018770319743449</v>
      </c>
      <c r="Q131" t="s">
        <v>354</v>
      </c>
      <c r="R131" t="s">
        <v>355</v>
      </c>
      <c r="S131" t="s">
        <v>372</v>
      </c>
      <c r="T131" s="35">
        <v>100</v>
      </c>
      <c r="U131" s="35">
        <f t="shared" si="32"/>
        <v>76.689976689976689</v>
      </c>
      <c r="V131" s="35">
        <f t="shared" si="33"/>
        <v>75.062344139650875</v>
      </c>
      <c r="W131" s="35">
        <f t="shared" si="34"/>
        <v>44.751381215469614</v>
      </c>
      <c r="X131" s="35">
        <f t="shared" si="35"/>
        <v>80.186274644879518</v>
      </c>
      <c r="Y131" s="35">
        <f t="shared" si="36"/>
        <v>78.558642094553704</v>
      </c>
      <c r="Z131" s="35">
        <f t="shared" si="37"/>
        <v>48.247679170372436</v>
      </c>
      <c r="AA131" s="35">
        <f t="shared" si="38"/>
        <v>-3.496297954902829</v>
      </c>
      <c r="AB131" s="35">
        <f t="shared" si="39"/>
        <v>-3.496297954902829</v>
      </c>
      <c r="AC131" s="35">
        <f t="shared" si="40"/>
        <v>-3.4962979549028219</v>
      </c>
      <c r="AD131" s="36"/>
      <c r="AE131" s="36"/>
      <c r="AF131">
        <v>1.31</v>
      </c>
      <c r="AG131">
        <v>3.46</v>
      </c>
      <c r="AH131" s="36"/>
      <c r="AI131" s="36"/>
      <c r="AJ131" t="s">
        <v>167</v>
      </c>
    </row>
    <row r="132" spans="1:36" ht="15" x14ac:dyDescent="0.25">
      <c r="A132">
        <v>4.29</v>
      </c>
      <c r="B132">
        <v>4.01</v>
      </c>
      <c r="C132">
        <v>1.81</v>
      </c>
      <c r="D132" s="20">
        <f t="shared" ref="D132:D146" si="41">IF(OR($A132="",$B132="",$C132=""),"",(1/A132)+(1/B132)+(1/C132)-1)</f>
        <v>3.4962979549028272E-2</v>
      </c>
      <c r="E132" s="17">
        <f>IF(OR($A132="",$B132="",$C132=""),"",A132*'MPTO_working_3-way'!$I131)</f>
        <v>4.4399911822653317</v>
      </c>
      <c r="F132" s="21">
        <f>IF(OR($A132="",$B132="",$C132=""),"",B132*'MPTO_working_3-way'!$I131)</f>
        <v>4.1502015479916032</v>
      </c>
      <c r="G132" s="22">
        <f>IF(OR($A132="",$B132="",$C132=""),"",C132*'MPTO_working_3-way'!$I131)</f>
        <v>1.8732829929837411</v>
      </c>
      <c r="H132" s="17"/>
      <c r="I132" s="21"/>
      <c r="J132" s="22"/>
      <c r="K132" s="17"/>
      <c r="L132" s="21"/>
      <c r="M132" s="22"/>
      <c r="N132" s="23">
        <f t="shared" si="29"/>
        <v>22.522567251806773</v>
      </c>
      <c r="O132" s="24">
        <f t="shared" si="30"/>
        <v>24.095215339214732</v>
      </c>
      <c r="P132" s="24">
        <f t="shared" si="31"/>
        <v>53.382217408978491</v>
      </c>
      <c r="Q132" t="s">
        <v>356</v>
      </c>
      <c r="R132" t="s">
        <v>357</v>
      </c>
      <c r="S132" t="s">
        <v>372</v>
      </c>
      <c r="T132" s="35">
        <v>100</v>
      </c>
      <c r="U132" s="35">
        <f t="shared" si="32"/>
        <v>42.528735632183903</v>
      </c>
      <c r="V132" s="35">
        <f t="shared" si="33"/>
        <v>74.554707379134854</v>
      </c>
      <c r="W132" s="35">
        <f t="shared" si="34"/>
        <v>79.209979209979196</v>
      </c>
      <c r="X132" s="35">
        <f t="shared" si="35"/>
        <v>46.235313410885929</v>
      </c>
      <c r="Y132" s="35">
        <f t="shared" si="36"/>
        <v>78.26128515783688</v>
      </c>
      <c r="Z132" s="35">
        <f t="shared" si="37"/>
        <v>82.916556988681236</v>
      </c>
      <c r="AA132" s="35">
        <f t="shared" si="38"/>
        <v>-3.7065777787020266</v>
      </c>
      <c r="AB132" s="35">
        <f t="shared" si="39"/>
        <v>-3.7065777787020266</v>
      </c>
      <c r="AC132" s="35">
        <f t="shared" si="40"/>
        <v>-3.7065777787020409</v>
      </c>
      <c r="AF132">
        <v>1.7</v>
      </c>
      <c r="AG132">
        <v>2.2400000000000002</v>
      </c>
      <c r="AJ132" t="s">
        <v>167</v>
      </c>
    </row>
    <row r="133" spans="1:36" ht="15" x14ac:dyDescent="0.25">
      <c r="A133">
        <v>1.74</v>
      </c>
      <c r="B133">
        <v>3.93</v>
      </c>
      <c r="C133">
        <v>4.8099999999999996</v>
      </c>
      <c r="D133" s="20">
        <f t="shared" si="41"/>
        <v>3.7065777787020249E-2</v>
      </c>
      <c r="E133" s="17">
        <f>IF(OR($A133="",$B133="",$C133=""),"",A133*'MPTO_working_3-way'!$I132)</f>
        <v>1.8044944533494152</v>
      </c>
      <c r="F133" s="21">
        <f>IF(OR($A133="",$B133="",$C133=""),"",B133*'MPTO_working_3-way'!$I132)</f>
        <v>4.0756685067029901</v>
      </c>
      <c r="G133" s="22">
        <f>IF(OR($A133="",$B133="",$C133=""),"",C133*'MPTO_working_3-way'!$I132)</f>
        <v>4.988286391155567</v>
      </c>
      <c r="H133" s="17"/>
      <c r="I133" s="21"/>
      <c r="J133" s="22"/>
      <c r="K133" s="17"/>
      <c r="L133" s="21"/>
      <c r="M133" s="22"/>
      <c r="N133" s="23">
        <f t="shared" ref="N133:N146" si="42">(1/E133)* 100</f>
        <v>55.417183363675534</v>
      </c>
      <c r="O133" s="24">
        <f t="shared" ref="O133:O146" si="43">(1/F133)* 100</f>
        <v>24.535852176283825</v>
      </c>
      <c r="P133" s="24">
        <f t="shared" ref="P133:P146" si="44">(1/G133)* 100</f>
        <v>20.046964460040634</v>
      </c>
      <c r="Q133" t="s">
        <v>358</v>
      </c>
      <c r="R133" t="s">
        <v>118</v>
      </c>
      <c r="S133" t="s">
        <v>372</v>
      </c>
      <c r="T133" s="35">
        <v>100</v>
      </c>
      <c r="U133" s="35">
        <f t="shared" ref="U133:U146" si="45">(1/A134)*((T133*A134)-T133)</f>
        <v>46.236559139784944</v>
      </c>
      <c r="V133" s="35">
        <f t="shared" ref="V133:V146" si="46">(1/B134)*((T133*B134)-T133)</f>
        <v>72.602739726027394</v>
      </c>
      <c r="W133" s="35">
        <f t="shared" ref="W133:W146" si="47">(1/C134)*((T133*C134)-T133)</f>
        <v>78.070175438596479</v>
      </c>
      <c r="X133" s="35">
        <f t="shared" ref="X133:X146" si="48">((1/B134)+(1/C134))*T133</f>
        <v>49.327084835376112</v>
      </c>
      <c r="Y133" s="35">
        <f t="shared" ref="Y133:Y146" si="49">((1/A134)+(1/C134))*T133</f>
        <v>75.693265421618563</v>
      </c>
      <c r="Z133" s="35">
        <f t="shared" ref="Z133:Z146" si="50">((1/A134)+(1/B134))*T133</f>
        <v>81.160701134187647</v>
      </c>
      <c r="AA133" s="35">
        <f t="shared" ref="AA133:AA146" si="51">U133-X133</f>
        <v>-3.0905256955911682</v>
      </c>
      <c r="AB133" s="35">
        <f t="shared" ref="AB133:AB146" si="52">V133-Y133</f>
        <v>-3.0905256955911682</v>
      </c>
      <c r="AC133" s="35">
        <f t="shared" ref="AC133:AC146" si="53">W133-Z133</f>
        <v>-3.0905256955911682</v>
      </c>
      <c r="AF133">
        <v>1.69</v>
      </c>
      <c r="AG133">
        <v>2.2400000000000002</v>
      </c>
      <c r="AJ133" t="s">
        <v>167</v>
      </c>
    </row>
    <row r="134" spans="1:36" s="35" customFormat="1" ht="15" x14ac:dyDescent="0.25">
      <c r="A134">
        <v>1.86</v>
      </c>
      <c r="B134">
        <v>3.65</v>
      </c>
      <c r="C134">
        <v>4.5599999999999996</v>
      </c>
      <c r="D134" s="20">
        <f t="shared" si="41"/>
        <v>3.090525695591162E-2</v>
      </c>
      <c r="E134" s="17">
        <f>IF(OR($A134="",$B134="",$C134=""),"",A134*'MPTO_working_3-way'!$I133)</f>
        <v>1.9174837779379956</v>
      </c>
      <c r="F134" s="21">
        <f>IF(OR($A134="",$B134="",$C134=""),"",B134*'MPTO_working_3-way'!$I133)</f>
        <v>3.7628041878890772</v>
      </c>
      <c r="G134" s="22">
        <f>IF(OR($A134="",$B134="",$C134=""),"",C134*'MPTO_working_3-way'!$I133)</f>
        <v>4.7009279717189569</v>
      </c>
      <c r="H134" s="17"/>
      <c r="I134" s="21"/>
      <c r="J134" s="22"/>
      <c r="K134" s="17"/>
      <c r="L134" s="21"/>
      <c r="M134" s="22"/>
      <c r="N134" s="23">
        <f t="shared" si="42"/>
        <v>52.151679795454122</v>
      </c>
      <c r="O134" s="24">
        <f t="shared" si="43"/>
        <v>26.575924498505387</v>
      </c>
      <c r="P134" s="24">
        <f t="shared" si="44"/>
        <v>21.272395706040498</v>
      </c>
      <c r="Q134" t="s">
        <v>359</v>
      </c>
      <c r="R134" t="s">
        <v>360</v>
      </c>
      <c r="S134" t="s">
        <v>372</v>
      </c>
      <c r="T134" s="35">
        <v>100</v>
      </c>
      <c r="U134" s="35">
        <f t="shared" si="45"/>
        <v>61.538461538461533</v>
      </c>
      <c r="V134" s="35">
        <f t="shared" si="46"/>
        <v>68.253968253968253</v>
      </c>
      <c r="W134" s="35">
        <f t="shared" si="47"/>
        <v>67.426710097719877</v>
      </c>
      <c r="X134" s="35">
        <f t="shared" si="48"/>
        <v>64.319321648311885</v>
      </c>
      <c r="Y134" s="35">
        <f t="shared" si="49"/>
        <v>71.03482836381859</v>
      </c>
      <c r="Z134" s="35">
        <f t="shared" si="50"/>
        <v>70.2075702075702</v>
      </c>
      <c r="AA134" s="35">
        <f t="shared" si="51"/>
        <v>-2.7808601098503516</v>
      </c>
      <c r="AB134" s="35">
        <f t="shared" si="52"/>
        <v>-2.7808601098503374</v>
      </c>
      <c r="AC134" s="35">
        <f t="shared" si="53"/>
        <v>-2.7808601098503232</v>
      </c>
      <c r="AD134" s="36"/>
      <c r="AE134" s="36"/>
      <c r="AF134">
        <v>2.0499999999999998</v>
      </c>
      <c r="AG134">
        <v>1.85</v>
      </c>
      <c r="AH134" s="36"/>
      <c r="AI134" s="36"/>
      <c r="AJ134" t="s">
        <v>376</v>
      </c>
    </row>
    <row r="135" spans="1:36" ht="15" x14ac:dyDescent="0.25">
      <c r="A135">
        <v>2.6</v>
      </c>
      <c r="B135">
        <v>3.15</v>
      </c>
      <c r="C135">
        <v>3.07</v>
      </c>
      <c r="D135" s="20">
        <f t="shared" si="41"/>
        <v>2.7808601098503249E-2</v>
      </c>
      <c r="E135" s="17">
        <f>IF(OR($A135="",$B135="",$C135=""),"",A135*'MPTO_working_3-way'!$I134)</f>
        <v>2.6723023628561084</v>
      </c>
      <c r="F135" s="21">
        <f>IF(OR($A135="",$B135="",$C135=""),"",B135*'MPTO_working_3-way'!$I134)</f>
        <v>3.2375970934602853</v>
      </c>
      <c r="G135" s="22">
        <f>IF(OR($A135="",$B135="",$C135=""),"",C135*'MPTO_working_3-way'!$I134)</f>
        <v>3.1553724053724048</v>
      </c>
      <c r="H135" s="17"/>
      <c r="I135" s="21"/>
      <c r="J135" s="22"/>
      <c r="K135" s="17"/>
      <c r="L135" s="21"/>
      <c r="M135" s="22"/>
      <c r="N135" s="23">
        <f t="shared" si="42"/>
        <v>37.420915159137088</v>
      </c>
      <c r="O135" s="24">
        <f t="shared" si="43"/>
        <v>30.887104575795689</v>
      </c>
      <c r="P135" s="24">
        <f t="shared" si="44"/>
        <v>31.691980265067237</v>
      </c>
      <c r="Q135" t="s">
        <v>361</v>
      </c>
      <c r="R135" t="s">
        <v>362</v>
      </c>
      <c r="S135" t="s">
        <v>372</v>
      </c>
      <c r="T135" s="35">
        <v>100</v>
      </c>
      <c r="U135" s="35">
        <f t="shared" si="45"/>
        <v>69.135802469135797</v>
      </c>
      <c r="V135" s="35">
        <f t="shared" si="46"/>
        <v>65.753424657534239</v>
      </c>
      <c r="W135" s="35">
        <f t="shared" si="47"/>
        <v>62.406015037593981</v>
      </c>
      <c r="X135" s="35">
        <f t="shared" si="48"/>
        <v>71.840560304871758</v>
      </c>
      <c r="Y135" s="35">
        <f t="shared" si="49"/>
        <v>68.458182493270201</v>
      </c>
      <c r="Z135" s="35">
        <f t="shared" si="50"/>
        <v>65.11077287332995</v>
      </c>
      <c r="AA135" s="35">
        <f t="shared" si="51"/>
        <v>-2.7047578357359612</v>
      </c>
      <c r="AB135" s="35">
        <f t="shared" si="52"/>
        <v>-2.7047578357359612</v>
      </c>
      <c r="AC135" s="35">
        <f t="shared" si="53"/>
        <v>-2.7047578357359683</v>
      </c>
      <c r="AF135">
        <v>2.27</v>
      </c>
      <c r="AG135">
        <v>1.69</v>
      </c>
      <c r="AJ135" t="s">
        <v>376</v>
      </c>
    </row>
    <row r="136" spans="1:36" ht="15" x14ac:dyDescent="0.25">
      <c r="A136">
        <v>3.24</v>
      </c>
      <c r="B136">
        <v>2.92</v>
      </c>
      <c r="C136">
        <v>2.66</v>
      </c>
      <c r="D136" s="20">
        <f t="shared" si="41"/>
        <v>2.7047578357359603E-2</v>
      </c>
      <c r="E136" s="17">
        <f>IF(OR($A136="",$B136="",$C136=""),"",A136*'MPTO_working_3-way'!$I135)</f>
        <v>3.3276341538778453</v>
      </c>
      <c r="F136" s="21">
        <f>IF(OR($A136="",$B136="",$C136=""),"",B136*'MPTO_working_3-way'!$I135)</f>
        <v>2.9989789288034898</v>
      </c>
      <c r="G136" s="22">
        <f>IF(OR($A136="",$B136="",$C136=""),"",C136*'MPTO_working_3-way'!$I135)</f>
        <v>2.7319465584305767</v>
      </c>
      <c r="H136" s="17"/>
      <c r="I136" s="21"/>
      <c r="J136" s="22"/>
      <c r="K136" s="17"/>
      <c r="L136" s="21"/>
      <c r="M136" s="22"/>
      <c r="N136" s="23">
        <f t="shared" si="42"/>
        <v>30.051380463043209</v>
      </c>
      <c r="O136" s="24">
        <f t="shared" si="43"/>
        <v>33.344682431595899</v>
      </c>
      <c r="P136" s="24">
        <f t="shared" si="44"/>
        <v>36.603937105360899</v>
      </c>
      <c r="Q136" t="s">
        <v>363</v>
      </c>
      <c r="R136" t="s">
        <v>364</v>
      </c>
      <c r="S136" t="s">
        <v>372</v>
      </c>
      <c r="T136" s="35">
        <v>100</v>
      </c>
      <c r="U136" s="35">
        <f t="shared" si="45"/>
        <v>57.805907172995774</v>
      </c>
      <c r="V136" s="35">
        <f t="shared" si="46"/>
        <v>68.944099378881987</v>
      </c>
      <c r="W136" s="35">
        <f t="shared" si="47"/>
        <v>70.414201183431956</v>
      </c>
      <c r="X136" s="35">
        <f t="shared" si="48"/>
        <v>60.641699437686057</v>
      </c>
      <c r="Y136" s="35">
        <f t="shared" si="49"/>
        <v>71.779891643572256</v>
      </c>
      <c r="Z136" s="35">
        <f t="shared" si="50"/>
        <v>73.249993448122225</v>
      </c>
      <c r="AA136" s="35">
        <f t="shared" si="51"/>
        <v>-2.8357922646902836</v>
      </c>
      <c r="AB136" s="35">
        <f t="shared" si="52"/>
        <v>-2.8357922646902693</v>
      </c>
      <c r="AC136" s="35">
        <f t="shared" si="53"/>
        <v>-2.8357922646902693</v>
      </c>
      <c r="AF136">
        <v>2.88</v>
      </c>
      <c r="AG136">
        <v>1.46</v>
      </c>
      <c r="AJ136" t="s">
        <v>376</v>
      </c>
    </row>
    <row r="137" spans="1:36" ht="15" x14ac:dyDescent="0.25">
      <c r="A137">
        <v>2.37</v>
      </c>
      <c r="B137">
        <v>3.22</v>
      </c>
      <c r="C137">
        <v>3.38</v>
      </c>
      <c r="D137" s="20">
        <f t="shared" si="41"/>
        <v>2.8357922646902622E-2</v>
      </c>
      <c r="E137" s="17">
        <f>IF(OR($A137="",$B137="",$C137=""),"",A137*'MPTO_working_3-way'!$I136)</f>
        <v>2.4372082766731595</v>
      </c>
      <c r="F137" s="21">
        <f>IF(OR($A137="",$B137="",$C137=""),"",B137*'MPTO_working_3-way'!$I136)</f>
        <v>3.3113125109230266</v>
      </c>
      <c r="G137" s="22">
        <f>IF(OR($A137="",$B137="",$C137=""),"",C137*'MPTO_working_3-way'!$I136)</f>
        <v>3.4758497785465305</v>
      </c>
      <c r="H137" s="17"/>
      <c r="I137" s="21"/>
      <c r="J137" s="22"/>
      <c r="K137" s="17"/>
      <c r="L137" s="21"/>
      <c r="M137" s="22"/>
      <c r="N137" s="23">
        <f t="shared" si="42"/>
        <v>41.030551618059533</v>
      </c>
      <c r="O137" s="24">
        <f t="shared" si="43"/>
        <v>30.199505383478602</v>
      </c>
      <c r="P137" s="24">
        <f t="shared" si="44"/>
        <v>28.769942998461872</v>
      </c>
      <c r="Q137" t="s">
        <v>365</v>
      </c>
      <c r="R137" t="s">
        <v>366</v>
      </c>
      <c r="S137" t="s">
        <v>372</v>
      </c>
      <c r="T137" s="35">
        <v>100</v>
      </c>
      <c r="U137" s="35">
        <f t="shared" si="45"/>
        <v>50.495049504950494</v>
      </c>
      <c r="V137" s="35">
        <f t="shared" si="46"/>
        <v>70.414201183431956</v>
      </c>
      <c r="W137" s="35">
        <f t="shared" si="47"/>
        <v>76.24703087885986</v>
      </c>
      <c r="X137" s="35">
        <f t="shared" si="48"/>
        <v>53.338767937708198</v>
      </c>
      <c r="Y137" s="35">
        <f t="shared" si="49"/>
        <v>73.257919616189653</v>
      </c>
      <c r="Z137" s="35">
        <f t="shared" si="50"/>
        <v>79.090749311617543</v>
      </c>
      <c r="AA137" s="35">
        <f t="shared" si="51"/>
        <v>-2.8437184327577043</v>
      </c>
      <c r="AB137" s="35">
        <f t="shared" si="52"/>
        <v>-2.8437184327576972</v>
      </c>
      <c r="AC137" s="35">
        <f t="shared" si="53"/>
        <v>-2.843718432757683</v>
      </c>
      <c r="AF137">
        <v>2.31</v>
      </c>
      <c r="AG137">
        <v>1.66</v>
      </c>
      <c r="AJ137" t="s">
        <v>376</v>
      </c>
    </row>
    <row r="138" spans="1:36" ht="15" x14ac:dyDescent="0.25">
      <c r="A138">
        <v>2.02</v>
      </c>
      <c r="B138">
        <v>3.38</v>
      </c>
      <c r="C138">
        <v>4.21</v>
      </c>
      <c r="D138" s="20">
        <f t="shared" si="41"/>
        <v>2.8437184327577025E-2</v>
      </c>
      <c r="E138" s="17">
        <f>IF(OR($A138="",$B138="",$C138=""),"",A138*'MPTO_working_3-way'!$I137)</f>
        <v>2.0774431123417054</v>
      </c>
      <c r="F138" s="21">
        <f>IF(OR($A138="",$B138="",$C138=""),"",B138*'MPTO_working_3-way'!$I137)</f>
        <v>3.4761176830272102</v>
      </c>
      <c r="G138" s="22">
        <f>IF(OR($A138="",$B138="",$C138=""),"",C138*'MPTO_working_3-way'!$I137)</f>
        <v>4.3297205460190993</v>
      </c>
      <c r="H138" s="17"/>
      <c r="I138" s="21"/>
      <c r="J138" s="22"/>
      <c r="K138" s="17"/>
      <c r="L138" s="21"/>
      <c r="M138" s="22"/>
      <c r="N138" s="23">
        <f t="shared" si="42"/>
        <v>48.136095475211086</v>
      </c>
      <c r="O138" s="24">
        <f t="shared" si="43"/>
        <v>28.767725698203073</v>
      </c>
      <c r="P138" s="24">
        <f t="shared" si="44"/>
        <v>23.096178826585838</v>
      </c>
      <c r="Q138" t="s">
        <v>120</v>
      </c>
      <c r="R138" t="s">
        <v>162</v>
      </c>
      <c r="S138" t="s">
        <v>372</v>
      </c>
      <c r="T138" s="35">
        <v>100</v>
      </c>
      <c r="U138" s="35">
        <f t="shared" si="45"/>
        <v>18.032786885245901</v>
      </c>
      <c r="V138" s="35">
        <f t="shared" si="46"/>
        <v>85.875706214689274</v>
      </c>
      <c r="W138" s="35">
        <f t="shared" si="47"/>
        <v>92.625368731563427</v>
      </c>
      <c r="X138" s="35">
        <f t="shared" si="48"/>
        <v>21.498925053747314</v>
      </c>
      <c r="Y138" s="35">
        <f t="shared" si="49"/>
        <v>89.341844383190676</v>
      </c>
      <c r="Z138" s="35">
        <f t="shared" si="50"/>
        <v>96.091506900064843</v>
      </c>
      <c r="AA138" s="35">
        <f t="shared" si="51"/>
        <v>-3.4661381685014128</v>
      </c>
      <c r="AB138" s="35">
        <f t="shared" si="52"/>
        <v>-3.4661381685014021</v>
      </c>
      <c r="AC138" s="35">
        <f t="shared" si="53"/>
        <v>-3.4661381685014163</v>
      </c>
      <c r="AF138">
        <v>2.0099999999999998</v>
      </c>
      <c r="AG138">
        <v>1.88</v>
      </c>
      <c r="AJ138" t="s">
        <v>168</v>
      </c>
    </row>
    <row r="139" spans="1:36" ht="15" x14ac:dyDescent="0.25">
      <c r="A139">
        <v>1.22</v>
      </c>
      <c r="B139">
        <v>7.08</v>
      </c>
      <c r="C139">
        <v>13.56</v>
      </c>
      <c r="D139" s="20">
        <f t="shared" si="41"/>
        <v>3.4661381685014092E-2</v>
      </c>
      <c r="E139" s="17">
        <f>IF(OR($A139="",$B139="",$C139=""),"",A139*'MPTO_working_3-way'!$I138)</f>
        <v>1.2622868856557172</v>
      </c>
      <c r="F139" s="21">
        <f>IF(OR($A139="",$B139="",$C139=""),"",B139*'MPTO_working_3-way'!$I138)</f>
        <v>7.3254025823299003</v>
      </c>
      <c r="G139" s="22">
        <f>IF(OR($A139="",$B139="",$C139=""),"",C139*'MPTO_working_3-way'!$I138)</f>
        <v>14.030008335648791</v>
      </c>
      <c r="H139" s="17"/>
      <c r="I139" s="21"/>
      <c r="J139" s="22"/>
      <c r="K139" s="17"/>
      <c r="L139" s="21"/>
      <c r="M139" s="22"/>
      <c r="N139" s="23">
        <f t="shared" si="42"/>
        <v>79.221293619043848</v>
      </c>
      <c r="O139" s="24">
        <f t="shared" si="43"/>
        <v>13.651126866558402</v>
      </c>
      <c r="P139" s="24">
        <f t="shared" si="44"/>
        <v>7.1275795143977501</v>
      </c>
      <c r="Q139" t="s">
        <v>157</v>
      </c>
      <c r="R139" t="s">
        <v>153</v>
      </c>
      <c r="S139" t="s">
        <v>372</v>
      </c>
      <c r="T139" s="35">
        <v>100</v>
      </c>
      <c r="U139" s="35">
        <f t="shared" si="45"/>
        <v>63.63636363636364</v>
      </c>
      <c r="V139" s="35">
        <f t="shared" si="46"/>
        <v>70.149253731343279</v>
      </c>
      <c r="W139" s="35">
        <f t="shared" si="47"/>
        <v>63.369963369963365</v>
      </c>
      <c r="X139" s="35">
        <f t="shared" si="48"/>
        <v>66.480782898693349</v>
      </c>
      <c r="Y139" s="35">
        <f t="shared" si="49"/>
        <v>72.993672993672988</v>
      </c>
      <c r="Z139" s="35">
        <f t="shared" si="50"/>
        <v>66.214382632293081</v>
      </c>
      <c r="AA139" s="35">
        <f t="shared" si="51"/>
        <v>-2.8444192623297084</v>
      </c>
      <c r="AB139" s="35">
        <f t="shared" si="52"/>
        <v>-2.8444192623297084</v>
      </c>
      <c r="AC139" s="35">
        <f t="shared" si="53"/>
        <v>-2.8444192623297155</v>
      </c>
      <c r="AF139">
        <v>1.48</v>
      </c>
      <c r="AG139">
        <v>2.73</v>
      </c>
      <c r="AJ139" t="s">
        <v>168</v>
      </c>
    </row>
    <row r="140" spans="1:36" ht="15" x14ac:dyDescent="0.25">
      <c r="A140">
        <v>2.75</v>
      </c>
      <c r="B140">
        <v>3.35</v>
      </c>
      <c r="C140">
        <v>2.73</v>
      </c>
      <c r="D140" s="20">
        <f t="shared" si="41"/>
        <v>2.8444192623297004E-2</v>
      </c>
      <c r="E140" s="17">
        <f>IF(OR($A140="",$B140="",$C140=""),"",A140*'MPTO_working_3-way'!$I139)</f>
        <v>2.8282215297140669</v>
      </c>
      <c r="F140" s="21">
        <f>IF(OR($A140="",$B140="",$C140=""),"",B140*'MPTO_working_3-way'!$I139)</f>
        <v>3.445288045288045</v>
      </c>
      <c r="G140" s="22">
        <f>IF(OR($A140="",$B140="",$C140=""),"",C140*'MPTO_working_3-way'!$I139)</f>
        <v>2.8076526458616007</v>
      </c>
      <c r="H140" s="17"/>
      <c r="I140" s="21"/>
      <c r="J140" s="22"/>
      <c r="K140" s="17"/>
      <c r="L140" s="21"/>
      <c r="M140" s="22"/>
      <c r="N140" s="23">
        <f t="shared" si="42"/>
        <v>35.357909184048253</v>
      </c>
      <c r="O140" s="24">
        <f t="shared" si="43"/>
        <v>29.025149330188864</v>
      </c>
      <c r="P140" s="24">
        <f t="shared" si="44"/>
        <v>35.616941485762894</v>
      </c>
      <c r="Q140" t="s">
        <v>122</v>
      </c>
      <c r="R140" t="s">
        <v>154</v>
      </c>
      <c r="S140" t="s">
        <v>372</v>
      </c>
      <c r="T140" s="35">
        <v>100</v>
      </c>
      <c r="U140" s="35">
        <f t="shared" si="45"/>
        <v>72.067039106145245</v>
      </c>
      <c r="V140" s="35">
        <f t="shared" si="46"/>
        <v>75.845410628019309</v>
      </c>
      <c r="W140" s="35">
        <f t="shared" si="47"/>
        <v>49.238578680203041</v>
      </c>
      <c r="X140" s="35">
        <f t="shared" si="48"/>
        <v>74.916010691777629</v>
      </c>
      <c r="Y140" s="35">
        <f t="shared" si="49"/>
        <v>78.694382213651707</v>
      </c>
      <c r="Z140" s="35">
        <f t="shared" si="50"/>
        <v>52.087550265835425</v>
      </c>
      <c r="AA140" s="35">
        <f t="shared" si="51"/>
        <v>-2.8489715856323841</v>
      </c>
      <c r="AB140" s="35">
        <f t="shared" si="52"/>
        <v>-2.8489715856323983</v>
      </c>
      <c r="AC140" s="35">
        <f t="shared" si="53"/>
        <v>-2.8489715856323841</v>
      </c>
      <c r="AF140">
        <v>2.2200000000000002</v>
      </c>
      <c r="AG140">
        <v>1.72</v>
      </c>
      <c r="AJ140" t="s">
        <v>168</v>
      </c>
    </row>
    <row r="141" spans="1:36" ht="15" x14ac:dyDescent="0.25">
      <c r="A141">
        <v>3.58</v>
      </c>
      <c r="B141">
        <v>4.1399999999999997</v>
      </c>
      <c r="C141">
        <v>1.97</v>
      </c>
      <c r="D141" s="20">
        <f t="shared" si="41"/>
        <v>2.8489715856323761E-2</v>
      </c>
      <c r="E141" s="17">
        <f>IF(OR($A141="",$B141="",$C141=""),"",A141*'MPTO_working_3-way'!$I140)</f>
        <v>3.6819931827656389</v>
      </c>
      <c r="F141" s="21">
        <f>IF(OR($A141="",$B141="",$C141=""),"",B141*'MPTO_working_3-way'!$I140)</f>
        <v>4.25794742364518</v>
      </c>
      <c r="G141" s="22">
        <f>IF(OR($A141="",$B141="",$C141=""),"",C141*'MPTO_working_3-way'!$I140)</f>
        <v>2.0261247402369578</v>
      </c>
      <c r="H141" s="17"/>
      <c r="I141" s="21"/>
      <c r="J141" s="22"/>
      <c r="K141" s="17"/>
      <c r="L141" s="21"/>
      <c r="M141" s="22"/>
      <c r="N141" s="23">
        <f t="shared" si="42"/>
        <v>27.159202919785812</v>
      </c>
      <c r="O141" s="24">
        <f t="shared" si="43"/>
        <v>23.485494312278554</v>
      </c>
      <c r="P141" s="24">
        <f t="shared" si="44"/>
        <v>49.35530276793564</v>
      </c>
      <c r="Q141" t="s">
        <v>151</v>
      </c>
      <c r="R141" t="s">
        <v>124</v>
      </c>
      <c r="S141" t="s">
        <v>372</v>
      </c>
      <c r="T141" s="35">
        <v>100</v>
      </c>
      <c r="U141" s="35">
        <f t="shared" si="45"/>
        <v>39.759036144578317</v>
      </c>
      <c r="V141" s="35">
        <f t="shared" si="46"/>
        <v>76.635514018691595</v>
      </c>
      <c r="W141" s="35">
        <f t="shared" si="47"/>
        <v>80.039920159680634</v>
      </c>
      <c r="X141" s="35">
        <f t="shared" si="48"/>
        <v>43.324565821627772</v>
      </c>
      <c r="Y141" s="35">
        <f t="shared" si="49"/>
        <v>80.201043695741063</v>
      </c>
      <c r="Z141" s="35">
        <f t="shared" si="50"/>
        <v>83.605449836730102</v>
      </c>
      <c r="AA141" s="35">
        <f t="shared" si="51"/>
        <v>-3.5655296770494544</v>
      </c>
      <c r="AB141" s="35">
        <f t="shared" si="52"/>
        <v>-3.5655296770494687</v>
      </c>
      <c r="AC141" s="35">
        <f t="shared" si="53"/>
        <v>-3.5655296770494687</v>
      </c>
      <c r="AF141">
        <v>1.73</v>
      </c>
      <c r="AG141">
        <v>2.19</v>
      </c>
      <c r="AJ141" t="s">
        <v>168</v>
      </c>
    </row>
    <row r="142" spans="1:36" ht="15" x14ac:dyDescent="0.25">
      <c r="A142">
        <v>1.66</v>
      </c>
      <c r="B142">
        <v>4.28</v>
      </c>
      <c r="C142">
        <v>5.01</v>
      </c>
      <c r="D142" s="20">
        <f t="shared" si="41"/>
        <v>3.5655296770494616E-2</v>
      </c>
      <c r="E142" s="17">
        <f>IF(OR($A142="",$B142="",$C142=""),"",A142*'MPTO_working_3-way'!$I141)</f>
        <v>1.7191877926390209</v>
      </c>
      <c r="F142" s="21">
        <f>IF(OR($A142="",$B142="",$C142=""),"",B142*'MPTO_working_3-way'!$I141)</f>
        <v>4.4326046701777173</v>
      </c>
      <c r="G142" s="22">
        <f>IF(OR($A142="",$B142="",$C142=""),"",C142*'MPTO_working_3-way'!$I141)</f>
        <v>5.1886330368201774</v>
      </c>
      <c r="H142" s="17"/>
      <c r="I142" s="21"/>
      <c r="J142" s="22"/>
      <c r="K142" s="17"/>
      <c r="L142" s="21"/>
      <c r="M142" s="22"/>
      <c r="N142" s="23">
        <f t="shared" si="42"/>
        <v>58.167002132149889</v>
      </c>
      <c r="O142" s="24">
        <f t="shared" si="43"/>
        <v>22.560098957796452</v>
      </c>
      <c r="P142" s="24">
        <f t="shared" si="44"/>
        <v>19.272898910053659</v>
      </c>
      <c r="Q142" t="s">
        <v>242</v>
      </c>
      <c r="R142" t="s">
        <v>84</v>
      </c>
      <c r="S142" t="s">
        <v>373</v>
      </c>
      <c r="T142" s="35">
        <v>100</v>
      </c>
      <c r="U142" s="35">
        <f t="shared" si="45"/>
        <v>47.916666666666671</v>
      </c>
      <c r="V142" s="35">
        <f t="shared" si="46"/>
        <v>73.190348525469176</v>
      </c>
      <c r="W142" s="35">
        <f t="shared" si="47"/>
        <v>75.490196078431367</v>
      </c>
      <c r="X142" s="35">
        <f t="shared" si="48"/>
        <v>51.319455396099457</v>
      </c>
      <c r="Y142" s="35">
        <f t="shared" si="49"/>
        <v>76.593137254901961</v>
      </c>
      <c r="Z142" s="35">
        <f t="shared" si="50"/>
        <v>78.892984807864181</v>
      </c>
      <c r="AA142" s="35">
        <f t="shared" si="51"/>
        <v>-3.4027887294327854</v>
      </c>
      <c r="AB142" s="35">
        <f t="shared" si="52"/>
        <v>-3.4027887294327854</v>
      </c>
      <c r="AC142" s="35">
        <f t="shared" si="53"/>
        <v>-3.4027887294328139</v>
      </c>
      <c r="AF142">
        <v>1.63</v>
      </c>
      <c r="AG142">
        <v>2.38</v>
      </c>
      <c r="AJ142" t="s">
        <v>164</v>
      </c>
    </row>
    <row r="143" spans="1:36" ht="15" x14ac:dyDescent="0.25">
      <c r="A143">
        <v>1.92</v>
      </c>
      <c r="B143">
        <v>3.73</v>
      </c>
      <c r="C143">
        <v>4.08</v>
      </c>
      <c r="D143" s="20">
        <f t="shared" si="41"/>
        <v>3.4027887294328041E-2</v>
      </c>
      <c r="E143" s="17">
        <f>IF(OR($A143="",$B143="",$C143=""),"",A143*'MPTO_working_3-way'!$I142)</f>
        <v>1.9853335436051098</v>
      </c>
      <c r="F143" s="21">
        <f>IF(OR($A143="",$B143="",$C143=""),"",B143*'MPTO_working_3-way'!$I142)</f>
        <v>3.8569240196078436</v>
      </c>
      <c r="G143" s="22">
        <f>IF(OR($A143="",$B143="",$C143=""),"",C143*'MPTO_working_3-way'!$I142)</f>
        <v>4.2188337801608586</v>
      </c>
      <c r="H143" s="17"/>
      <c r="I143" s="21"/>
      <c r="J143" s="22"/>
      <c r="K143" s="17"/>
      <c r="L143" s="21"/>
      <c r="M143" s="22"/>
      <c r="N143" s="23">
        <f t="shared" si="42"/>
        <v>50.369370084994834</v>
      </c>
      <c r="O143" s="24">
        <f t="shared" si="43"/>
        <v>25.927396933831119</v>
      </c>
      <c r="P143" s="24">
        <f t="shared" si="44"/>
        <v>23.703232981174036</v>
      </c>
      <c r="Q143" t="s">
        <v>100</v>
      </c>
      <c r="R143" t="s">
        <v>95</v>
      </c>
      <c r="S143" t="s">
        <v>373</v>
      </c>
      <c r="T143" s="35">
        <v>100</v>
      </c>
      <c r="U143" s="35">
        <f t="shared" si="45"/>
        <v>80.119284294234589</v>
      </c>
      <c r="V143" s="35">
        <f t="shared" si="46"/>
        <v>75</v>
      </c>
      <c r="W143" s="35">
        <f t="shared" si="47"/>
        <v>41.176470588235297</v>
      </c>
      <c r="X143" s="35">
        <f t="shared" si="48"/>
        <v>83.82352941176471</v>
      </c>
      <c r="Y143" s="35">
        <f t="shared" si="49"/>
        <v>78.704245117530121</v>
      </c>
      <c r="Z143" s="35">
        <f t="shared" si="50"/>
        <v>44.880715705765404</v>
      </c>
      <c r="AA143" s="35">
        <f t="shared" si="51"/>
        <v>-3.704245117530121</v>
      </c>
      <c r="AB143" s="35">
        <f t="shared" si="52"/>
        <v>-3.704245117530121</v>
      </c>
      <c r="AC143" s="35">
        <f t="shared" si="53"/>
        <v>-3.7042451175301068</v>
      </c>
      <c r="AF143">
        <v>1.81</v>
      </c>
      <c r="AG143">
        <v>2.0499999999999998</v>
      </c>
      <c r="AJ143" t="s">
        <v>169</v>
      </c>
    </row>
    <row r="144" spans="1:36" ht="15" x14ac:dyDescent="0.25">
      <c r="A144">
        <v>5.03</v>
      </c>
      <c r="B144">
        <v>4</v>
      </c>
      <c r="C144">
        <v>1.7</v>
      </c>
      <c r="D144" s="20">
        <f t="shared" si="41"/>
        <v>3.7042451175301139E-2</v>
      </c>
      <c r="E144" s="17">
        <f>IF(OR($A144="",$B144="",$C144=""),"",A144*'MPTO_working_3-way'!$I143)</f>
        <v>5.2163235294117651</v>
      </c>
      <c r="F144" s="21">
        <f>IF(OR($A144="",$B144="",$C144=""),"",B144*'MPTO_working_3-way'!$I143)</f>
        <v>4.1481698047012046</v>
      </c>
      <c r="G144" s="22">
        <f>IF(OR($A144="",$B144="",$C144=""),"",C144*'MPTO_working_3-way'!$I143)</f>
        <v>1.7629721669980118</v>
      </c>
      <c r="H144" s="17"/>
      <c r="I144" s="21"/>
      <c r="J144" s="22"/>
      <c r="K144" s="17"/>
      <c r="L144" s="21"/>
      <c r="M144" s="22"/>
      <c r="N144" s="23">
        <f t="shared" si="42"/>
        <v>19.170590059485214</v>
      </c>
      <c r="O144" s="24">
        <f t="shared" si="43"/>
        <v>24.107016999802656</v>
      </c>
      <c r="P144" s="24">
        <f t="shared" si="44"/>
        <v>56.722392940712126</v>
      </c>
      <c r="Q144" t="s">
        <v>367</v>
      </c>
      <c r="R144" t="s">
        <v>149</v>
      </c>
      <c r="S144" t="s">
        <v>373</v>
      </c>
      <c r="T144" s="35">
        <v>100</v>
      </c>
      <c r="U144" s="35">
        <f t="shared" si="45"/>
        <v>50.980392156862742</v>
      </c>
      <c r="V144" s="35">
        <f t="shared" si="46"/>
        <v>66.777408637873762</v>
      </c>
      <c r="W144" s="35">
        <f t="shared" si="47"/>
        <v>78.768577494692153</v>
      </c>
      <c r="X144" s="35">
        <f t="shared" si="48"/>
        <v>54.454013867434107</v>
      </c>
      <c r="Y144" s="35">
        <f t="shared" si="49"/>
        <v>70.251030348445113</v>
      </c>
      <c r="Z144" s="35">
        <f t="shared" si="50"/>
        <v>82.242199205263503</v>
      </c>
      <c r="AA144" s="35">
        <f t="shared" si="51"/>
        <v>-3.4736217105713649</v>
      </c>
      <c r="AB144" s="35">
        <f t="shared" si="52"/>
        <v>-3.4736217105713507</v>
      </c>
      <c r="AC144" s="35">
        <f t="shared" si="53"/>
        <v>-3.4736217105713507</v>
      </c>
      <c r="AF144">
        <v>1.8</v>
      </c>
      <c r="AG144">
        <v>2.08</v>
      </c>
      <c r="AJ144" t="s">
        <v>167</v>
      </c>
    </row>
    <row r="145" spans="1:38" ht="15" x14ac:dyDescent="0.25">
      <c r="A145">
        <v>2.04</v>
      </c>
      <c r="B145">
        <v>3.01</v>
      </c>
      <c r="C145">
        <v>4.71</v>
      </c>
      <c r="D145" s="20">
        <f t="shared" si="41"/>
        <v>3.4736217105713507E-2</v>
      </c>
      <c r="E145" s="17">
        <f>IF(OR($A145="",$B145="",$C145=""),"",A145*'MPTO_working_3-way'!$I144)</f>
        <v>2.1108618828956556</v>
      </c>
      <c r="F145" s="21">
        <f>IF(OR($A145="",$B145="",$C145=""),"",B145*'MPTO_working_3-way'!$I144)</f>
        <v>3.1145560134881976</v>
      </c>
      <c r="G145" s="22">
        <f>IF(OR($A145="",$B145="",$C145=""),"",C145*'MPTO_working_3-way'!$I144)</f>
        <v>4.8736075825679102</v>
      </c>
      <c r="H145" s="17"/>
      <c r="I145" s="21"/>
      <c r="J145" s="22"/>
      <c r="K145" s="17"/>
      <c r="L145" s="21"/>
      <c r="M145" s="22"/>
      <c r="N145" s="23">
        <f t="shared" si="42"/>
        <v>47.374013814120879</v>
      </c>
      <c r="O145" s="24">
        <f t="shared" si="43"/>
        <v>32.107305043457337</v>
      </c>
      <c r="P145" s="24">
        <f t="shared" si="44"/>
        <v>20.518681142421784</v>
      </c>
      <c r="Q145" t="s">
        <v>368</v>
      </c>
      <c r="R145" t="s">
        <v>369</v>
      </c>
      <c r="S145" t="s">
        <v>373</v>
      </c>
      <c r="T145" s="35">
        <v>100</v>
      </c>
      <c r="U145" s="35">
        <f t="shared" si="45"/>
        <v>37.5</v>
      </c>
      <c r="V145" s="35">
        <f t="shared" si="46"/>
        <v>77.728285077951</v>
      </c>
      <c r="W145" s="35">
        <f t="shared" si="47"/>
        <v>80.916030534351137</v>
      </c>
      <c r="X145" s="35">
        <f t="shared" si="48"/>
        <v>41.355684387697849</v>
      </c>
      <c r="Y145" s="35">
        <f t="shared" si="49"/>
        <v>81.583969465648849</v>
      </c>
      <c r="Z145" s="35">
        <f t="shared" si="50"/>
        <v>84.771714922049</v>
      </c>
      <c r="AA145" s="35">
        <f t="shared" si="51"/>
        <v>-3.855684387697849</v>
      </c>
      <c r="AB145" s="35">
        <f t="shared" si="52"/>
        <v>-3.855684387697849</v>
      </c>
      <c r="AC145" s="35">
        <f t="shared" si="53"/>
        <v>-3.8556843876978633</v>
      </c>
      <c r="AF145">
        <v>2.81</v>
      </c>
      <c r="AG145">
        <v>1.47</v>
      </c>
      <c r="AJ145" t="s">
        <v>376</v>
      </c>
    </row>
    <row r="146" spans="1:38" ht="15" x14ac:dyDescent="0.25">
      <c r="A146">
        <v>1.6</v>
      </c>
      <c r="B146">
        <v>4.49</v>
      </c>
      <c r="C146">
        <v>5.24</v>
      </c>
      <c r="D146" s="20">
        <f t="shared" si="41"/>
        <v>3.8556843876978553E-2</v>
      </c>
      <c r="E146" s="17">
        <f>IF(OR($A146="",$B146="",$C146=""),"",A146*'MPTO_working_3-way'!$I145)</f>
        <v>1.6616909502031658</v>
      </c>
      <c r="F146" s="21">
        <f>IF(OR($A146="",$B146="",$C146=""),"",B146*'MPTO_working_3-way'!$I145)</f>
        <v>4.6631202290076343</v>
      </c>
      <c r="G146" s="22">
        <f>IF(OR($A146="",$B146="",$C146=""),"",C146*'MPTO_working_3-way'!$I145)</f>
        <v>5.4420378619153675</v>
      </c>
      <c r="H146" s="17"/>
      <c r="I146" s="21"/>
      <c r="J146" s="22"/>
      <c r="K146" s="17"/>
      <c r="L146" s="21"/>
      <c r="M146" s="22"/>
      <c r="N146" s="23">
        <f t="shared" si="42"/>
        <v>60.179662161470851</v>
      </c>
      <c r="O146" s="24">
        <f t="shared" si="43"/>
        <v>21.444868476247965</v>
      </c>
      <c r="P146" s="24">
        <f t="shared" si="44"/>
        <v>18.375469362281176</v>
      </c>
      <c r="Q146" t="s">
        <v>75</v>
      </c>
      <c r="R146" t="s">
        <v>77</v>
      </c>
      <c r="S146" t="s">
        <v>373</v>
      </c>
      <c r="T146" s="35">
        <v>100</v>
      </c>
      <c r="U146" s="35" t="e">
        <f t="shared" si="45"/>
        <v>#DIV/0!</v>
      </c>
      <c r="V146" s="35" t="e">
        <f t="shared" si="46"/>
        <v>#DIV/0!</v>
      </c>
      <c r="W146" s="35" t="e">
        <f t="shared" si="47"/>
        <v>#DIV/0!</v>
      </c>
      <c r="X146" s="35" t="e">
        <f t="shared" si="48"/>
        <v>#DIV/0!</v>
      </c>
      <c r="Y146" s="35" t="e">
        <f t="shared" si="49"/>
        <v>#DIV/0!</v>
      </c>
      <c r="Z146" s="35" t="e">
        <f t="shared" si="50"/>
        <v>#DIV/0!</v>
      </c>
      <c r="AA146" s="35" t="e">
        <f t="shared" si="51"/>
        <v>#DIV/0!</v>
      </c>
      <c r="AB146" s="35" t="e">
        <f t="shared" si="52"/>
        <v>#DIV/0!</v>
      </c>
      <c r="AC146" s="35" t="e">
        <f t="shared" si="53"/>
        <v>#DIV/0!</v>
      </c>
      <c r="AF146">
        <v>1.66</v>
      </c>
      <c r="AG146">
        <v>2.29</v>
      </c>
      <c r="AJ146" t="s">
        <v>168</v>
      </c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2024-01-19T16:49:58Z</dcterms:modified>
</cp:coreProperties>
</file>