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N5" i="2" s="1"/>
  <c r="F5" i="2"/>
  <c r="G5" i="2"/>
  <c r="O5" i="2"/>
  <c r="P5" i="2"/>
  <c r="E6" i="2"/>
  <c r="N6" i="2" s="1"/>
  <c r="F6" i="2"/>
  <c r="G6" i="2"/>
  <c r="P6" i="2" s="1"/>
  <c r="O6" i="2"/>
  <c r="E7" i="2"/>
  <c r="N7" i="2" s="1"/>
  <c r="F7" i="2"/>
  <c r="G7" i="2"/>
  <c r="P7" i="2" s="1"/>
  <c r="O7" i="2"/>
  <c r="E8" i="2"/>
  <c r="N8" i="2" s="1"/>
  <c r="F8" i="2"/>
  <c r="G8" i="2"/>
  <c r="P8" i="2" s="1"/>
  <c r="O8" i="2"/>
  <c r="E9" i="2"/>
  <c r="N9" i="2" s="1"/>
  <c r="F9" i="2"/>
  <c r="G9" i="2"/>
  <c r="P9" i="2" s="1"/>
  <c r="O9" i="2"/>
  <c r="E10" i="2"/>
  <c r="N10" i="2" s="1"/>
  <c r="F10" i="2"/>
  <c r="G10" i="2"/>
  <c r="P10" i="2" s="1"/>
  <c r="O10" i="2"/>
  <c r="E11" i="2"/>
  <c r="N11" i="2" s="1"/>
  <c r="F11" i="2"/>
  <c r="G11" i="2"/>
  <c r="P11" i="2" s="1"/>
  <c r="O11" i="2"/>
  <c r="E12" i="2"/>
  <c r="N12" i="2" s="1"/>
  <c r="F12" i="2"/>
  <c r="G12" i="2"/>
  <c r="P12" i="2" s="1"/>
  <c r="O12" i="2"/>
  <c r="E13" i="2"/>
  <c r="N13" i="2" s="1"/>
  <c r="F13" i="2"/>
  <c r="G13" i="2"/>
  <c r="P13" i="2" s="1"/>
  <c r="O13" i="2"/>
  <c r="E14" i="2"/>
  <c r="N14" i="2" s="1"/>
  <c r="F14" i="2"/>
  <c r="G14" i="2"/>
  <c r="P14" i="2" s="1"/>
  <c r="O14" i="2"/>
  <c r="E15" i="2"/>
  <c r="N15" i="2" s="1"/>
  <c r="F15" i="2"/>
  <c r="G15" i="2"/>
  <c r="P15" i="2" s="1"/>
  <c r="O15" i="2"/>
  <c r="E16" i="2"/>
  <c r="N16" i="2" s="1"/>
  <c r="F16" i="2"/>
  <c r="G16" i="2"/>
  <c r="P16" i="2" s="1"/>
  <c r="O16" i="2"/>
  <c r="E17" i="2"/>
  <c r="N17" i="2" s="1"/>
  <c r="F17" i="2"/>
  <c r="G17" i="2"/>
  <c r="P17" i="2" s="1"/>
  <c r="O17" i="2"/>
  <c r="E18" i="2"/>
  <c r="N18" i="2" s="1"/>
  <c r="F18" i="2"/>
  <c r="G18" i="2"/>
  <c r="P18" i="2" s="1"/>
  <c r="O1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15" i="5" l="1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1" i="4" l="1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W120" i="4" s="1"/>
  <c r="X120" i="4" s="1"/>
  <c r="Y120" i="4" s="1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19" i="4" l="1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9" i="4" l="1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35" i="4" l="1"/>
  <c r="AR35" i="4" s="1"/>
  <c r="AO107" i="4"/>
  <c r="AU107" i="4" s="1"/>
  <c r="AO21" i="4"/>
  <c r="AU21" i="4" s="1"/>
  <c r="AL94" i="4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12" i="4" l="1"/>
  <c r="I12" i="4" s="1"/>
  <c r="G12" i="4"/>
  <c r="D122" i="4"/>
  <c r="H122" i="4" s="1"/>
  <c r="E122" i="4"/>
  <c r="I122" i="4" s="1"/>
  <c r="AM62" i="4"/>
  <c r="AS62" i="4" s="1"/>
  <c r="G11" i="4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22" i="4" l="1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459" i="3"/>
  <c r="D325" i="3"/>
  <c r="D561" i="3"/>
  <c r="D731" i="3"/>
  <c r="D398" i="3"/>
  <c r="D901" i="3"/>
  <c r="D161" i="3"/>
  <c r="D856" i="3"/>
  <c r="D661" i="3"/>
  <c r="D263" i="3"/>
  <c r="D416" i="3"/>
  <c r="D174" i="3"/>
  <c r="D341" i="3"/>
  <c r="D941" i="3"/>
  <c r="D257" i="3"/>
  <c r="D812" i="3"/>
  <c r="D948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67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278" i="3"/>
  <c r="D214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2" i="10"/>
  <c r="D126" i="3"/>
  <c r="D128" i="3"/>
  <c r="D123" i="3"/>
  <c r="D129" i="3"/>
  <c r="D130" i="3"/>
  <c r="D133" i="3"/>
  <c r="D132" i="3"/>
  <c r="D131" i="3"/>
  <c r="D127" i="3"/>
  <c r="D125" i="3"/>
  <c r="D121" i="3"/>
  <c r="D124" i="3"/>
  <c r="D122" i="3"/>
  <c r="D3" i="3"/>
  <c r="D2" i="3"/>
  <c r="D65" i="3"/>
  <c r="D105" i="3"/>
  <c r="D46" i="3"/>
  <c r="D99" i="3"/>
  <c r="D110" i="3"/>
  <c r="D103" i="3"/>
  <c r="D71" i="3"/>
  <c r="D41" i="3"/>
  <c r="D49" i="3"/>
  <c r="D90" i="3"/>
  <c r="D115" i="3"/>
  <c r="D117" i="3"/>
  <c r="D112" i="3"/>
  <c r="D57" i="3"/>
  <c r="D101" i="3"/>
  <c r="D36" i="3"/>
  <c r="D40" i="3"/>
  <c r="D9" i="3"/>
  <c r="D35" i="3"/>
  <c r="D28" i="3"/>
  <c r="D23" i="3"/>
  <c r="D113" i="3"/>
  <c r="D84" i="3"/>
  <c r="D107" i="3"/>
  <c r="D100" i="3"/>
  <c r="D60" i="3"/>
  <c r="D78" i="3"/>
  <c r="D80" i="3"/>
  <c r="D42" i="3"/>
  <c r="D55" i="3"/>
  <c r="D45" i="3"/>
  <c r="D104" i="3"/>
  <c r="D47" i="3"/>
  <c r="D63" i="3"/>
  <c r="D44" i="3"/>
  <c r="D87" i="3"/>
  <c r="D83" i="3"/>
  <c r="D114" i="3"/>
  <c r="D120" i="3"/>
  <c r="D102" i="3"/>
  <c r="D89" i="3"/>
  <c r="D12" i="3"/>
  <c r="D5" i="3"/>
  <c r="D27" i="3"/>
  <c r="D18" i="3"/>
  <c r="D13" i="3"/>
  <c r="D24" i="3"/>
  <c r="D22" i="3"/>
  <c r="D21" i="3"/>
  <c r="D43" i="3"/>
  <c r="D111" i="3"/>
  <c r="D79" i="3"/>
  <c r="D73" i="3"/>
  <c r="D15" i="3"/>
  <c r="D7" i="3"/>
  <c r="D34" i="3"/>
  <c r="D25" i="3"/>
  <c r="D98" i="3"/>
  <c r="D50" i="3"/>
  <c r="D64" i="3"/>
  <c r="D93" i="3"/>
  <c r="D37" i="3"/>
  <c r="D59" i="3"/>
  <c r="D52" i="3"/>
  <c r="D81" i="3"/>
  <c r="D53" i="3"/>
  <c r="D70" i="3"/>
  <c r="D116" i="3"/>
  <c r="D108" i="3"/>
  <c r="D54" i="3"/>
  <c r="D67" i="3"/>
  <c r="D109" i="3"/>
  <c r="D85" i="3"/>
  <c r="D68" i="3"/>
  <c r="D33" i="3"/>
  <c r="D32" i="3"/>
  <c r="D11" i="3"/>
  <c r="D16" i="3"/>
  <c r="D94" i="3"/>
  <c r="D77" i="3"/>
  <c r="D58" i="3"/>
  <c r="D51" i="3"/>
  <c r="D95" i="3"/>
  <c r="D97" i="3"/>
  <c r="D86" i="3"/>
  <c r="D74" i="3"/>
  <c r="D91" i="3"/>
  <c r="D56" i="3"/>
  <c r="D62" i="3"/>
  <c r="D72" i="3"/>
  <c r="D66" i="3"/>
  <c r="D48" i="3"/>
  <c r="D61" i="3"/>
  <c r="D92" i="3"/>
  <c r="D118" i="3"/>
  <c r="D88" i="3"/>
  <c r="D106" i="3"/>
  <c r="D69" i="3"/>
  <c r="D76" i="3"/>
  <c r="D4" i="3"/>
  <c r="D17" i="3"/>
  <c r="D29" i="3"/>
  <c r="D20" i="3"/>
  <c r="D19" i="3"/>
  <c r="D30" i="3"/>
  <c r="D31" i="3"/>
  <c r="D8" i="3"/>
  <c r="D96" i="3"/>
  <c r="D82" i="3"/>
  <c r="D119" i="3"/>
  <c r="D75" i="3"/>
  <c r="D14" i="3"/>
  <c r="D26" i="3"/>
  <c r="D6" i="3"/>
  <c r="D10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<sst xmlns="http://schemas.openxmlformats.org/spreadsheetml/2006/main" count="198" uniqueCount="113">
  <si>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</si>
  <si>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</si>
  <si>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</si>
  <si>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</si>
  <si>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</si>
  <si>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</si>
  <si>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</si>
  <si>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</si>
  <si>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</si>
  <si>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</si>
  <si>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</si>
  <si>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</si>
  <si>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</si>
  <si>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</si>
  <si>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</si>
  <si>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</si>
  <si>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</si>
  <si>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</si>
  <si>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</si>
  <si>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</si>
  <si>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</si>
  <si>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</si>
  <si>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</si>
  <si>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</si>
  <si>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</si>
  <si>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</si>
  <si>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</si>
  <si>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</si>
  <si>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</si>
  <si>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</si>
  <si>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</si>
  <si>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</si>
  <si>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</si>
  <si>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</si>
  <si>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</si>
  <si>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</si>
  <si>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</si>
  <si>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</si>
  <si>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</si>
  <si>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</si>
  <si>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</si>
  <si>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</si>
  <si>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</si>
  <si>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</si>
  <si>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</si>
  <si>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</si>
  <si>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</si>
  <si>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</si>
  <si>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</si>
  <si>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</si>
  <si>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</si>
  <si>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</si>
  <si>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</si>
  <si>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</si>
  <si>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</si>
  <si>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</si>
  <si>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</si>
  <si>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</si>
  <si>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</si>
  <si>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</si>
  <si>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</si>
  <si>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</si>
  <si>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</si>
  <si>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</si>
  <si>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</si>
  <si>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</si>
  <si>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</si>
  <si>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</si>
  <si>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</si>
  <si>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</si>
  <si>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home</t>
  </si>
  <si>
    <t>away</t>
  </si>
  <si>
    <t>0-0</t>
  </si>
  <si>
    <t>New York City</t>
  </si>
  <si>
    <t>MLS</t>
  </si>
  <si>
    <t>Super League</t>
  </si>
  <si>
    <t>J1 League</t>
  </si>
  <si>
    <t>Aldosivi</t>
  </si>
  <si>
    <t>Sarmiento Junin</t>
  </si>
  <si>
    <t>Argentinos Jrs</t>
  </si>
  <si>
    <t>Bragantino</t>
  </si>
  <si>
    <t>Yokohama F. Marinos</t>
  </si>
  <si>
    <t>Shonan Bellmare</t>
  </si>
  <si>
    <t>Necaxa</t>
  </si>
  <si>
    <t>Club Leon</t>
  </si>
  <si>
    <t>Juarez</t>
  </si>
  <si>
    <t>Cruz Azul</t>
  </si>
  <si>
    <t>Pachuca</t>
  </si>
  <si>
    <t>Santos Laguna</t>
  </si>
  <si>
    <t>Independiente</t>
  </si>
  <si>
    <t>Atletico-MG</t>
  </si>
  <si>
    <t>Atlas</t>
  </si>
  <si>
    <t>U.N.A.M.- Pumas</t>
  </si>
  <si>
    <t>Monterrey</t>
  </si>
  <si>
    <t>Mazatlan FC</t>
  </si>
  <si>
    <t>Club America</t>
  </si>
  <si>
    <t>U.A.N.L.- Tigres</t>
  </si>
  <si>
    <t>Toluca</t>
  </si>
  <si>
    <t>Guadalajara Chivas</t>
  </si>
  <si>
    <t>FC Cincinnati</t>
  </si>
  <si>
    <t>06/09/2022</t>
  </si>
  <si>
    <t>Serie A</t>
  </si>
  <si>
    <t>Beijing Guoan</t>
  </si>
  <si>
    <t>Zhejiang Professional</t>
  </si>
  <si>
    <t>Atl. San Luis</t>
  </si>
  <si>
    <t>Puebla</t>
  </si>
  <si>
    <t>Club Tijuana</t>
  </si>
  <si>
    <t>Queretaro</t>
  </si>
  <si>
    <t>Rosario Central</t>
  </si>
  <si>
    <t>Union de Santa Fe</t>
  </si>
  <si>
    <t>07/09/2022</t>
  </si>
  <si>
    <t>08/09/2022</t>
  </si>
  <si>
    <t>09/09/2022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</si>
</sst>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1.0404297125983726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10.800802454566909</v>
      </c>
      <c r="I2" s="6">
        <f>IF('Log_working_3-way'!$D2="","",'True_Odds_Calculator_3-way'!O3/'True_Odds_Calculator_3-way'!B3-1)</f>
        <v>7.1950017045603527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4.3274853801169577E-2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1.0392986266115578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32.754625953738262</v>
      </c>
      <c r="I3" s="6">
        <f>IF('Log_working_3-way'!$D3="","",'True_Odds_Calculator_3-way'!O4/'True_Odds_Calculator_3-way'!B4-1)</f>
        <v>5.8555795332602205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3.7273519563322921E-2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1.0331967570664524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34.186056292038103</v>
      </c>
      <c r="I4" s="6">
        <f>IF('Log_working_3-way'!$D4="","",'True_Odds_Calculator_3-way'!O5/'True_Odds_Calculator_3-way'!B5-1)</f>
        <v>4.2929675472934399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3.1366998367301058E-2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1.0267523542666401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22.379286292223888</v>
      </c>
      <c r="I5" s="6">
        <f>IF('Log_working_3-way'!$D5="","",'True_Odds_Calculator_3-way'!O6/'True_Odds_Calculator_3-way'!B6-1)</f>
        <v>6.9424683945892998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2.7799532911401137E-2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1.027336522444336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26.533286952611796</v>
      </c>
      <c r="I6" s="6">
        <f>IF('Log_working_3-way'!$D6="","",'True_Odds_Calculator_3-way'!O7/'True_Odds_Calculator_3-way'!B7-1)</f>
        <v>5.9571369931447213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2.7605075044511374E-2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1.0358639077172056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43.922506804479646</v>
      </c>
      <c r="I7" s="6">
        <f>IF('Log_working_3-way'!$D7="","",'True_Odds_Calculator_3-way'!O8/'True_Odds_Calculator_3-way'!B8-1)</f>
        <v>3.6480014246560932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3.0152088539027178E-2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1.0318208755465987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35.108806684971412</v>
      </c>
      <c r="I8" s="6">
        <f>IF('Log_working_3-way'!$D8="","",'True_Odds_Calculator_3-way'!O9/'True_Odds_Calculator_3-way'!B9-1)</f>
        <v>4.8918104333943511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2.9672627391298612E-2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1.0491181269628893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30.532978981010295</v>
      </c>
      <c r="I9" s="6">
        <f>IF('Log_working_3-way'!$D9="","",'True_Odds_Calculator_3-way'!O10/'True_Odds_Calculator_3-way'!B10-1)</f>
        <v>6.2054437238034934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4.7457720383633495E-2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1.0270841720576314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6.0259958390068906</v>
      </c>
      <c r="I10" s="6">
        <f>IF('Log_working_3-way'!$D10="","",'True_Odds_Calculator_3-way'!O11/'True_Odds_Calculator_3-way'!B11-1)</f>
        <v>7.3126894444883028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2.8504584745956851E-2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1.0314890012828068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32.588257333656586</v>
      </c>
      <c r="I11" s="6">
        <f>IF('Log_working_3-way'!$D11="","",'True_Odds_Calculator_3-way'!O12/'True_Odds_Calculator_3-way'!B12-1)</f>
        <v>4.8312946759820452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3.0183727034120755E-2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1.0252134787212306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10.654847012157006</v>
      </c>
      <c r="I12" s="6">
        <f>IF('Log_working_3-way'!$D12="","",'True_Odds_Calculator_3-way'!O13/'True_Odds_Calculator_3-way'!B13-1)</f>
        <v>8.1594007800666724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2.7301062709335966E-2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1.0254946366541549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8.5643739551669089</v>
      </c>
      <c r="I13" s="6">
        <f>IF('Log_working_3-way'!$D13="","",'True_Odds_Calculator_3-way'!O14/'True_Odds_Calculator_3-way'!B14-1)</f>
        <v>8.102116900482935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2.7453286684090639E-2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1.0271119193453662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21.695264875108776</v>
      </c>
      <c r="I14" s="6">
        <f>IF('Log_working_3-way'!$D14="","",'True_Odds_Calculator_3-way'!O15/'True_Odds_Calculator_3-way'!B15-1)</f>
        <v>6.5454830784486155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2.8309986139706478E-2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1.0289439527153088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29.685659453723396</v>
      </c>
      <c r="I15" s="6">
        <f>IF('Log_working_3-way'!$D15="","",'True_Odds_Calculator_3-way'!O16/'True_Odds_Calculator_3-way'!B16-1)</f>
        <v>4.332363113557208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2.8547929814598527E-2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1.0478286178594058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24.340635404370044</v>
      </c>
      <c r="I16" s="6">
        <f>IF('Log_working_3-way'!$D16="","",'True_Odds_Calculator_3-way'!O17/'True_Odds_Calculator_3-way'!B17-1)</f>
        <v>7.7049237783414792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4.8525603368241077E-2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1.0438095722320884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24.975337507928042</v>
      </c>
      <c r="I17" s="6">
        <f>IF('Log_working_3-way'!$D17="","",'True_Odds_Calculator_3-way'!O18/'True_Odds_Calculator_3-way'!B18-1)</f>
        <v>7.4314807904644695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4.4326607992356104E-2</v>
      </c>
    </row>
    <row r="18" spans="4:11" x14ac:dyDescent="0.25">
      <c r="D18" t="str">
        <f>solve_for_c('True_Odds_Calculator_3-way'!A19,'True_Odds_Calculator_3-way'!B19,'True_Odds_Calculator_3-way'!C19,'Log_working_3-way'!B$1,'Log_working_3-way'!B$2)</f>
        <v/>
      </c>
      <c r="F18" s="6" t="str">
        <f>IF('Log_working_3-way'!D18="","",1/'True_Odds_Calculator_3-way'!N19+1/'True_Odds_Calculator_3-way'!O19+1/'True_Odds_Calculator_3-way'!#REF!-1)</f>
        <v/>
      </c>
      <c r="H18" s="6" t="str">
        <f>IF('Log_working_3-way'!$D18="","",'True_Odds_Calculator_3-way'!N19/'True_Odds_Calculator_3-way'!A19-1)</f>
        <v/>
      </c>
      <c r="I18" s="6" t="str">
        <f>IF('Log_working_3-way'!$D18="","",'True_Odds_Calculator_3-way'!O19/'True_Odds_Calculator_3-way'!B19-1)</f>
        <v/>
      </c>
      <c r="J18" s="6" t="str">
        <f>IF('Log_working_3-way'!$D18="","",'True_Odds_Calculator_3-way'!#REF!/'True_Odds_Calculator_3-way'!C19-1)</f>
        <v/>
      </c>
      <c r="K18" s="6" t="str">
        <f>IF('Log_working_3-way'!$D18="","",1/'True_Odds_Calculator_3-way'!A19+1/'True_Odds_Calculator_3-way'!B19+1/'True_Odds_Calculator_3-way'!C19-1)</f>
        <v/>
      </c>
    </row>
    <row r="19" spans="4:11" x14ac:dyDescent="0.25">
      <c r="D19" t="str">
        <f>solve_for_c('True_Odds_Calculator_3-way'!A20,'True_Odds_Calculator_3-way'!B20,'True_Odds_Calculator_3-way'!C20,'Log_working_3-way'!B$1,'Log_working_3-way'!B$2)</f>
        <v/>
      </c>
      <c r="F19" s="6" t="str">
        <f>IF('Log_working_3-way'!D19="","",1/'True_Odds_Calculator_3-way'!N20+1/'True_Odds_Calculator_3-way'!O20+1/'True_Odds_Calculator_3-way'!#REF!-1)</f>
        <v/>
      </c>
      <c r="H19" s="6" t="str">
        <f>IF('Log_working_3-way'!$D19="","",'True_Odds_Calculator_3-way'!N20/'True_Odds_Calculator_3-way'!A20-1)</f>
        <v/>
      </c>
      <c r="I19" s="6" t="str">
        <f>IF('Log_working_3-way'!$D19="","",'True_Odds_Calculator_3-way'!O20/'True_Odds_Calculator_3-way'!B20-1)</f>
        <v/>
      </c>
      <c r="J19" s="6" t="str">
        <f>IF('Log_working_3-way'!$D19="","",'True_Odds_Calculator_3-way'!#REF!/'True_Odds_Calculator_3-way'!C20-1)</f>
        <v/>
      </c>
      <c r="K19" s="6" t="str">
        <f>IF('Log_working_3-way'!$D19="","",1/'True_Odds_Calculator_3-way'!A20+1/'True_Odds_Calculator_3-way'!B20+1/'True_Odds_Calculator_3-way'!C20-1)</f>
        <v/>
      </c>
    </row>
    <row r="20" spans="4:11" x14ac:dyDescent="0.25">
      <c r="D20" t="str">
        <f>solve_for_c('True_Odds_Calculator_3-way'!A21,'True_Odds_Calculator_3-way'!B21,'True_Odds_Calculator_3-way'!C21,'Log_working_3-way'!B$1,'Log_working_3-way'!B$2)</f>
        <v/>
      </c>
      <c r="F20" s="6" t="str">
        <f>IF('Log_working_3-way'!D20="","",1/'True_Odds_Calculator_3-way'!N21+1/'True_Odds_Calculator_3-way'!O21+1/'True_Odds_Calculator_3-way'!#REF!-1)</f>
        <v/>
      </c>
      <c r="H20" s="6" t="str">
        <f>IF('Log_working_3-way'!$D20="","",'True_Odds_Calculator_3-way'!N21/'True_Odds_Calculator_3-way'!A21-1)</f>
        <v/>
      </c>
      <c r="I20" s="6" t="str">
        <f>IF('Log_working_3-way'!$D20="","",'True_Odds_Calculator_3-way'!O21/'True_Odds_Calculator_3-way'!B21-1)</f>
        <v/>
      </c>
      <c r="J20" s="6" t="str">
        <f>IF('Log_working_3-way'!$D20="","",'True_Odds_Calculator_3-way'!#REF!/'True_Odds_Calculator_3-way'!C21-1)</f>
        <v/>
      </c>
      <c r="K20" s="6" t="str">
        <f>IF('Log_working_3-way'!$D20="","",1/'True_Odds_Calculator_3-way'!A21+1/'True_Odds_Calculator_3-way'!B21+1/'True_Odds_Calculator_3-way'!C21-1)</f>
        <v/>
      </c>
    </row>
    <row r="21" spans="4:11" x14ac:dyDescent="0.25">
      <c r="D21" t="str">
        <f>solve_for_c('True_Odds_Calculator_3-way'!A22,'True_Odds_Calculator_3-way'!B22,'True_Odds_Calculator_3-way'!C22,'Log_working_3-way'!B$1,'Log_working_3-way'!B$2)</f>
        <v/>
      </c>
      <c r="F21" s="6" t="str">
        <f>IF('Log_working_3-way'!D21="","",1/'True_Odds_Calculator_3-way'!N22+1/'True_Odds_Calculator_3-way'!O22+1/'True_Odds_Calculator_3-way'!#REF!-1)</f>
        <v/>
      </c>
      <c r="H21" s="6" t="str">
        <f>IF('Log_working_3-way'!$D21="","",'True_Odds_Calculator_3-way'!N22/'True_Odds_Calculator_3-way'!A22-1)</f>
        <v/>
      </c>
      <c r="I21" s="6" t="str">
        <f>IF('Log_working_3-way'!$D21="","",'True_Odds_Calculator_3-way'!O22/'True_Odds_Calculator_3-way'!B22-1)</f>
        <v/>
      </c>
      <c r="J21" s="6" t="str">
        <f>IF('Log_working_3-way'!$D21="","",'True_Odds_Calculator_3-way'!#REF!/'True_Odds_Calculator_3-way'!C22-1)</f>
        <v/>
      </c>
      <c r="K21" s="6" t="str">
        <f>IF('Log_working_3-way'!$D21="","",1/'True_Odds_Calculator_3-way'!A22+1/'True_Odds_Calculator_3-way'!B22+1/'True_Odds_Calculator_3-way'!C22-1)</f>
        <v/>
      </c>
    </row>
    <row r="22" spans="4:11" x14ac:dyDescent="0.25">
      <c r="D22" t="str">
        <f>solve_for_c('True_Odds_Calculator_3-way'!A23,'True_Odds_Calculator_3-way'!B23,'True_Odds_Calculator_3-way'!C23,'Log_working_3-way'!B$1,'Log_working_3-way'!B$2)</f>
        <v/>
      </c>
      <c r="F22" s="6" t="str">
        <f>IF('Log_working_3-way'!D22="","",1/'True_Odds_Calculator_3-way'!N23+1/'True_Odds_Calculator_3-way'!O23+1/'True_Odds_Calculator_3-way'!#REF!-1)</f>
        <v/>
      </c>
      <c r="H22" s="6" t="str">
        <f>IF('Log_working_3-way'!$D22="","",'True_Odds_Calculator_3-way'!N23/'True_Odds_Calculator_3-way'!A23-1)</f>
        <v/>
      </c>
      <c r="I22" s="6" t="str">
        <f>IF('Log_working_3-way'!$D22="","",'True_Odds_Calculator_3-way'!O23/'True_Odds_Calculator_3-way'!B23-1)</f>
        <v/>
      </c>
      <c r="J22" s="6" t="str">
        <f>IF('Log_working_3-way'!$D22="","",'True_Odds_Calculator_3-way'!#REF!/'True_Odds_Calculator_3-way'!C23-1)</f>
        <v/>
      </c>
      <c r="K22" s="6" t="str">
        <f>IF('Log_working_3-way'!$D22="","",1/'True_Odds_Calculator_3-way'!A23+1/'True_Odds_Calculator_3-way'!B23+1/'True_Odds_Calculator_3-way'!C23-1)</f>
        <v/>
      </c>
    </row>
    <row r="23" spans="4:11" x14ac:dyDescent="0.25">
      <c r="D23" t="str">
        <f>solve_for_c('True_Odds_Calculator_3-way'!A24,'True_Odds_Calculator_3-way'!B24,'True_Odds_Calculator_3-way'!C24,'Log_working_3-way'!B$1,'Log_working_3-way'!B$2)</f>
        <v/>
      </c>
      <c r="F23" s="6" t="str">
        <f>IF('Log_working_3-way'!D23="","",1/'True_Odds_Calculator_3-way'!N24+1/'True_Odds_Calculator_3-way'!O24+1/'True_Odds_Calculator_3-way'!#REF!-1)</f>
        <v/>
      </c>
      <c r="H23" s="6" t="str">
        <f>IF('Log_working_3-way'!$D23="","",'True_Odds_Calculator_3-way'!N24/'True_Odds_Calculator_3-way'!A24-1)</f>
        <v/>
      </c>
      <c r="I23" s="6" t="str">
        <f>IF('Log_working_3-way'!$D23="","",'True_Odds_Calculator_3-way'!O24/'True_Odds_Calculator_3-way'!B24-1)</f>
        <v/>
      </c>
      <c r="J23" s="6" t="str">
        <f>IF('Log_working_3-way'!$D23="","",'True_Odds_Calculator_3-way'!#REF!/'True_Odds_Calculator_3-way'!C24-1)</f>
        <v/>
      </c>
      <c r="K23" s="6" t="str">
        <f>IF('Log_working_3-way'!$D23="","",1/'True_Odds_Calculator_3-way'!A24+1/'True_Odds_Calculator_3-way'!B24+1/'True_Odds_Calculator_3-way'!C24-1)</f>
        <v/>
      </c>
    </row>
    <row r="24" spans="4:11" x14ac:dyDescent="0.25">
      <c r="D24" t="str">
        <f>solve_for_c('True_Odds_Calculator_3-way'!A25,'True_Odds_Calculator_3-way'!B25,'True_Odds_Calculator_3-way'!C25,'Log_working_3-way'!B$1,'Log_working_3-way'!B$2)</f>
        <v/>
      </c>
      <c r="F24" s="6" t="str">
        <f>IF('Log_working_3-way'!D24="","",1/'True_Odds_Calculator_3-way'!N25+1/'True_Odds_Calculator_3-way'!O25+1/'True_Odds_Calculator_3-way'!#REF!-1)</f>
        <v/>
      </c>
      <c r="H24" s="6" t="str">
        <f>IF('Log_working_3-way'!$D24="","",'True_Odds_Calculator_3-way'!N25/'True_Odds_Calculator_3-way'!A25-1)</f>
        <v/>
      </c>
      <c r="I24" s="6" t="str">
        <f>IF('Log_working_3-way'!$D24="","",'True_Odds_Calculator_3-way'!O25/'True_Odds_Calculator_3-way'!B25-1)</f>
        <v/>
      </c>
      <c r="J24" s="6" t="str">
        <f>IF('Log_working_3-way'!$D24="","",'True_Odds_Calculator_3-way'!#REF!/'True_Odds_Calculator_3-way'!C25-1)</f>
        <v/>
      </c>
      <c r="K24" s="6" t="str">
        <f>IF('Log_working_3-way'!$D24="","",1/'True_Odds_Calculator_3-way'!A25+1/'True_Odds_Calculator_3-way'!B25+1/'True_Odds_Calculator_3-way'!C25-1)</f>
        <v/>
      </c>
    </row>
    <row r="25" spans="4:11" x14ac:dyDescent="0.25">
      <c r="D25" t="str">
        <f>solve_for_c('True_Odds_Calculator_3-way'!A26,'True_Odds_Calculator_3-way'!B26,'True_Odds_Calculator_3-way'!C26,'Log_working_3-way'!B$1,'Log_working_3-way'!B$2)</f>
        <v/>
      </c>
      <c r="F25" s="6" t="str">
        <f>IF('Log_working_3-way'!D25="","",1/'True_Odds_Calculator_3-way'!N26+1/'True_Odds_Calculator_3-way'!O26+1/'True_Odds_Calculator_3-way'!#REF!-1)</f>
        <v/>
      </c>
      <c r="H25" s="6" t="str">
        <f>IF('Log_working_3-way'!$D25="","",'True_Odds_Calculator_3-way'!N26/'True_Odds_Calculator_3-way'!A26-1)</f>
        <v/>
      </c>
      <c r="I25" s="6" t="str">
        <f>IF('Log_working_3-way'!$D25="","",'True_Odds_Calculator_3-way'!O26/'True_Odds_Calculator_3-way'!B26-1)</f>
        <v/>
      </c>
      <c r="J25" s="6" t="str">
        <f>IF('Log_working_3-way'!$D25="","",'True_Odds_Calculator_3-way'!#REF!/'True_Odds_Calculator_3-way'!C26-1)</f>
        <v/>
      </c>
      <c r="K25" s="6" t="str">
        <f>IF('Log_working_3-way'!$D25="","",1/'True_Odds_Calculator_3-way'!A26+1/'True_Odds_Calculator_3-way'!B26+1/'True_Odds_Calculator_3-way'!C26-1)</f>
        <v/>
      </c>
    </row>
    <row r="26" spans="4:11" x14ac:dyDescent="0.25">
      <c r="D26" t="str">
        <f>solve_for_c('True_Odds_Calculator_3-way'!A27,'True_Odds_Calculator_3-way'!B27,'True_Odds_Calculator_3-way'!C27,'Log_working_3-way'!B$1,'Log_working_3-way'!B$2)</f>
        <v/>
      </c>
      <c r="F26" s="6" t="str">
        <f>IF('Log_working_3-way'!D26="","",1/'True_Odds_Calculator_3-way'!N27+1/'True_Odds_Calculator_3-way'!O27+1/'True_Odds_Calculator_3-way'!#REF!-1)</f>
        <v/>
      </c>
      <c r="H26" s="6" t="str">
        <f>IF('Log_working_3-way'!$D26="","",'True_Odds_Calculator_3-way'!N27/'True_Odds_Calculator_3-way'!A27-1)</f>
        <v/>
      </c>
      <c r="I26" s="6" t="str">
        <f>IF('Log_working_3-way'!$D26="","",'True_Odds_Calculator_3-way'!O27/'True_Odds_Calculator_3-way'!B27-1)</f>
        <v/>
      </c>
      <c r="J26" s="6" t="str">
        <f>IF('Log_working_3-way'!$D26="","",'True_Odds_Calculator_3-way'!#REF!/'True_Odds_Calculator_3-way'!C27-1)</f>
        <v/>
      </c>
      <c r="K26" s="6" t="str">
        <f>IF('Log_working_3-way'!$D26="","",1/'True_Odds_Calculator_3-way'!A27+1/'True_Odds_Calculator_3-way'!B27+1/'True_Odds_Calculator_3-way'!C27-1)</f>
        <v/>
      </c>
    </row>
    <row r="27" spans="4:11" x14ac:dyDescent="0.25">
      <c r="D27" t="str">
        <f>solve_for_c('True_Odds_Calculator_3-way'!A28,'True_Odds_Calculator_3-way'!B28,'True_Odds_Calculator_3-way'!C28,'Log_working_3-way'!B$1,'Log_working_3-way'!B$2)</f>
        <v/>
      </c>
      <c r="F27" s="6" t="str">
        <f>IF('Log_working_3-way'!D27="","",1/'True_Odds_Calculator_3-way'!N28+1/'True_Odds_Calculator_3-way'!O28+1/'True_Odds_Calculator_3-way'!#REF!-1)</f>
        <v/>
      </c>
      <c r="H27" s="6" t="str">
        <f>IF('Log_working_3-way'!$D27="","",'True_Odds_Calculator_3-way'!N28/'True_Odds_Calculator_3-way'!A28-1)</f>
        <v/>
      </c>
      <c r="I27" s="6" t="str">
        <f>IF('Log_working_3-way'!$D27="","",'True_Odds_Calculator_3-way'!O28/'True_Odds_Calculator_3-way'!B28-1)</f>
        <v/>
      </c>
      <c r="J27" s="6" t="str">
        <f>IF('Log_working_3-way'!$D27="","",'True_Odds_Calculator_3-way'!#REF!/'True_Odds_Calculator_3-way'!C28-1)</f>
        <v/>
      </c>
      <c r="K27" s="6" t="str">
        <f>IF('Log_working_3-way'!$D27="","",1/'True_Odds_Calculator_3-way'!A28+1/'True_Odds_Calculator_3-way'!B28+1/'True_Odds_Calculator_3-way'!C28-1)</f>
        <v/>
      </c>
    </row>
    <row r="28" spans="4:11" x14ac:dyDescent="0.25">
      <c r="D28" t="str">
        <f>solve_for_c('True_Odds_Calculator_3-way'!A29,'True_Odds_Calculator_3-way'!B29,'True_Odds_Calculator_3-way'!C29,'Log_working_3-way'!B$1,'Log_working_3-way'!B$2)</f>
        <v/>
      </c>
      <c r="F28" s="6" t="str">
        <f>IF('Log_working_3-way'!D28="","",1/'True_Odds_Calculator_3-way'!N29+1/'True_Odds_Calculator_3-way'!O29+1/'True_Odds_Calculator_3-way'!#REF!-1)</f>
        <v/>
      </c>
      <c r="H28" s="6" t="str">
        <f>IF('Log_working_3-way'!$D28="","",'True_Odds_Calculator_3-way'!N29/'True_Odds_Calculator_3-way'!A29-1)</f>
        <v/>
      </c>
      <c r="I28" s="6" t="str">
        <f>IF('Log_working_3-way'!$D28="","",'True_Odds_Calculator_3-way'!O29/'True_Odds_Calculator_3-way'!B29-1)</f>
        <v/>
      </c>
      <c r="J28" s="6" t="str">
        <f>IF('Log_working_3-way'!$D28="","",'True_Odds_Calculator_3-way'!#REF!/'True_Odds_Calculator_3-way'!C29-1)</f>
        <v/>
      </c>
      <c r="K28" s="6" t="str">
        <f>IF('Log_working_3-way'!$D28="","",1/'True_Odds_Calculator_3-way'!A29+1/'True_Odds_Calculator_3-way'!B29+1/'True_Odds_Calculator_3-way'!C29-1)</f>
        <v/>
      </c>
    </row>
    <row r="29" spans="4:11" x14ac:dyDescent="0.25">
      <c r="D29" t="str">
        <f>solve_for_c('True_Odds_Calculator_3-way'!A30,'True_Odds_Calculator_3-way'!B30,'True_Odds_Calculator_3-way'!C30,'Log_working_3-way'!B$1,'Log_working_3-way'!B$2)</f>
        <v/>
      </c>
      <c r="F29" s="6" t="str">
        <f>IF('Log_working_3-way'!D29="","",1/'True_Odds_Calculator_3-way'!N30+1/'True_Odds_Calculator_3-way'!O30+1/'True_Odds_Calculator_3-way'!#REF!-1)</f>
        <v/>
      </c>
      <c r="H29" s="6" t="str">
        <f>IF('Log_working_3-way'!$D29="","",'True_Odds_Calculator_3-way'!N30/'True_Odds_Calculator_3-way'!A30-1)</f>
        <v/>
      </c>
      <c r="I29" s="6" t="str">
        <f>IF('Log_working_3-way'!$D29="","",'True_Odds_Calculator_3-way'!O30/'True_Odds_Calculator_3-way'!B30-1)</f>
        <v/>
      </c>
      <c r="J29" s="6" t="str">
        <f>IF('Log_working_3-way'!$D29="","",'True_Odds_Calculator_3-way'!#REF!/'True_Odds_Calculator_3-way'!C30-1)</f>
        <v/>
      </c>
      <c r="K29" s="6" t="str">
        <f>IF('Log_working_3-way'!$D29="","",1/'True_Odds_Calculator_3-way'!A30+1/'True_Odds_Calculator_3-way'!B30+1/'True_Odds_Calculator_3-way'!C30-1)</f>
        <v/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IF('Log_working_3-way'!D30="","",1/'True_Odds_Calculator_3-way'!N31+1/'True_Odds_Calculator_3-way'!O31+1/'True_Odds_Calculator_3-way'!#REF!-1)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IF('Log_working_3-way'!$D30="","",'True_Odds_Calculator_3-way'!#REF!/'True_Odds_Calculator_3-way'!C31-1)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IF('Log_working_3-way'!D31="","",1/'True_Odds_Calculator_3-way'!N32+1/'True_Odds_Calculator_3-way'!O32+1/'True_Odds_Calculator_3-way'!#REF!-1)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IF('Log_working_3-way'!$D31="","",'True_Odds_Calculator_3-way'!#REF!/'True_Odds_Calculator_3-way'!C32-1)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IF('Log_working_3-way'!D32="","",1/'True_Odds_Calculator_3-way'!N33+1/'True_Odds_Calculator_3-way'!O33+1/'True_Odds_Calculator_3-way'!#REF!-1)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IF('Log_working_3-way'!$D32="","",'True_Odds_Calculator_3-way'!#REF!/'True_Odds_Calculator_3-way'!C33-1)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IF('Log_working_3-way'!D33="","",1/'True_Odds_Calculator_3-way'!N34+1/'True_Odds_Calculator_3-way'!O34+1/'True_Odds_Calculator_3-way'!#REF!-1)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IF('Log_working_3-way'!$D33="","",'True_Odds_Calculator_3-way'!#REF!/'True_Odds_Calculator_3-way'!C34-1)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solve_for_c('True_Odds_Calculator_3-way'!A39,'True_Odds_Calculator_3-way'!B39,'True_Odds_Calculator_3-way'!C39,'Log_working_3-way'!B$1,'Log_working_3-way'!B$2)</f>
        <v/>
      </c>
      <c r="F40" s="6" t="str">
        <f>IF('Log_working_3-way'!D40="","",1/'True_Odds_Calculator_3-way'!N39+1/'True_Odds_Calculator_3-way'!O39+1/'True_Odds_Calculator_3-way'!#REF!-1)</f>
        <v/>
      </c>
      <c r="H40" s="6" t="str">
        <f>IF('Log_working_3-way'!$D40="","",'True_Odds_Calculator_3-way'!N39/'True_Odds_Calculator_3-way'!A39-1)</f>
        <v/>
      </c>
      <c r="I40" s="6" t="str">
        <f>IF('Log_working_3-way'!$D40="","",'True_Odds_Calculator_3-way'!O39/'True_Odds_Calculator_3-way'!B39-1)</f>
        <v/>
      </c>
      <c r="J40" s="6" t="str">
        <f>IF('Log_working_3-way'!$D40="","",'True_Odds_Calculator_3-way'!#REF!/'True_Odds_Calculator_3-way'!C39-1)</f>
        <v/>
      </c>
      <c r="K40" s="6" t="str">
        <f>IF('Log_working_3-way'!$D40="","",1/'True_Odds_Calculator_3-way'!A39+1/'True_Odds_Calculator_3-way'!B39+1/'True_Odds_Calculator_3-way'!C39-1)</f>
        <v/>
      </c>
    </row>
    <row r="41" spans="4:11" x14ac:dyDescent="0.25">
      <c r="D41" t="str">
        <f>solve_for_c('True_Odds_Calculator_3-way'!A40,'True_Odds_Calculator_3-way'!B40,'True_Odds_Calculator_3-way'!C40,'Log_working_3-way'!B$1,'Log_working_3-way'!B$2)</f>
        <v/>
      </c>
      <c r="F41" s="6" t="str">
        <f>IF('Log_working_3-way'!D41="","",1/'True_Odds_Calculator_3-way'!N40+1/'True_Odds_Calculator_3-way'!O40+1/'True_Odds_Calculator_3-way'!#REF!-1)</f>
        <v/>
      </c>
      <c r="H41" s="6" t="str">
        <f>IF('Log_working_3-way'!$D41="","",'True_Odds_Calculator_3-way'!N40/'True_Odds_Calculator_3-way'!A40-1)</f>
        <v/>
      </c>
      <c r="I41" s="6" t="str">
        <f>IF('Log_working_3-way'!$D41="","",'True_Odds_Calculator_3-way'!O40/'True_Odds_Calculator_3-way'!B40-1)</f>
        <v/>
      </c>
      <c r="J41" s="6" t="str">
        <f>IF('Log_working_3-way'!$D41="","",'True_Odds_Calculator_3-way'!#REF!/'True_Odds_Calculator_3-way'!C40-1)</f>
        <v/>
      </c>
      <c r="K41" s="6" t="str">
        <f>IF('Log_working_3-way'!$D41="","",1/'True_Odds_Calculator_3-way'!A40+1/'True_Odds_Calculator_3-way'!B40+1/'True_Odds_Calculator_3-way'!C40-1)</f>
        <v/>
      </c>
    </row>
    <row r="42" spans="4:11" x14ac:dyDescent="0.25">
      <c r="D42" t="str">
        <f>solve_for_c('True_Odds_Calculator_3-way'!A41,'True_Odds_Calculator_3-way'!B41,'True_Odds_Calculator_3-way'!C41,'Log_working_3-way'!B$1,'Log_working_3-way'!B$2)</f>
        <v/>
      </c>
      <c r="F42" s="6" t="str">
        <f>IF('Log_working_3-way'!D42="","",1/'True_Odds_Calculator_3-way'!N41+1/'True_Odds_Calculator_3-way'!O41+1/'True_Odds_Calculator_3-way'!#REF!-1)</f>
        <v/>
      </c>
      <c r="H42" s="6" t="str">
        <f>IF('Log_working_3-way'!$D42="","",'True_Odds_Calculator_3-way'!N41/'True_Odds_Calculator_3-way'!A41-1)</f>
        <v/>
      </c>
      <c r="I42" s="6" t="str">
        <f>IF('Log_working_3-way'!$D42="","",'True_Odds_Calculator_3-way'!O41/'True_Odds_Calculator_3-way'!B41-1)</f>
        <v/>
      </c>
      <c r="J42" s="6" t="str">
        <f>IF('Log_working_3-way'!$D42="","",'True_Odds_Calculator_3-way'!#REF!/'True_Odds_Calculator_3-way'!C41-1)</f>
        <v/>
      </c>
      <c r="K42" s="6" t="str">
        <f>IF('Log_working_3-way'!$D42="","",1/'True_Odds_Calculator_3-way'!A41+1/'True_Odds_Calculator_3-way'!B41+1/'True_Odds_Calculator_3-way'!C41-1)</f>
        <v/>
      </c>
    </row>
    <row r="43" spans="4:11" x14ac:dyDescent="0.25">
      <c r="D43" t="str">
        <f>solve_for_c('True_Odds_Calculator_3-way'!A42,'True_Odds_Calculator_3-way'!B42,'True_Odds_Calculator_3-way'!C42,'Log_working_3-way'!B$1,'Log_working_3-way'!B$2)</f>
        <v/>
      </c>
      <c r="F43" s="6" t="str">
        <f>IF('Log_working_3-way'!D43="","",1/'True_Odds_Calculator_3-way'!N42+1/'True_Odds_Calculator_3-way'!O42+1/'True_Odds_Calculator_3-way'!#REF!-1)</f>
        <v/>
      </c>
      <c r="H43" s="6" t="str">
        <f>IF('Log_working_3-way'!$D43="","",'True_Odds_Calculator_3-way'!N42/'True_Odds_Calculator_3-way'!A42-1)</f>
        <v/>
      </c>
      <c r="I43" s="6" t="str">
        <f>IF('Log_working_3-way'!$D43="","",'True_Odds_Calculator_3-way'!O42/'True_Odds_Calculator_3-way'!B42-1)</f>
        <v/>
      </c>
      <c r="J43" s="6" t="str">
        <f>IF('Log_working_3-way'!$D43="","",'True_Odds_Calculator_3-way'!#REF!/'True_Odds_Calculator_3-way'!C42-1)</f>
        <v/>
      </c>
      <c r="K43" s="6" t="str">
        <f>IF('Log_working_3-way'!$D43="","",1/'True_Odds_Calculator_3-way'!A42+1/'True_Odds_Calculator_3-way'!B42+1/'True_Odds_Calculator_3-way'!C42-1)</f>
        <v/>
      </c>
    </row>
    <row r="44" spans="4:11" x14ac:dyDescent="0.25">
      <c r="D44" t="str">
        <f>solve_for_c('True_Odds_Calculator_3-way'!A43,'True_Odds_Calculator_3-way'!B43,'True_Odds_Calculator_3-way'!C43,'Log_working_3-way'!B$1,'Log_working_3-way'!B$2)</f>
        <v/>
      </c>
      <c r="F44" s="6" t="str">
        <f>IF('Log_working_3-way'!D44="","",1/'True_Odds_Calculator_3-way'!N43+1/'True_Odds_Calculator_3-way'!O43+1/'True_Odds_Calculator_3-way'!#REF!-1)</f>
        <v/>
      </c>
      <c r="H44" s="6" t="str">
        <f>IF('Log_working_3-way'!$D44="","",'True_Odds_Calculator_3-way'!N43/'True_Odds_Calculator_3-way'!A43-1)</f>
        <v/>
      </c>
      <c r="I44" s="6" t="str">
        <f>IF('Log_working_3-way'!$D44="","",'True_Odds_Calculator_3-way'!O43/'True_Odds_Calculator_3-way'!B43-1)</f>
        <v/>
      </c>
      <c r="J44" s="6" t="str">
        <f>IF('Log_working_3-way'!$D44="","",'True_Odds_Calculator_3-way'!#REF!/'True_Odds_Calculator_3-way'!C43-1)</f>
        <v/>
      </c>
      <c r="K44" s="6" t="str">
        <f>IF('Log_working_3-way'!$D44="","",1/'True_Odds_Calculator_3-way'!A43+1/'True_Odds_Calculator_3-way'!B43+1/'True_Odds_Calculator_3-way'!C43-1)</f>
        <v/>
      </c>
    </row>
    <row r="45" spans="4:11" x14ac:dyDescent="0.25">
      <c r="D45" t="str">
        <f>solve_for_c('True_Odds_Calculator_3-way'!A44,'True_Odds_Calculator_3-way'!B44,'True_Odds_Calculator_3-way'!C44,'Log_working_3-way'!B$1,'Log_working_3-way'!B$2)</f>
        <v/>
      </c>
      <c r="F45" s="6" t="str">
        <f>IF('Log_working_3-way'!D45="","",1/'True_Odds_Calculator_3-way'!N44+1/'True_Odds_Calculator_3-way'!O44+1/'True_Odds_Calculator_3-way'!#REF!-1)</f>
        <v/>
      </c>
      <c r="H45" s="6" t="str">
        <f>IF('Log_working_3-way'!$D45="","",'True_Odds_Calculator_3-way'!N44/'True_Odds_Calculator_3-way'!A44-1)</f>
        <v/>
      </c>
      <c r="I45" s="6" t="str">
        <f>IF('Log_working_3-way'!$D45="","",'True_Odds_Calculator_3-way'!O44/'True_Odds_Calculator_3-way'!B44-1)</f>
        <v/>
      </c>
      <c r="J45" s="6" t="str">
        <f>IF('Log_working_3-way'!$D45="","",'True_Odds_Calculator_3-way'!#REF!/'True_Odds_Calculator_3-way'!C44-1)</f>
        <v/>
      </c>
      <c r="K45" s="6" t="str">
        <f>IF('Log_working_3-way'!$D45="","",1/'True_Odds_Calculator_3-way'!A44+1/'True_Odds_Calculator_3-way'!B44+1/'True_Odds_Calculator_3-way'!C44-1)</f>
        <v/>
      </c>
    </row>
    <row r="46" spans="4:11" x14ac:dyDescent="0.25">
      <c r="D46" t="str">
        <f>solve_for_c('True_Odds_Calculator_3-way'!A45,'True_Odds_Calculator_3-way'!B45,'True_Odds_Calculator_3-way'!C45,'Log_working_3-way'!B$1,'Log_working_3-way'!B$2)</f>
        <v/>
      </c>
      <c r="F46" s="6" t="str">
        <f>IF('Log_working_3-way'!D46="","",1/'True_Odds_Calculator_3-way'!N45+1/'True_Odds_Calculator_3-way'!O45+1/'True_Odds_Calculator_3-way'!#REF!-1)</f>
        <v/>
      </c>
      <c r="H46" s="6" t="str">
        <f>IF('Log_working_3-way'!$D46="","",'True_Odds_Calculator_3-way'!N45/'True_Odds_Calculator_3-way'!A45-1)</f>
        <v/>
      </c>
      <c r="I46" s="6" t="str">
        <f>IF('Log_working_3-way'!$D46="","",'True_Odds_Calculator_3-way'!O45/'True_Odds_Calculator_3-way'!B45-1)</f>
        <v/>
      </c>
      <c r="J46" s="6" t="str">
        <f>IF('Log_working_3-way'!$D46="","",'True_Odds_Calculator_3-way'!#REF!/'True_Odds_Calculator_3-way'!C45-1)</f>
        <v/>
      </c>
      <c r="K46" s="6" t="str">
        <f>IF('Log_working_3-way'!$D46="","",1/'True_Odds_Calculator_3-way'!A45+1/'True_Odds_Calculator_3-way'!B45+1/'True_Odds_Calculator_3-way'!C45-1)</f>
        <v/>
      </c>
    </row>
    <row r="47" spans="4:11" x14ac:dyDescent="0.25">
      <c r="D47" t="str">
        <f>solve_for_c('True_Odds_Calculator_3-way'!A46,'True_Odds_Calculator_3-way'!B46,'True_Odds_Calculator_3-way'!C46,'Log_working_3-way'!B$1,'Log_working_3-way'!B$2)</f>
        <v/>
      </c>
      <c r="F47" s="6" t="str">
        <f>IF('Log_working_3-way'!D47="","",1/'True_Odds_Calculator_3-way'!N46+1/'True_Odds_Calculator_3-way'!O46+1/'True_Odds_Calculator_3-way'!#REF!-1)</f>
        <v/>
      </c>
      <c r="H47" s="6" t="str">
        <f>IF('Log_working_3-way'!$D47="","",'True_Odds_Calculator_3-way'!N46/'True_Odds_Calculator_3-way'!A46-1)</f>
        <v/>
      </c>
      <c r="I47" s="6" t="str">
        <f>IF('Log_working_3-way'!$D47="","",'True_Odds_Calculator_3-way'!O46/'True_Odds_Calculator_3-way'!B46-1)</f>
        <v/>
      </c>
      <c r="J47" s="6" t="str">
        <f>IF('Log_working_3-way'!$D47="","",'True_Odds_Calculator_3-way'!#REF!/'True_Odds_Calculator_3-way'!C46-1)</f>
        <v/>
      </c>
      <c r="K47" s="6" t="str">
        <f>IF('Log_working_3-way'!$D47="","",1/'True_Odds_Calculator_3-way'!A46+1/'True_Odds_Calculator_3-way'!B46+1/'True_Odds_Calculator_3-way'!C46-1)</f>
        <v/>
      </c>
    </row>
    <row r="48" spans="4:11" x14ac:dyDescent="0.25">
      <c r="D48" t="str">
        <f>solve_for_c('True_Odds_Calculator_3-way'!A47,'True_Odds_Calculator_3-way'!B47,'True_Odds_Calculator_3-way'!C47,'Log_working_3-way'!B$1,'Log_working_3-way'!B$2)</f>
        <v/>
      </c>
      <c r="F48" s="6" t="str">
        <f>IF('Log_working_3-way'!D48="","",1/'True_Odds_Calculator_3-way'!N47+1/'True_Odds_Calculator_3-way'!O47+1/'True_Odds_Calculator_3-way'!#REF!-1)</f>
        <v/>
      </c>
      <c r="H48" s="6" t="str">
        <f>IF('Log_working_3-way'!$D48="","",'True_Odds_Calculator_3-way'!N47/'True_Odds_Calculator_3-way'!A47-1)</f>
        <v/>
      </c>
      <c r="I48" s="6" t="str">
        <f>IF('Log_working_3-way'!$D48="","",'True_Odds_Calculator_3-way'!O47/'True_Odds_Calculator_3-way'!B47-1)</f>
        <v/>
      </c>
      <c r="J48" s="6" t="str">
        <f>IF('Log_working_3-way'!$D48="","",'True_Odds_Calculator_3-way'!#REF!/'True_Odds_Calculator_3-way'!C47-1)</f>
        <v/>
      </c>
      <c r="K48" s="6" t="str">
        <f>IF('Log_working_3-way'!$D48="","",1/'True_Odds_Calculator_3-way'!A47+1/'True_Odds_Calculator_3-way'!B47+1/'True_Odds_Calculator_3-way'!C47-1)</f>
        <v/>
      </c>
    </row>
    <row r="49" spans="4:11" x14ac:dyDescent="0.25">
      <c r="D49" t="str">
        <f>solve_for_c('True_Odds_Calculator_3-way'!A48,'True_Odds_Calculator_3-way'!B48,'True_Odds_Calculator_3-way'!C48,'Log_working_3-way'!B$1,'Log_working_3-way'!B$2)</f>
        <v/>
      </c>
      <c r="F49" s="6" t="str">
        <f>IF('Log_working_3-way'!D49="","",1/'True_Odds_Calculator_3-way'!N48+1/'True_Odds_Calculator_3-way'!O48+1/'True_Odds_Calculator_3-way'!#REF!-1)</f>
        <v/>
      </c>
      <c r="H49" s="6" t="str">
        <f>IF('Log_working_3-way'!$D49="","",'True_Odds_Calculator_3-way'!N48/'True_Odds_Calculator_3-way'!A48-1)</f>
        <v/>
      </c>
      <c r="I49" s="6" t="str">
        <f>IF('Log_working_3-way'!$D49="","",'True_Odds_Calculator_3-way'!O48/'True_Odds_Calculator_3-way'!B48-1)</f>
        <v/>
      </c>
      <c r="J49" s="6" t="str">
        <f>IF('Log_working_3-way'!$D49="","",'True_Odds_Calculator_3-way'!#REF!/'True_Odds_Calculator_3-way'!C48-1)</f>
        <v/>
      </c>
      <c r="K49" s="6" t="str">
        <f>IF('Log_working_3-way'!$D49="","",1/'True_Odds_Calculator_3-way'!A48+1/'True_Odds_Calculator_3-way'!B48+1/'True_Odds_Calculator_3-way'!C48-1)</f>
        <v/>
      </c>
    </row>
    <row r="50" spans="4:11" x14ac:dyDescent="0.25">
      <c r="D50" t="str">
        <f>solve_for_c('True_Odds_Calculator_3-way'!A49,'True_Odds_Calculator_3-way'!B49,'True_Odds_Calculator_3-way'!C49,'Log_working_3-way'!B$1,'Log_working_3-way'!B$2)</f>
        <v/>
      </c>
      <c r="F50" s="6" t="str">
        <f>IF('Log_working_3-way'!D50="","",1/'True_Odds_Calculator_3-way'!N49+1/'True_Odds_Calculator_3-way'!O49+1/'True_Odds_Calculator_3-way'!#REF!-1)</f>
        <v/>
      </c>
      <c r="H50" s="6" t="str">
        <f>IF('Log_working_3-way'!$D50="","",'True_Odds_Calculator_3-way'!N49/'True_Odds_Calculator_3-way'!A49-1)</f>
        <v/>
      </c>
      <c r="I50" s="6" t="str">
        <f>IF('Log_working_3-way'!$D50="","",'True_Odds_Calculator_3-way'!O49/'True_Odds_Calculator_3-way'!B49-1)</f>
        <v/>
      </c>
      <c r="J50" s="6" t="str">
        <f>IF('Log_working_3-way'!$D50="","",'True_Odds_Calculator_3-way'!#REF!/'True_Odds_Calculator_3-way'!C49-1)</f>
        <v/>
      </c>
      <c r="K50" s="6" t="str">
        <f>IF('Log_working_3-way'!$D50="","",1/'True_Odds_Calculator_3-way'!A49+1/'True_Odds_Calculator_3-way'!B49+1/'True_Odds_Calculator_3-way'!C49-1)</f>
        <v/>
      </c>
    </row>
    <row r="51" spans="4:11" x14ac:dyDescent="0.25">
      <c r="D51" t="str">
        <f>solve_for_c('True_Odds_Calculator_3-way'!A50,'True_Odds_Calculator_3-way'!B50,'True_Odds_Calculator_3-way'!C50,'Log_working_3-way'!B$1,'Log_working_3-way'!B$2)</f>
        <v/>
      </c>
      <c r="F51" s="6" t="str">
        <f>IF('Log_working_3-way'!D51="","",1/'True_Odds_Calculator_3-way'!N50+1/'True_Odds_Calculator_3-way'!O50+1/'True_Odds_Calculator_3-way'!#REF!-1)</f>
        <v/>
      </c>
      <c r="H51" s="6" t="str">
        <f>IF('Log_working_3-way'!$D51="","",'True_Odds_Calculator_3-way'!N50/'True_Odds_Calculator_3-way'!A50-1)</f>
        <v/>
      </c>
      <c r="I51" s="6" t="str">
        <f>IF('Log_working_3-way'!$D51="","",'True_Odds_Calculator_3-way'!O50/'True_Odds_Calculator_3-way'!B50-1)</f>
        <v/>
      </c>
      <c r="J51" s="6" t="str">
        <f>IF('Log_working_3-way'!$D51="","",'True_Odds_Calculator_3-way'!#REF!/'True_Odds_Calculator_3-way'!C50-1)</f>
        <v/>
      </c>
      <c r="K51" s="6" t="str">
        <f>IF('Log_working_3-way'!$D51="","",1/'True_Odds_Calculator_3-way'!A50+1/'True_Odds_Calculator_3-way'!B50+1/'True_Odds_Calculator_3-way'!C50-1)</f>
        <v/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2.85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2.5</v>
      </c>
      <c r="D2" s="9">
        <f>(K2/(AR2+K2-(AR2*K2)))</f>
        <v>0.33626754685360505</v>
      </c>
      <c r="E2" s="9">
        <f>(L2/(AR2+L2-(AR2*L2)))</f>
        <v>0.27917573254182709</v>
      </c>
      <c r="F2" s="9">
        <f>(M2/(AR2+M2-(AR2*M2)))</f>
        <v>0.38455672060456775</v>
      </c>
      <c r="G2" s="9">
        <f>AR2</f>
        <v>1.0669310861397059</v>
      </c>
      <c r="H2" s="9">
        <f>IF(A2="","",1/D2)</f>
        <v>2.973822509358456</v>
      </c>
      <c r="I2" s="9">
        <f>IF(B2="","",1/E2)</f>
        <v>3.5819732284580876</v>
      </c>
      <c r="J2" s="9">
        <f>IF(C2="","",1/F2)</f>
        <v>2.6003966292095586</v>
      </c>
      <c r="K2" s="11">
        <f>1/A2</f>
        <v>0.35087719298245612</v>
      </c>
      <c r="L2" s="11">
        <f>1/B2</f>
        <v>0.29239766081871343</v>
      </c>
      <c r="M2" s="11">
        <f>1/C2</f>
        <v>0.4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-0.2755924899969221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0.23679080742792652</v>
      </c>
      <c r="Q2" s="11">
        <f>2*'OddsRatio_working_3-way'!K2*'OddsRatio_working_3-way'!L2*'OddsRatio_working_3-way'!M2</f>
        <v>8.2076536370165168E-2</v>
      </c>
      <c r="R2" s="11">
        <f>O2/N2</f>
        <v>0</v>
      </c>
      <c r="S2" s="11">
        <f>P2/N2</f>
        <v>-0.85920631375176837</v>
      </c>
      <c r="T2" s="11">
        <f>Q2/N2</f>
        <v>-0.29781847963666147</v>
      </c>
      <c r="U2" s="11">
        <f>'OddsRatio_working_3-way'!S2-'OddsRatio_working_3-way'!R2^2/3</f>
        <v>-0.85920631375176837</v>
      </c>
      <c r="V2" s="11">
        <f>'OddsRatio_working_3-way'!S2*'OddsRatio_working_3-way'!R2/3-2*'OddsRatio_working_3-way'!R2^3/27-'OddsRatio_working_3-way'!T2</f>
        <v>0.29781847963666147</v>
      </c>
      <c r="W2" s="11">
        <f>'OddsRatio_working_3-way'!V2^2+4*'OddsRatio_working_3-way'!U2^3/27</f>
        <v>-5.2740189190750297E-3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0.15327252341186889</v>
      </c>
      <c r="Y2" s="11">
        <f>IF('OddsRatio_working_3-way'!W2&gt;=0,IF('OddsRatio_working_3-way'!V2+SQRT('OddsRatio_working_3-way'!W2)&gt;0,0,PI()),ACOS('OddsRatio_working_3-way'!V2/(2*'OddsRatio_working_3-way'!X2)))</f>
        <v>0.23918021776016984</v>
      </c>
      <c r="Z2" s="11">
        <f>'OddsRatio_working_3-way'!X2^(1/3)*COS('OddsRatio_working_3-way'!Y2/3)</f>
        <v>0.53346554306985294</v>
      </c>
      <c r="AA2" s="11">
        <f>'OddsRatio_working_3-way'!X2^(1/3)*COS(('OddsRatio_working_3-way'!Y2+2*PI())/3)</f>
        <v>-0.30364434432493814</v>
      </c>
      <c r="AB2" s="11">
        <f>'OddsRatio_working_3-way'!X2^(1/3)*COS(('OddsRatio_working_3-way'!Y2+4*PI())/3)</f>
        <v>-0.22982119874491491</v>
      </c>
      <c r="AC2" s="11">
        <f>'OddsRatio_working_3-way'!X2^(1/3)*SIN('OddsRatio_working_3-way'!Y2/3)</f>
        <v>4.2621812973051489E-2</v>
      </c>
      <c r="AD2" s="11">
        <f>'OddsRatio_working_3-way'!X2^(1/3)*SIN(('OddsRatio_working_3-way'!Y2+2*PI())/3)</f>
        <v>0.4406838058556285</v>
      </c>
      <c r="AE2" s="11">
        <f>'OddsRatio_working_3-way'!X2^(1/3)*SIN(('OddsRatio_working_3-way'!Y2+4*PI())/3)</f>
        <v>-0.48330561882867984</v>
      </c>
      <c r="AF2" s="11">
        <f>-'OddsRatio_working_3-way'!U2/(3*'OddsRatio_working_3-way'!X2^(1/3))*COS(('OddsRatio_working_3-way'!Y2)/3)</f>
        <v>0.53346554306985283</v>
      </c>
      <c r="AG2" s="11">
        <f>-'OddsRatio_working_3-way'!U2/(3*'OddsRatio_working_3-way'!X2^(1/3))*COS(('OddsRatio_working_3-way'!Y2+2*PI())/3)</f>
        <v>-0.30364434432493803</v>
      </c>
      <c r="AH2" s="11">
        <f>-'OddsRatio_working_3-way'!U2/(3*'OddsRatio_working_3-way'!X2^(1/3))*COS(('OddsRatio_working_3-way'!Y2+4*PI())/3)</f>
        <v>-0.22982119874491486</v>
      </c>
      <c r="AI2" s="11">
        <f>'OddsRatio_working_3-way'!U2/(3*'OddsRatio_working_3-way'!X2^(1/3))*SIN(('OddsRatio_working_3-way'!Y2)/3)</f>
        <v>-4.2621812973051482E-2</v>
      </c>
      <c r="AJ2" s="11">
        <f>'OddsRatio_working_3-way'!U2/(3*'OddsRatio_working_3-way'!X2^(1/3))*SIN(('OddsRatio_working_3-way'!Y2+2*PI())/3)</f>
        <v>-0.44068380585562844</v>
      </c>
      <c r="AK2" s="11">
        <f>'OddsRatio_working_3-way'!U2/(3*'OddsRatio_working_3-way'!X2^(1/3))*SIN(('OddsRatio_working_3-way'!Y2+4*PI())/3)</f>
        <v>0.48330561882867973</v>
      </c>
      <c r="AL2" s="11">
        <f>'OddsRatio_working_3-way'!Z2+'OddsRatio_working_3-way'!AF2</f>
        <v>1.0669310861397059</v>
      </c>
      <c r="AM2" s="11">
        <f>'OddsRatio_working_3-way'!AA2+'OddsRatio_working_3-way'!AG2</f>
        <v>-0.60728868864987617</v>
      </c>
      <c r="AN2" s="11">
        <f>'OddsRatio_working_3-way'!AB2+'OddsRatio_working_3-way'!AH2</f>
        <v>-0.45964239748982977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1.0669310861397059</v>
      </c>
      <c r="AS2" s="11">
        <f>IF(('OddsRatio_working_3-way'!X2=0),IF(Q2&gt;0,-Q2^(1/3),(-Q2)^(1/3)),'OddsRatio_working_3-way'!AM2-'OddsRatio_working_3-way'!R2/3)</f>
        <v>-0.60728868864987617</v>
      </c>
      <c r="AT2" s="11">
        <f>IF(('OddsRatio_working_3-way'!X2=0),IF(Q2&gt;0,-Q2^(1/3),(-Q2)^(1/3)),'OddsRatio_working_3-way'!AN2-'OddsRatio_working_3-way'!R2/3)</f>
        <v>-0.45964239748982977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1.69</v>
      </c>
      <c r="B3" s="4">
        <f>IF('True_Odds_Calculator_3-way'!B4="","",'True_Odds_Calculator_3-way'!B4)</f>
        <v>3.75</v>
      </c>
      <c r="C3" s="4">
        <f>IF('True_Odds_Calculator_3-way'!C4="","",'True_Odds_Calculator_3-way'!C4)</f>
        <v>5.59</v>
      </c>
      <c r="D3" s="9">
        <f t="shared" ref="D3" si="0">(K3/(AR3+K3-(AR3*K3)))</f>
        <v>0.57608757810806843</v>
      </c>
      <c r="E3" s="9">
        <f t="shared" ref="E3" si="1">(L3/(AR3+L3-(AR3*L3)))</f>
        <v>0.25427666119360426</v>
      </c>
      <c r="F3" s="9">
        <f t="shared" ref="F3" si="2">(M3/(AR3+M3-(AR3*M3)))</f>
        <v>0.16963576069832723</v>
      </c>
      <c r="G3" s="9">
        <f t="shared" ref="G3" si="3">AR3</f>
        <v>1.0664451937091366</v>
      </c>
      <c r="H3" s="9">
        <f t="shared" ref="H3" si="4">IF(A3="","",1/D3)</f>
        <v>1.7358471836593041</v>
      </c>
      <c r="I3" s="9">
        <f t="shared" ref="I3" si="5">IF(B3="","",1/E3)</f>
        <v>3.932724282700125</v>
      </c>
      <c r="J3" s="9">
        <f t="shared" ref="J3" si="6">IF(C3="","",1/F3)</f>
        <v>5.8949834391249381</v>
      </c>
      <c r="K3" s="11">
        <f t="shared" ref="K3" si="7">1/A3</f>
        <v>0.59171597633136097</v>
      </c>
      <c r="L3" s="11">
        <f t="shared" ref="L3" si="8">1/B3</f>
        <v>0.26666666666666666</v>
      </c>
      <c r="M3" s="11">
        <f t="shared" ref="M3" si="9">1/C3</f>
        <v>0.17889087656529518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-0.24584687364376356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0.22666567870916293</v>
      </c>
      <c r="Q3" s="11">
        <f>2*'OddsRatio_working_3-way'!K3*'OddsRatio_working_3-way'!L3*'OddsRatio_working_3-way'!M3</f>
        <v>5.6454714497923525E-2</v>
      </c>
      <c r="R3" s="11">
        <f t="shared" ref="R3" si="10">O3/N3</f>
        <v>0</v>
      </c>
      <c r="S3" s="11">
        <f t="shared" ref="S3" si="11">P3/N3</f>
        <v>-0.92197909759717134</v>
      </c>
      <c r="T3" s="11">
        <f t="shared" ref="T3" si="12">Q3/N3</f>
        <v>-0.22963364821847357</v>
      </c>
      <c r="U3" s="11">
        <f>'OddsRatio_working_3-way'!S3-'OddsRatio_working_3-way'!R3^2/3</f>
        <v>-0.92197909759717134</v>
      </c>
      <c r="V3" s="11">
        <f>'OddsRatio_working_3-way'!S3*'OddsRatio_working_3-way'!R3/3-2*'OddsRatio_working_3-way'!R3^3/27-'OddsRatio_working_3-way'!T3</f>
        <v>0.22963364821847357</v>
      </c>
      <c r="W3" s="11">
        <f>'OddsRatio_working_3-way'!V3^2+4*'OddsRatio_working_3-way'!U3^3/27</f>
        <v>-6.337566802274347E-2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0.17037259199829438</v>
      </c>
      <c r="Y3" s="11">
        <f>IF('OddsRatio_working_3-way'!W3&gt;=0,IF('OddsRatio_working_3-way'!V3+SQRT('OddsRatio_working_3-way'!W3)&gt;0,0,PI()),ACOS('OddsRatio_working_3-way'!V3/(2*'OddsRatio_working_3-way'!X3)))</f>
        <v>0.83129976987893961</v>
      </c>
      <c r="Z3" s="11">
        <f>'OddsRatio_working_3-way'!X3^(1/3)*COS('OddsRatio_working_3-way'!Y3/3)</f>
        <v>0.53322259685456841</v>
      </c>
      <c r="AA3" s="11">
        <f>'OddsRatio_working_3-way'!X3^(1/3)*COS(('OddsRatio_working_3-way'!Y3+2*PI())/3)</f>
        <v>-0.39795063393666513</v>
      </c>
      <c r="AB3" s="11">
        <f>'OddsRatio_working_3-way'!X3^(1/3)*COS(('OddsRatio_working_3-way'!Y3+4*PI())/3)</f>
        <v>-0.13527196291790358</v>
      </c>
      <c r="AC3" s="11">
        <f>'OddsRatio_working_3-way'!X3^(1/3)*SIN('OddsRatio_working_3-way'!Y3/3)</f>
        <v>0.1516576014230554</v>
      </c>
      <c r="AD3" s="11">
        <f>'OddsRatio_working_3-way'!X3^(1/3)*SIN(('OddsRatio_working_3-way'!Y3+2*PI())/3)</f>
        <v>0.3859555140364368</v>
      </c>
      <c r="AE3" s="11">
        <f>'OddsRatio_working_3-way'!X3^(1/3)*SIN(('OddsRatio_working_3-way'!Y3+4*PI())/3)</f>
        <v>-0.53761311545949209</v>
      </c>
      <c r="AF3" s="11">
        <f>-'OddsRatio_working_3-way'!U3/(3*'OddsRatio_working_3-way'!X3^(1/3))*COS(('OddsRatio_working_3-way'!Y3)/3)</f>
        <v>0.5332225968545683</v>
      </c>
      <c r="AG3" s="11">
        <f>-'OddsRatio_working_3-way'!U3/(3*'OddsRatio_working_3-way'!X3^(1/3))*COS(('OddsRatio_working_3-way'!Y3+2*PI())/3)</f>
        <v>-0.39795063393666508</v>
      </c>
      <c r="AH3" s="11">
        <f>-'OddsRatio_working_3-way'!U3/(3*'OddsRatio_working_3-way'!X3^(1/3))*COS(('OddsRatio_working_3-way'!Y3+4*PI())/3)</f>
        <v>-0.13527196291790355</v>
      </c>
      <c r="AI3" s="11">
        <f>'OddsRatio_working_3-way'!U3/(3*'OddsRatio_working_3-way'!X3^(1/3))*SIN(('OddsRatio_working_3-way'!Y3)/3)</f>
        <v>-0.15165760142305537</v>
      </c>
      <c r="AJ3" s="11">
        <f>'OddsRatio_working_3-way'!U3/(3*'OddsRatio_working_3-way'!X3^(1/3))*SIN(('OddsRatio_working_3-way'!Y3+2*PI())/3)</f>
        <v>-0.38595551403643674</v>
      </c>
      <c r="AK3" s="11">
        <f>'OddsRatio_working_3-way'!U3/(3*'OddsRatio_working_3-way'!X3^(1/3))*SIN(('OddsRatio_working_3-way'!Y3+4*PI())/3)</f>
        <v>0.53761311545949197</v>
      </c>
      <c r="AL3" s="11">
        <f>'OddsRatio_working_3-way'!Z3+'OddsRatio_working_3-way'!AF3</f>
        <v>1.0664451937091366</v>
      </c>
      <c r="AM3" s="11">
        <f>'OddsRatio_working_3-way'!AA3+'OddsRatio_working_3-way'!AG3</f>
        <v>-0.79590126787333015</v>
      </c>
      <c r="AN3" s="11">
        <f>'OddsRatio_working_3-way'!AB3+'OddsRatio_working_3-way'!AH3</f>
        <v>-0.27054392583580711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1.0664451937091366</v>
      </c>
      <c r="AS3" s="11">
        <f>IF(('OddsRatio_working_3-way'!X3=0),IF(Q3&gt;0,-Q3^(1/3),(-Q3)^(1/3)),'OddsRatio_working_3-way'!AM3-'OddsRatio_working_3-way'!R3/3)</f>
        <v>-0.79590126787333015</v>
      </c>
      <c r="AT3" s="11">
        <f>IF(('OddsRatio_working_3-way'!X3=0),IF(Q3&gt;0,-Q3^(1/3),(-Q3)^(1/3)),'OddsRatio_working_3-way'!AN3-'OddsRatio_working_3-way'!R3/3)</f>
        <v>-0.27054392583580711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1.66</v>
      </c>
      <c r="B4" s="4">
        <f>IF('True_Odds_Calculator_3-way'!B5="","",'True_Odds_Calculator_3-way'!B5)</f>
        <v>4.28</v>
      </c>
      <c r="C4" s="4">
        <f>IF('True_Odds_Calculator_3-way'!C5="","",'True_Odds_Calculator_3-way'!C5)</f>
        <v>5.12</v>
      </c>
      <c r="D4" s="9">
        <f t="shared" ref="D4:D67" si="13">(K4/(AR4+K4-(AR4*K4)))</f>
        <v>0.58919947438794229</v>
      </c>
      <c r="E4" s="9">
        <f t="shared" ref="E4:E67" si="14">(L4/(AR4+L4-(AR4*L4)))</f>
        <v>0.22396604304312157</v>
      </c>
      <c r="F4" s="9">
        <f t="shared" ref="F4:F67" si="15">(M4/(AR4+M4-(AR4*M4)))</f>
        <v>0.18683448256893603</v>
      </c>
      <c r="G4" s="9">
        <f t="shared" ref="G4:G67" si="16">AR4</f>
        <v>1.0563910286116942</v>
      </c>
      <c r="H4" s="9">
        <f t="shared" ref="H4:H67" si="17">IF(A4="","",1/D4)</f>
        <v>1.6972180788837183</v>
      </c>
      <c r="I4" s="9">
        <f t="shared" ref="I4:I67" si="18">IF(B4="","",1/E4)</f>
        <v>4.464962573846357</v>
      </c>
      <c r="J4" s="9">
        <f t="shared" ref="J4:J67" si="19">IF(C4="","",1/F4)</f>
        <v>5.3523310378801812</v>
      </c>
      <c r="K4" s="11">
        <f t="shared" ref="K4:K67" si="20">1/A4</f>
        <v>0.60240963855421692</v>
      </c>
      <c r="L4" s="11">
        <f t="shared" ref="L4:L67" si="21">1/B4</f>
        <v>0.23364485981308411</v>
      </c>
      <c r="M4" s="11">
        <f t="shared" ref="M4:M67" si="22">1/C4</f>
        <v>0.1953125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-0.24518459351424382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0.2215711561198063</v>
      </c>
      <c r="Q4" s="11">
        <f>2*'OddsRatio_working_3-way'!K4*'OddsRatio_working_3-way'!L4*'OddsRatio_working_3-way'!M4</f>
        <v>5.4980435761738541E-2</v>
      </c>
      <c r="R4" s="11">
        <f t="shared" ref="R4:R67" si="23">O4/N4</f>
        <v>0</v>
      </c>
      <c r="S4" s="11">
        <f t="shared" ref="S4:S67" si="24">P4/N4</f>
        <v>-0.90369118607337895</v>
      </c>
      <c r="T4" s="11">
        <f t="shared" ref="T4:T67" si="25">Q4/N4</f>
        <v>-0.22424098910009407</v>
      </c>
      <c r="U4" s="11">
        <f>'OddsRatio_working_3-way'!S4-'OddsRatio_working_3-way'!R4^2/3</f>
        <v>-0.90369118607337895</v>
      </c>
      <c r="V4" s="11">
        <f>'OddsRatio_working_3-way'!S4*'OddsRatio_working_3-way'!R4/3-2*'OddsRatio_working_3-way'!R4^3/27-'OddsRatio_working_3-way'!T4</f>
        <v>0.22424098910009407</v>
      </c>
      <c r="W4" s="11">
        <f>'OddsRatio_working_3-way'!V4^2+4*'OddsRatio_working_3-way'!U4^3/27</f>
        <v>-5.9050263186327175E-2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0.16532867596012774</v>
      </c>
      <c r="Y4" s="11">
        <f>IF('OddsRatio_working_3-way'!W4&gt;=0,IF('OddsRatio_working_3-way'!V4+SQRT('OddsRatio_working_3-way'!W4)&gt;0,0,PI()),ACOS('OddsRatio_working_3-way'!V4/(2*'OddsRatio_working_3-way'!X4)))</f>
        <v>0.8255304133800454</v>
      </c>
      <c r="Z4" s="11">
        <f>'OddsRatio_working_3-way'!X4^(1/3)*COS('OddsRatio_working_3-way'!Y4/3)</f>
        <v>0.5281955143058471</v>
      </c>
      <c r="AA4" s="11">
        <f>'OddsRatio_working_3-way'!X4^(1/3)*COS(('OddsRatio_working_3-way'!Y4+2*PI())/3)</f>
        <v>-0.39324852377368719</v>
      </c>
      <c r="AB4" s="11">
        <f>'OddsRatio_working_3-way'!X4^(1/3)*COS(('OddsRatio_working_3-way'!Y4+4*PI())/3)</f>
        <v>-0.13494699053216005</v>
      </c>
      <c r="AC4" s="11">
        <f>'OddsRatio_working_3-way'!X4^(1/3)*SIN('OddsRatio_working_3-way'!Y4/3)</f>
        <v>0.14913045974908901</v>
      </c>
      <c r="AD4" s="11">
        <f>'OddsRatio_working_3-way'!X4^(1/3)*SIN(('OddsRatio_working_3-way'!Y4+2*PI())/3)</f>
        <v>0.38286550367930605</v>
      </c>
      <c r="AE4" s="11">
        <f>'OddsRatio_working_3-way'!X4^(1/3)*SIN(('OddsRatio_working_3-way'!Y4+4*PI())/3)</f>
        <v>-0.53199596342839495</v>
      </c>
      <c r="AF4" s="11">
        <f>-'OddsRatio_working_3-way'!U4/(3*'OddsRatio_working_3-way'!X4^(1/3))*COS(('OddsRatio_working_3-way'!Y4)/3)</f>
        <v>0.5281955143058471</v>
      </c>
      <c r="AG4" s="11">
        <f>-'OddsRatio_working_3-way'!U4/(3*'OddsRatio_working_3-way'!X4^(1/3))*COS(('OddsRatio_working_3-way'!Y4+2*PI())/3)</f>
        <v>-0.39324852377368719</v>
      </c>
      <c r="AH4" s="11">
        <f>-'OddsRatio_working_3-way'!U4/(3*'OddsRatio_working_3-way'!X4^(1/3))*COS(('OddsRatio_working_3-way'!Y4+4*PI())/3)</f>
        <v>-0.13494699053216005</v>
      </c>
      <c r="AI4" s="11">
        <f>'OddsRatio_working_3-way'!U4/(3*'OddsRatio_working_3-way'!X4^(1/3))*SIN(('OddsRatio_working_3-way'!Y4)/3)</f>
        <v>-0.14913045974908901</v>
      </c>
      <c r="AJ4" s="11">
        <f>'OddsRatio_working_3-way'!U4/(3*'OddsRatio_working_3-way'!X4^(1/3))*SIN(('OddsRatio_working_3-way'!Y4+2*PI())/3)</f>
        <v>-0.38286550367930605</v>
      </c>
      <c r="AK4" s="11">
        <f>'OddsRatio_working_3-way'!U4/(3*'OddsRatio_working_3-way'!X4^(1/3))*SIN(('OddsRatio_working_3-way'!Y4+4*PI())/3)</f>
        <v>0.53199596342839495</v>
      </c>
      <c r="AL4" s="11">
        <f>'OddsRatio_working_3-way'!Z4+'OddsRatio_working_3-way'!AF4</f>
        <v>1.0563910286116942</v>
      </c>
      <c r="AM4" s="11">
        <f>'OddsRatio_working_3-way'!AA4+'OddsRatio_working_3-way'!AG4</f>
        <v>-0.78649704754737437</v>
      </c>
      <c r="AN4" s="11">
        <f>'OddsRatio_working_3-way'!AB4+'OddsRatio_working_3-way'!AH4</f>
        <v>-0.26989398106432011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1.0563910286116942</v>
      </c>
      <c r="AS4" s="11">
        <f>IF(('OddsRatio_working_3-way'!X4=0),IF(Q4&gt;0,-Q4^(1/3),(-Q4)^(1/3)),'OddsRatio_working_3-way'!AM4-'OddsRatio_working_3-way'!R4/3)</f>
        <v>-0.78649704754737437</v>
      </c>
      <c r="AT4" s="11">
        <f>IF(('OddsRatio_working_3-way'!X4=0),IF(Q4&gt;0,-Q4^(1/3),(-Q4)^(1/3)),'OddsRatio_working_3-way'!AN4-'OddsRatio_working_3-way'!R4/3)</f>
        <v>-0.26989398106432011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2.04</v>
      </c>
      <c r="B5" s="4">
        <f>IF('True_Odds_Calculator_3-way'!B6="","",'True_Odds_Calculator_3-way'!B6)</f>
        <v>3.5</v>
      </c>
      <c r="C5" s="4">
        <f>IF('True_Odds_Calculator_3-way'!C6="","",'True_Odds_Calculator_3-way'!C6)</f>
        <v>3.97</v>
      </c>
      <c r="D5" s="9">
        <f t="shared" si="13"/>
        <v>0.47931882449989749</v>
      </c>
      <c r="E5" s="9">
        <f t="shared" si="14"/>
        <v>0.27690984112305933</v>
      </c>
      <c r="F5" s="9">
        <f t="shared" si="15"/>
        <v>0.24377133437704346</v>
      </c>
      <c r="G5" s="9">
        <f t="shared" si="16"/>
        <v>1.044513486330878</v>
      </c>
      <c r="H5" s="9">
        <f t="shared" si="17"/>
        <v>2.0862940257841132</v>
      </c>
      <c r="I5" s="9">
        <f t="shared" si="18"/>
        <v>3.6112837158271955</v>
      </c>
      <c r="J5" s="9">
        <f t="shared" si="19"/>
        <v>4.1022050544027069</v>
      </c>
      <c r="K5" s="11">
        <f t="shared" si="20"/>
        <v>0.49019607843137253</v>
      </c>
      <c r="L5" s="11">
        <f t="shared" si="21"/>
        <v>0.2857142857142857</v>
      </c>
      <c r="M5" s="11">
        <f t="shared" si="22"/>
        <v>0.25188916876574308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-0.27242131109370715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0.22966365387464804</v>
      </c>
      <c r="Q5" s="11">
        <f>2*'OddsRatio_working_3-way'!K5*'OddsRatio_working_3-way'!L5*'OddsRatio_working_3-way'!M5</f>
        <v>7.0557190130460232E-2</v>
      </c>
      <c r="R5" s="11">
        <f t="shared" si="23"/>
        <v>0</v>
      </c>
      <c r="S5" s="11">
        <f t="shared" si="24"/>
        <v>-0.8430458430458424</v>
      </c>
      <c r="T5" s="11">
        <f t="shared" si="25"/>
        <v>-0.2590002590002588</v>
      </c>
      <c r="U5" s="11">
        <f>'OddsRatio_working_3-way'!S5-'OddsRatio_working_3-way'!R5^2/3</f>
        <v>-0.8430458430458424</v>
      </c>
      <c r="V5" s="11">
        <f>'OddsRatio_working_3-way'!S5*'OddsRatio_working_3-way'!R5/3-2*'OddsRatio_working_3-way'!R5^3/27-'OddsRatio_working_3-way'!T5</f>
        <v>0.2590002590002588</v>
      </c>
      <c r="W5" s="11">
        <f>'OddsRatio_working_3-way'!V5^2+4*'OddsRatio_working_3-way'!U5^3/27</f>
        <v>-2.1685509876177969E-2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0.14896865780960361</v>
      </c>
      <c r="Y5" s="11">
        <f>IF('OddsRatio_working_3-way'!W5&gt;=0,IF('OddsRatio_working_3-way'!V5+SQRT('OddsRatio_working_3-way'!W5)&gt;0,0,PI()),ACOS('OddsRatio_working_3-way'!V5/(2*'OddsRatio_working_3-way'!X5)))</f>
        <v>0.51698921016063148</v>
      </c>
      <c r="Z5" s="11">
        <f>'OddsRatio_working_3-way'!X5^(1/3)*COS('OddsRatio_working_3-way'!Y5/3)</f>
        <v>0.52225674316543902</v>
      </c>
      <c r="AA5" s="11">
        <f>'OddsRatio_working_3-way'!X5^(1/3)*COS(('OddsRatio_working_3-way'!Y5+2*PI())/3)</f>
        <v>-0.33985182059971863</v>
      </c>
      <c r="AB5" s="11">
        <f>'OddsRatio_working_3-way'!X5^(1/3)*COS(('OddsRatio_working_3-way'!Y5+4*PI())/3)</f>
        <v>-0.18240492256572055</v>
      </c>
      <c r="AC5" s="11">
        <f>'OddsRatio_working_3-way'!X5^(1/3)*SIN('OddsRatio_working_3-way'!Y5/3)</f>
        <v>9.0902008963000477E-2</v>
      </c>
      <c r="AD5" s="11">
        <f>'OddsRatio_working_3-way'!X5^(1/3)*SIN(('OddsRatio_working_3-way'!Y5+2*PI())/3)</f>
        <v>0.40683660239749503</v>
      </c>
      <c r="AE5" s="11">
        <f>'OddsRatio_working_3-way'!X5^(1/3)*SIN(('OddsRatio_working_3-way'!Y5+4*PI())/3)</f>
        <v>-0.49773861136049541</v>
      </c>
      <c r="AF5" s="11">
        <f>-'OddsRatio_working_3-way'!U5/(3*'OddsRatio_working_3-way'!X5^(1/3))*COS(('OddsRatio_working_3-way'!Y5)/3)</f>
        <v>0.52225674316543902</v>
      </c>
      <c r="AG5" s="11">
        <f>-'OddsRatio_working_3-way'!U5/(3*'OddsRatio_working_3-way'!X5^(1/3))*COS(('OddsRatio_working_3-way'!Y5+2*PI())/3)</f>
        <v>-0.33985182059971863</v>
      </c>
      <c r="AH5" s="11">
        <f>-'OddsRatio_working_3-way'!U5/(3*'OddsRatio_working_3-way'!X5^(1/3))*COS(('OddsRatio_working_3-way'!Y5+4*PI())/3)</f>
        <v>-0.18240492256572055</v>
      </c>
      <c r="AI5" s="11">
        <f>'OddsRatio_working_3-way'!U5/(3*'OddsRatio_working_3-way'!X5^(1/3))*SIN(('OddsRatio_working_3-way'!Y5)/3)</f>
        <v>-9.0902008963000477E-2</v>
      </c>
      <c r="AJ5" s="11">
        <f>'OddsRatio_working_3-way'!U5/(3*'OddsRatio_working_3-way'!X5^(1/3))*SIN(('OddsRatio_working_3-way'!Y5+2*PI())/3)</f>
        <v>-0.40683660239749503</v>
      </c>
      <c r="AK5" s="11">
        <f>'OddsRatio_working_3-way'!U5/(3*'OddsRatio_working_3-way'!X5^(1/3))*SIN(('OddsRatio_working_3-way'!Y5+4*PI())/3)</f>
        <v>0.49773861136049541</v>
      </c>
      <c r="AL5" s="11">
        <f>'OddsRatio_working_3-way'!Z5+'OddsRatio_working_3-way'!AF5</f>
        <v>1.044513486330878</v>
      </c>
      <c r="AM5" s="11">
        <f>'OddsRatio_working_3-way'!AA5+'OddsRatio_working_3-way'!AG5</f>
        <v>-0.67970364119943727</v>
      </c>
      <c r="AN5" s="11">
        <f>'OddsRatio_working_3-way'!AB5+'OddsRatio_working_3-way'!AH5</f>
        <v>-0.3648098451314411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1.044513486330878</v>
      </c>
      <c r="AS5" s="11">
        <f>IF(('OddsRatio_working_3-way'!X5=0),IF(Q5&gt;0,-Q5^(1/3),(-Q5)^(1/3)),'OddsRatio_working_3-way'!AM5-'OddsRatio_working_3-way'!R5/3)</f>
        <v>-0.67970364119943727</v>
      </c>
      <c r="AT5" s="11">
        <f>IF(('OddsRatio_working_3-way'!X5=0),IF(Q5&gt;0,-Q5^(1/3),(-Q5)^(1/3)),'OddsRatio_working_3-way'!AN5-'OddsRatio_working_3-way'!R5/3)</f>
        <v>-0.3648098451314411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1.88</v>
      </c>
      <c r="B6" s="4">
        <f>IF('True_Odds_Calculator_3-way'!B7="","",'True_Odds_Calculator_3-way'!B7)</f>
        <v>3.74</v>
      </c>
      <c r="C6" s="4">
        <f>IF('True_Odds_Calculator_3-way'!C7="","",'True_Odds_Calculator_3-way'!C7)</f>
        <v>4.38</v>
      </c>
      <c r="D6" s="9">
        <f t="shared" si="13"/>
        <v>0.52076436853878294</v>
      </c>
      <c r="E6" s="9">
        <f t="shared" si="14"/>
        <v>0.25870964486050402</v>
      </c>
      <c r="F6" s="9">
        <f t="shared" si="15"/>
        <v>0.22052598660071301</v>
      </c>
      <c r="G6" s="9">
        <f t="shared" si="16"/>
        <v>1.0457434835074264</v>
      </c>
      <c r="H6" s="9">
        <f t="shared" si="17"/>
        <v>1.9202542654865353</v>
      </c>
      <c r="I6" s="9">
        <f t="shared" si="18"/>
        <v>3.8653371448103493</v>
      </c>
      <c r="J6" s="9">
        <f t="shared" si="19"/>
        <v>4.5346129742551016</v>
      </c>
      <c r="K6" s="11">
        <f t="shared" si="20"/>
        <v>0.53191489361702127</v>
      </c>
      <c r="L6" s="11">
        <f t="shared" si="21"/>
        <v>0.26737967914438499</v>
      </c>
      <c r="M6" s="11">
        <f t="shared" si="22"/>
        <v>0.22831050228310504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-0.2646344460255684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0.2272974052767287</v>
      </c>
      <c r="Q6" s="11">
        <f>2*'OddsRatio_working_3-way'!K6*'OddsRatio_working_3-way'!L6*'OddsRatio_working_3-way'!M6</f>
        <v>6.494211579335106E-2</v>
      </c>
      <c r="R6" s="11">
        <f t="shared" si="23"/>
        <v>0</v>
      </c>
      <c r="S6" s="11">
        <f t="shared" si="24"/>
        <v>-0.85891088137017402</v>
      </c>
      <c r="T6" s="11">
        <f t="shared" si="25"/>
        <v>-0.24540310896290687</v>
      </c>
      <c r="U6" s="11">
        <f>'OddsRatio_working_3-way'!S6-'OddsRatio_working_3-way'!R6^2/3</f>
        <v>-0.85891088137017402</v>
      </c>
      <c r="V6" s="11">
        <f>'OddsRatio_working_3-way'!S6*'OddsRatio_working_3-way'!R6/3-2*'OddsRatio_working_3-way'!R6^3/27-'OddsRatio_working_3-way'!T6</f>
        <v>0.24540310896290687</v>
      </c>
      <c r="W6" s="11">
        <f>'OddsRatio_working_3-way'!V6^2+4*'OddsRatio_working_3-way'!U6^3/27</f>
        <v>-3.3650280427647485E-2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0.15319347759965812</v>
      </c>
      <c r="Y6" s="11">
        <f>IF('OddsRatio_working_3-way'!W6&gt;=0,IF('OddsRatio_working_3-way'!V6+SQRT('OddsRatio_working_3-way'!W6)&gt;0,0,PI()),ACOS('OddsRatio_working_3-way'!V6/(2*'OddsRatio_working_3-way'!X6)))</f>
        <v>0.64190259597136845</v>
      </c>
      <c r="Z6" s="11">
        <f>'OddsRatio_working_3-way'!X6^(1/3)*COS('OddsRatio_working_3-way'!Y6/3)</f>
        <v>0.52287174175371331</v>
      </c>
      <c r="AA6" s="11">
        <f>'OddsRatio_working_3-way'!X6^(1/3)*COS(('OddsRatio_working_3-way'!Y6+2*PI())/3)</f>
        <v>-0.35983087379429202</v>
      </c>
      <c r="AB6" s="11">
        <f>'OddsRatio_working_3-way'!X6^(1/3)*COS(('OddsRatio_working_3-way'!Y6+4*PI())/3)</f>
        <v>-0.16304086795942141</v>
      </c>
      <c r="AC6" s="11">
        <f>'OddsRatio_working_3-way'!X6^(1/3)*SIN('OddsRatio_working_3-way'!Y6/3)</f>
        <v>0.11361676284259067</v>
      </c>
      <c r="AD6" s="11">
        <f>'OddsRatio_working_3-way'!X6^(1/3)*SIN(('OddsRatio_working_3-way'!Y6+2*PI())/3)</f>
        <v>0.39601182985843703</v>
      </c>
      <c r="AE6" s="11">
        <f>'OddsRatio_working_3-way'!X6^(1/3)*SIN(('OddsRatio_working_3-way'!Y6+4*PI())/3)</f>
        <v>-0.50962859270102767</v>
      </c>
      <c r="AF6" s="11">
        <f>-'OddsRatio_working_3-way'!U6/(3*'OddsRatio_working_3-way'!X6^(1/3))*COS(('OddsRatio_working_3-way'!Y6)/3)</f>
        <v>0.5228717417537132</v>
      </c>
      <c r="AG6" s="11">
        <f>-'OddsRatio_working_3-way'!U6/(3*'OddsRatio_working_3-way'!X6^(1/3))*COS(('OddsRatio_working_3-way'!Y6+2*PI())/3)</f>
        <v>-0.35983087379429196</v>
      </c>
      <c r="AH6" s="11">
        <f>-'OddsRatio_working_3-way'!U6/(3*'OddsRatio_working_3-way'!X6^(1/3))*COS(('OddsRatio_working_3-way'!Y6+4*PI())/3)</f>
        <v>-0.16304086795942138</v>
      </c>
      <c r="AI6" s="11">
        <f>'OddsRatio_working_3-way'!U6/(3*'OddsRatio_working_3-way'!X6^(1/3))*SIN(('OddsRatio_working_3-way'!Y6)/3)</f>
        <v>-0.11361676284259065</v>
      </c>
      <c r="AJ6" s="11">
        <f>'OddsRatio_working_3-way'!U6/(3*'OddsRatio_working_3-way'!X6^(1/3))*SIN(('OddsRatio_working_3-way'!Y6+2*PI())/3)</f>
        <v>-0.39601182985843691</v>
      </c>
      <c r="AK6" s="11">
        <f>'OddsRatio_working_3-way'!U6/(3*'OddsRatio_working_3-way'!X6^(1/3))*SIN(('OddsRatio_working_3-way'!Y6+4*PI())/3)</f>
        <v>0.50962859270102756</v>
      </c>
      <c r="AL6" s="11">
        <f>'OddsRatio_working_3-way'!Z6+'OddsRatio_working_3-way'!AF6</f>
        <v>1.0457434835074264</v>
      </c>
      <c r="AM6" s="11">
        <f>'OddsRatio_working_3-way'!AA6+'OddsRatio_working_3-way'!AG6</f>
        <v>-0.71966174758858403</v>
      </c>
      <c r="AN6" s="11">
        <f>'OddsRatio_working_3-way'!AB6+'OddsRatio_working_3-way'!AH6</f>
        <v>-0.32608173591884282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1.0457434835074264</v>
      </c>
      <c r="AS6" s="11">
        <f>IF(('OddsRatio_working_3-way'!X6=0),IF(Q6&gt;0,-Q6^(1/3),(-Q6)^(1/3)),'OddsRatio_working_3-way'!AM6-'OddsRatio_working_3-way'!R6/3)</f>
        <v>-0.71966174758858403</v>
      </c>
      <c r="AT6" s="11">
        <f>IF(('OddsRatio_working_3-way'!X6=0),IF(Q6&gt;0,-Q6^(1/3),(-Q6)^(1/3)),'OddsRatio_working_3-way'!AN6-'OddsRatio_working_3-way'!R6/3)</f>
        <v>-0.32608173591884282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1.47</v>
      </c>
      <c r="B7" s="4">
        <f>IF('True_Odds_Calculator_3-way'!B8="","",'True_Odds_Calculator_3-way'!B8)</f>
        <v>4.57</v>
      </c>
      <c r="C7" s="4">
        <f>IF('True_Odds_Calculator_3-way'!C8="","",'True_Odds_Calculator_3-way'!C8)</f>
        <v>7.63</v>
      </c>
      <c r="D7" s="9">
        <f t="shared" si="13"/>
        <v>0.66699507281396919</v>
      </c>
      <c r="E7" s="9">
        <f t="shared" si="14"/>
        <v>0.2086697044157374</v>
      </c>
      <c r="F7" s="9">
        <f t="shared" si="15"/>
        <v>0.12433522277029337</v>
      </c>
      <c r="G7" s="9">
        <f t="shared" si="16"/>
        <v>1.0622584042236527</v>
      </c>
      <c r="H7" s="9">
        <f t="shared" si="17"/>
        <v>1.4992614499851167</v>
      </c>
      <c r="I7" s="9">
        <f t="shared" si="18"/>
        <v>4.7922625030784403</v>
      </c>
      <c r="J7" s="9">
        <f t="shared" si="19"/>
        <v>8.0427732200028181</v>
      </c>
      <c r="K7" s="11">
        <f t="shared" si="20"/>
        <v>0.68027210884353739</v>
      </c>
      <c r="L7" s="11">
        <f t="shared" si="21"/>
        <v>0.21881838074398249</v>
      </c>
      <c r="M7" s="11">
        <f t="shared" si="22"/>
        <v>0.13106159895150721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-0.21703087916153352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0.20816434612194018</v>
      </c>
      <c r="Q7" s="11">
        <f>2*'OddsRatio_working_3-way'!K7*'OddsRatio_working_3-way'!L7*'OddsRatio_working_3-way'!M7</f>
        <v>3.9018621578620467E-2</v>
      </c>
      <c r="R7" s="11">
        <f t="shared" si="23"/>
        <v>0</v>
      </c>
      <c r="S7" s="11">
        <f t="shared" si="24"/>
        <v>-0.95914621424449886</v>
      </c>
      <c r="T7" s="11">
        <f t="shared" si="25"/>
        <v>-0.17978373275435783</v>
      </c>
      <c r="U7" s="11">
        <f>'OddsRatio_working_3-way'!S7-'OddsRatio_working_3-way'!R7^2/3</f>
        <v>-0.95914621424449886</v>
      </c>
      <c r="V7" s="11">
        <f>'OddsRatio_working_3-way'!S7*'OddsRatio_working_3-way'!R7/3-2*'OddsRatio_working_3-way'!R7^3/27-'OddsRatio_working_3-way'!T7</f>
        <v>0.17978373275435783</v>
      </c>
      <c r="W7" s="11">
        <f>'OddsRatio_working_3-way'!V7^2+4*'OddsRatio_working_3-way'!U7^3/27</f>
        <v>-9.8400409717970122E-2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0.18077790260500623</v>
      </c>
      <c r="Y7" s="11">
        <f>IF('OddsRatio_working_3-way'!W7&gt;=0,IF('OddsRatio_working_3-way'!V7+SQRT('OddsRatio_working_3-way'!W7)&gt;0,0,PI()),ACOS('OddsRatio_working_3-way'!V7/(2*'OddsRatio_working_3-way'!X7)))</f>
        <v>1.0503697312613807</v>
      </c>
      <c r="Z7" s="11">
        <f>'OddsRatio_working_3-way'!X7^(1/3)*COS('OddsRatio_working_3-way'!Y7/3)</f>
        <v>0.53112920211182635</v>
      </c>
      <c r="AA7" s="11">
        <f>'OddsRatio_working_3-way'!X7^(1/3)*COS(('OddsRatio_working_3-way'!Y7+2*PI())/3)</f>
        <v>-0.43353150719865835</v>
      </c>
      <c r="AB7" s="11">
        <f>'OddsRatio_working_3-way'!X7^(1/3)*COS(('OddsRatio_working_3-way'!Y7+4*PI())/3)</f>
        <v>-9.7597694913167984E-2</v>
      </c>
      <c r="AC7" s="11">
        <f>'OddsRatio_working_3-way'!X7^(1/3)*SIN('OddsRatio_working_3-way'!Y7/3)</f>
        <v>0.19395147695292511</v>
      </c>
      <c r="AD7" s="11">
        <f>'OddsRatio_working_3-way'!X7^(1/3)*SIN(('OddsRatio_working_3-way'!Y7+2*PI())/3)</f>
        <v>0.36299564324413874</v>
      </c>
      <c r="AE7" s="11">
        <f>'OddsRatio_working_3-way'!X7^(1/3)*SIN(('OddsRatio_working_3-way'!Y7+4*PI())/3)</f>
        <v>-0.55694712019706372</v>
      </c>
      <c r="AF7" s="11">
        <f>-'OddsRatio_working_3-way'!U7/(3*'OddsRatio_working_3-way'!X7^(1/3))*COS(('OddsRatio_working_3-way'!Y7)/3)</f>
        <v>0.53112920211182624</v>
      </c>
      <c r="AG7" s="11">
        <f>-'OddsRatio_working_3-way'!U7/(3*'OddsRatio_working_3-way'!X7^(1/3))*COS(('OddsRatio_working_3-way'!Y7+2*PI())/3)</f>
        <v>-0.43353150719865824</v>
      </c>
      <c r="AH7" s="11">
        <f>-'OddsRatio_working_3-way'!U7/(3*'OddsRatio_working_3-way'!X7^(1/3))*COS(('OddsRatio_working_3-way'!Y7+4*PI())/3)</f>
        <v>-9.7597694913167971E-2</v>
      </c>
      <c r="AI7" s="11">
        <f>'OddsRatio_working_3-way'!U7/(3*'OddsRatio_working_3-way'!X7^(1/3))*SIN(('OddsRatio_working_3-way'!Y7)/3)</f>
        <v>-0.19395147695292508</v>
      </c>
      <c r="AJ7" s="11">
        <f>'OddsRatio_working_3-way'!U7/(3*'OddsRatio_working_3-way'!X7^(1/3))*SIN(('OddsRatio_working_3-way'!Y7+2*PI())/3)</f>
        <v>-0.36299564324413869</v>
      </c>
      <c r="AK7" s="11">
        <f>'OddsRatio_working_3-way'!U7/(3*'OddsRatio_working_3-way'!X7^(1/3))*SIN(('OddsRatio_working_3-way'!Y7+4*PI())/3)</f>
        <v>0.55694712019706361</v>
      </c>
      <c r="AL7" s="11">
        <f>'OddsRatio_working_3-way'!Z7+'OddsRatio_working_3-way'!AF7</f>
        <v>1.0622584042236527</v>
      </c>
      <c r="AM7" s="11">
        <f>'OddsRatio_working_3-way'!AA7+'OddsRatio_working_3-way'!AG7</f>
        <v>-0.86706301439731659</v>
      </c>
      <c r="AN7" s="11">
        <f>'OddsRatio_working_3-way'!AB7+'OddsRatio_working_3-way'!AH7</f>
        <v>-0.19519538982633594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1.0622584042236527</v>
      </c>
      <c r="AS7" s="11">
        <f>IF(('OddsRatio_working_3-way'!X7=0),IF(Q7&gt;0,-Q7^(1/3),(-Q7)^(1/3)),'OddsRatio_working_3-way'!AM7-'OddsRatio_working_3-way'!R7/3)</f>
        <v>-0.86706301439731659</v>
      </c>
      <c r="AT7" s="11">
        <f>IF(('OddsRatio_working_3-way'!X7=0),IF(Q7&gt;0,-Q7^(1/3),(-Q7)^(1/3)),'OddsRatio_working_3-way'!AN7-'OddsRatio_working_3-way'!R7/3)</f>
        <v>-0.19519538982633594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1.64</v>
      </c>
      <c r="B8" s="4">
        <f>IF('True_Odds_Calculator_3-way'!B9="","",'True_Odds_Calculator_3-way'!B9)</f>
        <v>4.0599999999999996</v>
      </c>
      <c r="C8" s="4">
        <f>IF('True_Odds_Calculator_3-way'!C9="","",'True_Odds_Calculator_3-way'!C9)</f>
        <v>5.76</v>
      </c>
      <c r="D8" s="9">
        <f t="shared" si="13"/>
        <v>0.59715485657514211</v>
      </c>
      <c r="E8" s="9">
        <f t="shared" si="14"/>
        <v>0.2366602264137396</v>
      </c>
      <c r="F8" s="9">
        <f t="shared" si="15"/>
        <v>0.16618491701111823</v>
      </c>
      <c r="G8" s="9">
        <f t="shared" si="16"/>
        <v>1.0540742148718258</v>
      </c>
      <c r="H8" s="9">
        <f t="shared" si="17"/>
        <v>1.6746074975179683</v>
      </c>
      <c r="I8" s="9">
        <f t="shared" si="18"/>
        <v>4.2254670975077868</v>
      </c>
      <c r="J8" s="9">
        <f t="shared" si="19"/>
        <v>6.0173932627898914</v>
      </c>
      <c r="K8" s="11">
        <f t="shared" si="20"/>
        <v>0.6097560975609756</v>
      </c>
      <c r="L8" s="11">
        <f t="shared" si="21"/>
        <v>0.24630541871921185</v>
      </c>
      <c r="M8" s="11">
        <f t="shared" si="22"/>
        <v>0.1736111111111111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-0.24306139613120259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0.22058602667307464</v>
      </c>
      <c r="Q8" s="11">
        <f>2*'OddsRatio_working_3-way'!K8*'OddsRatio_working_3-way'!L8*'OddsRatio_working_3-way'!M8</f>
        <v>5.2147996849426628E-2</v>
      </c>
      <c r="R8" s="11">
        <f t="shared" si="23"/>
        <v>0</v>
      </c>
      <c r="S8" s="11">
        <f t="shared" si="24"/>
        <v>-0.90753213049925907</v>
      </c>
      <c r="T8" s="11">
        <f t="shared" si="25"/>
        <v>-0.21454660295490757</v>
      </c>
      <c r="U8" s="11">
        <f>'OddsRatio_working_3-way'!S8-'OddsRatio_working_3-way'!R8^2/3</f>
        <v>-0.90753213049925907</v>
      </c>
      <c r="V8" s="11">
        <f>'OddsRatio_working_3-way'!S8*'OddsRatio_working_3-way'!R8/3-2*'OddsRatio_working_3-way'!R8^3/27-'OddsRatio_working_3-way'!T8</f>
        <v>0.21454660295490757</v>
      </c>
      <c r="W8" s="11">
        <f>'OddsRatio_working_3-way'!V8^2+4*'OddsRatio_working_3-way'!U8^3/27</f>
        <v>-6.4704078642894278E-2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0.16638383596550554</v>
      </c>
      <c r="Y8" s="11">
        <f>IF('OddsRatio_working_3-way'!W8&gt;=0,IF('OddsRatio_working_3-way'!V8+SQRT('OddsRatio_working_3-way'!W8)&gt;0,0,PI()),ACOS('OddsRatio_working_3-way'!V8/(2*'OddsRatio_working_3-way'!X8)))</f>
        <v>0.87012119176575475</v>
      </c>
      <c r="Z8" s="11">
        <f>'OddsRatio_working_3-way'!X8^(1/3)*COS('OddsRatio_working_3-way'!Y8/3)</f>
        <v>0.52703710743591292</v>
      </c>
      <c r="AA8" s="11">
        <f>'OddsRatio_working_3-way'!X8^(1/3)*COS(('OddsRatio_working_3-way'!Y8+2*PI())/3)</f>
        <v>-0.39974244356112693</v>
      </c>
      <c r="AB8" s="11">
        <f>'OddsRatio_working_3-way'!X8^(1/3)*COS(('OddsRatio_working_3-way'!Y8+4*PI())/3)</f>
        <v>-0.12729466387478594</v>
      </c>
      <c r="AC8" s="11">
        <f>'OddsRatio_working_3-way'!X8^(1/3)*SIN('OddsRatio_working_3-way'!Y8/3)</f>
        <v>0.15729779894202484</v>
      </c>
      <c r="AD8" s="11">
        <f>'OddsRatio_working_3-way'!X8^(1/3)*SIN(('OddsRatio_working_3-way'!Y8+2*PI())/3)</f>
        <v>0.3777786243055567</v>
      </c>
      <c r="AE8" s="11">
        <f>'OddsRatio_working_3-way'!X8^(1/3)*SIN(('OddsRatio_working_3-way'!Y8+4*PI())/3)</f>
        <v>-0.53507642324758153</v>
      </c>
      <c r="AF8" s="11">
        <f>-'OddsRatio_working_3-way'!U8/(3*'OddsRatio_working_3-way'!X8^(1/3))*COS(('OddsRatio_working_3-way'!Y8)/3)</f>
        <v>0.52703710743591292</v>
      </c>
      <c r="AG8" s="11">
        <f>-'OddsRatio_working_3-way'!U8/(3*'OddsRatio_working_3-way'!X8^(1/3))*COS(('OddsRatio_working_3-way'!Y8+2*PI())/3)</f>
        <v>-0.39974244356112693</v>
      </c>
      <c r="AH8" s="11">
        <f>-'OddsRatio_working_3-way'!U8/(3*'OddsRatio_working_3-way'!X8^(1/3))*COS(('OddsRatio_working_3-way'!Y8+4*PI())/3)</f>
        <v>-0.12729466387478594</v>
      </c>
      <c r="AI8" s="11">
        <f>'OddsRatio_working_3-way'!U8/(3*'OddsRatio_working_3-way'!X8^(1/3))*SIN(('OddsRatio_working_3-way'!Y8)/3)</f>
        <v>-0.15729779894202484</v>
      </c>
      <c r="AJ8" s="11">
        <f>'OddsRatio_working_3-way'!U8/(3*'OddsRatio_working_3-way'!X8^(1/3))*SIN(('OddsRatio_working_3-way'!Y8+2*PI())/3)</f>
        <v>-0.3777786243055567</v>
      </c>
      <c r="AK8" s="11">
        <f>'OddsRatio_working_3-way'!U8/(3*'OddsRatio_working_3-way'!X8^(1/3))*SIN(('OddsRatio_working_3-way'!Y8+4*PI())/3)</f>
        <v>0.53507642324758153</v>
      </c>
      <c r="AL8" s="11">
        <f>'OddsRatio_working_3-way'!Z8+'OddsRatio_working_3-way'!AF8</f>
        <v>1.0540742148718258</v>
      </c>
      <c r="AM8" s="11">
        <f>'OddsRatio_working_3-way'!AA8+'OddsRatio_working_3-way'!AG8</f>
        <v>-0.79948488712225385</v>
      </c>
      <c r="AN8" s="11">
        <f>'OddsRatio_working_3-way'!AB8+'OddsRatio_working_3-way'!AH8</f>
        <v>-0.25458932774957188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1.0540742148718258</v>
      </c>
      <c r="AS8" s="11">
        <f>IF(('OddsRatio_working_3-way'!X8=0),IF(Q8&gt;0,-Q8^(1/3),(-Q8)^(1/3)),'OddsRatio_working_3-way'!AM8-'OddsRatio_working_3-way'!R8/3)</f>
        <v>-0.79948488712225385</v>
      </c>
      <c r="AT8" s="11">
        <f>IF(('OddsRatio_working_3-way'!X8=0),IF(Q8&gt;0,-Q8^(1/3),(-Q8)^(1/3)),'OddsRatio_working_3-way'!AN8-'OddsRatio_working_3-way'!R8/3)</f>
        <v>-0.25458932774957188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1.74</v>
      </c>
      <c r="B9" s="4">
        <f>IF('True_Odds_Calculator_3-way'!B10="","",'True_Odds_Calculator_3-way'!B10)</f>
        <v>3.64</v>
      </c>
      <c r="C9" s="4">
        <f>IF('True_Odds_Calculator_3-way'!C10="","",'True_Odds_Calculator_3-way'!C10)</f>
        <v>5.05</v>
      </c>
      <c r="D9" s="9">
        <f t="shared" si="13"/>
        <v>0.55515720243354516</v>
      </c>
      <c r="E9" s="9">
        <f t="shared" si="14"/>
        <v>0.2591571971433243</v>
      </c>
      <c r="F9" s="9">
        <f t="shared" si="15"/>
        <v>0.18568560042313062</v>
      </c>
      <c r="G9" s="9">
        <f t="shared" si="16"/>
        <v>1.0828264732858315</v>
      </c>
      <c r="H9" s="9">
        <f t="shared" si="17"/>
        <v>1.8012915902315156</v>
      </c>
      <c r="I9" s="9">
        <f t="shared" si="18"/>
        <v>3.8586618894745954</v>
      </c>
      <c r="J9" s="9">
        <f t="shared" si="19"/>
        <v>5.3854472168076164</v>
      </c>
      <c r="K9" s="11">
        <f t="shared" si="20"/>
        <v>0.57471264367816088</v>
      </c>
      <c r="L9" s="11">
        <f t="shared" si="21"/>
        <v>0.27472527472527469</v>
      </c>
      <c r="M9" s="11">
        <f t="shared" si="22"/>
        <v>0.19801980198019803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-0.24737092883217859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0.23229871300885299</v>
      </c>
      <c r="Q9" s="11">
        <f>2*'OddsRatio_working_3-way'!K9*'OddsRatio_working_3-way'!L9*'OddsRatio_working_3-way'!M9</f>
        <v>6.2529936206959069E-2</v>
      </c>
      <c r="R9" s="11">
        <f t="shared" si="23"/>
        <v>0</v>
      </c>
      <c r="S9" s="11">
        <f t="shared" si="24"/>
        <v>-0.9390703835148273</v>
      </c>
      <c r="T9" s="11">
        <f t="shared" si="25"/>
        <v>-0.25277803055580811</v>
      </c>
      <c r="U9" s="11">
        <f>'OddsRatio_working_3-way'!S9-'OddsRatio_working_3-way'!R9^2/3</f>
        <v>-0.9390703835148273</v>
      </c>
      <c r="V9" s="11">
        <f>'OddsRatio_working_3-way'!S9*'OddsRatio_working_3-way'!R9/3-2*'OddsRatio_working_3-way'!R9^3/27-'OddsRatio_working_3-way'!T9</f>
        <v>0.25277803055580811</v>
      </c>
      <c r="W9" s="11">
        <f>'OddsRatio_working_3-way'!V9^2+4*'OddsRatio_working_3-way'!U9^3/27</f>
        <v>-5.8788038946037263E-2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0.17513193003969202</v>
      </c>
      <c r="Y9" s="11">
        <f>IF('OddsRatio_working_3-way'!W9&gt;=0,IF('OddsRatio_working_3-way'!V9+SQRT('OddsRatio_working_3-way'!W9)&gt;0,0,PI()),ACOS('OddsRatio_working_3-way'!V9/(2*'OddsRatio_working_3-way'!X9)))</f>
        <v>0.76457173463545491</v>
      </c>
      <c r="Z9" s="11">
        <f>'OddsRatio_working_3-way'!X9^(1/3)*COS('OddsRatio_working_3-way'!Y9/3)</f>
        <v>0.54141323664291574</v>
      </c>
      <c r="AA9" s="11">
        <f>'OddsRatio_working_3-way'!X9^(1/3)*COS(('OddsRatio_working_3-way'!Y9+2*PI())/3)</f>
        <v>-0.39285970370855894</v>
      </c>
      <c r="AB9" s="11">
        <f>'OddsRatio_working_3-way'!X9^(1/3)*COS(('OddsRatio_working_3-way'!Y9+4*PI())/3)</f>
        <v>-0.148553532934357</v>
      </c>
      <c r="AC9" s="11">
        <f>'OddsRatio_working_3-way'!X9^(1/3)*SIN('OddsRatio_working_3-way'!Y9/3)</f>
        <v>0.1410502334611724</v>
      </c>
      <c r="AD9" s="11">
        <f>'OddsRatio_working_3-way'!X9^(1/3)*SIN(('OddsRatio_working_3-way'!Y9+2*PI())/3)</f>
        <v>0.39835250014733486</v>
      </c>
      <c r="AE9" s="11">
        <f>'OddsRatio_working_3-way'!X9^(1/3)*SIN(('OddsRatio_working_3-way'!Y9+4*PI())/3)</f>
        <v>-0.5394027336085071</v>
      </c>
      <c r="AF9" s="11">
        <f>-'OddsRatio_working_3-way'!U9/(3*'OddsRatio_working_3-way'!X9^(1/3))*COS(('OddsRatio_working_3-way'!Y9)/3)</f>
        <v>0.54141323664291574</v>
      </c>
      <c r="AG9" s="11">
        <f>-'OddsRatio_working_3-way'!U9/(3*'OddsRatio_working_3-way'!X9^(1/3))*COS(('OddsRatio_working_3-way'!Y9+2*PI())/3)</f>
        <v>-0.39285970370855894</v>
      </c>
      <c r="AH9" s="11">
        <f>-'OddsRatio_working_3-way'!U9/(3*'OddsRatio_working_3-way'!X9^(1/3))*COS(('OddsRatio_working_3-way'!Y9+4*PI())/3)</f>
        <v>-0.148553532934357</v>
      </c>
      <c r="AI9" s="11">
        <f>'OddsRatio_working_3-way'!U9/(3*'OddsRatio_working_3-way'!X9^(1/3))*SIN(('OddsRatio_working_3-way'!Y9)/3)</f>
        <v>-0.1410502334611724</v>
      </c>
      <c r="AJ9" s="11">
        <f>'OddsRatio_working_3-way'!U9/(3*'OddsRatio_working_3-way'!X9^(1/3))*SIN(('OddsRatio_working_3-way'!Y9+2*PI())/3)</f>
        <v>-0.39835250014733486</v>
      </c>
      <c r="AK9" s="11">
        <f>'OddsRatio_working_3-way'!U9/(3*'OddsRatio_working_3-way'!X9^(1/3))*SIN(('OddsRatio_working_3-way'!Y9+4*PI())/3)</f>
        <v>0.5394027336085071</v>
      </c>
      <c r="AL9" s="11">
        <f>'OddsRatio_working_3-way'!Z9+'OddsRatio_working_3-way'!AF9</f>
        <v>1.0828264732858315</v>
      </c>
      <c r="AM9" s="11">
        <f>'OddsRatio_working_3-way'!AA9+'OddsRatio_working_3-way'!AG9</f>
        <v>-0.78571940741711788</v>
      </c>
      <c r="AN9" s="11">
        <f>'OddsRatio_working_3-way'!AB9+'OddsRatio_working_3-way'!AH9</f>
        <v>-0.29710706586871399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1.0828264732858315</v>
      </c>
      <c r="AS9" s="11">
        <f>IF(('OddsRatio_working_3-way'!X9=0),IF(Q9&gt;0,-Q9^(1/3),(-Q9)^(1/3)),'OddsRatio_working_3-way'!AM9-'OddsRatio_working_3-way'!R9/3)</f>
        <v>-0.78571940741711788</v>
      </c>
      <c r="AT9" s="11">
        <f>IF(('OddsRatio_working_3-way'!X9=0),IF(Q9&gt;0,-Q9^(1/3),(-Q9)^(1/3)),'OddsRatio_working_3-way'!AN9-'OddsRatio_working_3-way'!R9/3)</f>
        <v>-0.29710706586871399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3.72</v>
      </c>
      <c r="B10" s="4">
        <f>IF('True_Odds_Calculator_3-way'!B11="","",'True_Odds_Calculator_3-way'!B11)</f>
        <v>3.42</v>
      </c>
      <c r="C10" s="4">
        <f>IF('True_Odds_Calculator_3-way'!C11="","",'True_Odds_Calculator_3-way'!C11)</f>
        <v>2.14</v>
      </c>
      <c r="D10" s="9">
        <f t="shared" si="13"/>
        <v>0.26026042572186275</v>
      </c>
      <c r="E10" s="9">
        <f t="shared" si="14"/>
        <v>0.28338119216893787</v>
      </c>
      <c r="F10" s="9">
        <f t="shared" si="15"/>
        <v>0.45635838210919927</v>
      </c>
      <c r="G10" s="9">
        <f t="shared" si="16"/>
        <v>1.0449651652739962</v>
      </c>
      <c r="H10" s="9">
        <f t="shared" si="17"/>
        <v>3.8423052495452699</v>
      </c>
      <c r="I10" s="9">
        <f t="shared" si="18"/>
        <v>3.5288156999630709</v>
      </c>
      <c r="J10" s="9">
        <f t="shared" si="19"/>
        <v>2.1912602884123555</v>
      </c>
      <c r="K10" s="11">
        <f t="shared" si="20"/>
        <v>0.26881720430107525</v>
      </c>
      <c r="L10" s="11">
        <f t="shared" si="21"/>
        <v>0.29239766081871343</v>
      </c>
      <c r="M10" s="11">
        <f t="shared" si="22"/>
        <v>0.46728971962616822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-0.27561719090208692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0.23066240954948253</v>
      </c>
      <c r="Q10" s="11">
        <f>2*'OddsRatio_working_3-way'!K10*'OddsRatio_working_3-way'!L10*'OddsRatio_working_3-way'!M10</f>
        <v>7.345936609856131E-2</v>
      </c>
      <c r="R10" s="11">
        <f t="shared" si="23"/>
        <v>0</v>
      </c>
      <c r="S10" s="11">
        <f t="shared" si="24"/>
        <v>-0.83689413129323054</v>
      </c>
      <c r="T10" s="11">
        <f t="shared" si="25"/>
        <v>-0.26652679340548741</v>
      </c>
      <c r="U10" s="11">
        <f>'OddsRatio_working_3-way'!S10-'OddsRatio_working_3-way'!R10^2/3</f>
        <v>-0.83689413129323054</v>
      </c>
      <c r="V10" s="11">
        <f>'OddsRatio_working_3-way'!S10*'OddsRatio_working_3-way'!R10/3-2*'OddsRatio_working_3-way'!R10^3/27-'OddsRatio_working_3-way'!T10</f>
        <v>0.26652679340548741</v>
      </c>
      <c r="W10" s="11">
        <f>'OddsRatio_working_3-way'!V10^2+4*'OddsRatio_working_3-way'!U10^3/27</f>
        <v>-1.5801064862242392E-2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0.1473410978522742</v>
      </c>
      <c r="Y10" s="11">
        <f>IF('OddsRatio_working_3-way'!W10&gt;=0,IF('OddsRatio_working_3-way'!V10+SQRT('OddsRatio_working_3-way'!W10)&gt;0,0,PI()),ACOS('OddsRatio_working_3-way'!V10/(2*'OddsRatio_working_3-way'!X10)))</f>
        <v>0.44069591276070885</v>
      </c>
      <c r="Z10" s="11">
        <f>'OddsRatio_working_3-way'!X10^(1/3)*COS('OddsRatio_working_3-way'!Y10/3)</f>
        <v>0.52248258263699809</v>
      </c>
      <c r="AA10" s="11">
        <f>'OddsRatio_working_3-way'!X10^(1/3)*COS(('OddsRatio_working_3-way'!Y10+2*PI())/3)</f>
        <v>-0.32819273606793703</v>
      </c>
      <c r="AB10" s="11">
        <f>'OddsRatio_working_3-way'!X10^(1/3)*COS(('OddsRatio_working_3-way'!Y10+4*PI())/3)</f>
        <v>-0.19428984656906087</v>
      </c>
      <c r="AC10" s="11">
        <f>'OddsRatio_working_3-way'!X10^(1/3)*SIN('OddsRatio_working_3-way'!Y10/3)</f>
        <v>7.7308869297444904E-2</v>
      </c>
      <c r="AD10" s="11">
        <f>'OddsRatio_working_3-way'!X10^(1/3)*SIN(('OddsRatio_working_3-way'!Y10+2*PI())/3)</f>
        <v>0.41382875494982019</v>
      </c>
      <c r="AE10" s="11">
        <f>'OddsRatio_working_3-way'!X10^(1/3)*SIN(('OddsRatio_working_3-way'!Y10+4*PI())/3)</f>
        <v>-0.49113762424726504</v>
      </c>
      <c r="AF10" s="11">
        <f>-'OddsRatio_working_3-way'!U10/(3*'OddsRatio_working_3-way'!X10^(1/3))*COS(('OddsRatio_working_3-way'!Y10)/3)</f>
        <v>0.52248258263699798</v>
      </c>
      <c r="AG10" s="11">
        <f>-'OddsRatio_working_3-way'!U10/(3*'OddsRatio_working_3-way'!X10^(1/3))*COS(('OddsRatio_working_3-way'!Y10+2*PI())/3)</f>
        <v>-0.32819273606793697</v>
      </c>
      <c r="AH10" s="11">
        <f>-'OddsRatio_working_3-way'!U10/(3*'OddsRatio_working_3-way'!X10^(1/3))*COS(('OddsRatio_working_3-way'!Y10+4*PI())/3)</f>
        <v>-0.19428984656906084</v>
      </c>
      <c r="AI10" s="11">
        <f>'OddsRatio_working_3-way'!U10/(3*'OddsRatio_working_3-way'!X10^(1/3))*SIN(('OddsRatio_working_3-way'!Y10)/3)</f>
        <v>-7.730886929744489E-2</v>
      </c>
      <c r="AJ10" s="11">
        <f>'OddsRatio_working_3-way'!U10/(3*'OddsRatio_working_3-way'!X10^(1/3))*SIN(('OddsRatio_working_3-way'!Y10+2*PI())/3)</f>
        <v>-0.41382875494982008</v>
      </c>
      <c r="AK10" s="11">
        <f>'OddsRatio_working_3-way'!U10/(3*'OddsRatio_working_3-way'!X10^(1/3))*SIN(('OddsRatio_working_3-way'!Y10+4*PI())/3)</f>
        <v>0.49113762424726493</v>
      </c>
      <c r="AL10" s="11">
        <f>'OddsRatio_working_3-way'!Z10+'OddsRatio_working_3-way'!AF10</f>
        <v>1.0449651652739962</v>
      </c>
      <c r="AM10" s="11">
        <f>'OddsRatio_working_3-way'!AA10+'OddsRatio_working_3-way'!AG10</f>
        <v>-0.65638547213587395</v>
      </c>
      <c r="AN10" s="11">
        <f>'OddsRatio_working_3-way'!AB10+'OddsRatio_working_3-way'!AH10</f>
        <v>-0.38857969313812168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1.0449651652739962</v>
      </c>
      <c r="AS10" s="11">
        <f>IF(('OddsRatio_working_3-way'!X10=0),IF(Q10&gt;0,-Q10^(1/3),(-Q10)^(1/3)),'OddsRatio_working_3-way'!AM10-'OddsRatio_working_3-way'!R10/3)</f>
        <v>-0.65638547213587395</v>
      </c>
      <c r="AT10" s="11">
        <f>IF(('OddsRatio_working_3-way'!X10=0),IF(Q10&gt;0,-Q10^(1/3),(-Q10)^(1/3)),'OddsRatio_working_3-way'!AN10-'OddsRatio_working_3-way'!R10/3)</f>
        <v>-0.38857969313812168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</v>
      </c>
      <c r="B11" s="4">
        <f>IF('True_Odds_Calculator_3-way'!B12="","",'True_Odds_Calculator_3-way'!B12)</f>
        <v>4.08</v>
      </c>
      <c r="C11" s="4">
        <f>IF('True_Odds_Calculator_3-way'!C12="","",'True_Odds_Calculator_3-way'!C12)</f>
        <v>5.08</v>
      </c>
      <c r="D11" s="9">
        <f t="shared" si="13"/>
        <v>0.57560685009050816</v>
      </c>
      <c r="E11" s="9">
        <f t="shared" si="14"/>
        <v>0.23562086066610183</v>
      </c>
      <c r="F11" s="9">
        <f t="shared" si="15"/>
        <v>0.18877228924339007</v>
      </c>
      <c r="G11" s="9">
        <f t="shared" si="16"/>
        <v>1.0532812949442847</v>
      </c>
      <c r="H11" s="9">
        <f t="shared" si="17"/>
        <v>1.7372969064609993</v>
      </c>
      <c r="I11" s="9">
        <f t="shared" si="18"/>
        <v>4.2441063884283974</v>
      </c>
      <c r="J11" s="9">
        <f t="shared" si="19"/>
        <v>5.2973876833726825</v>
      </c>
      <c r="K11" s="11">
        <f t="shared" si="20"/>
        <v>0.58823529411764708</v>
      </c>
      <c r="L11" s="11">
        <f t="shared" si="21"/>
        <v>0.24509803921568626</v>
      </c>
      <c r="M11" s="11">
        <f t="shared" si="22"/>
        <v>0.19685039370078738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-0.24965261695229279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0.22307440808653245</v>
      </c>
      <c r="Q11" s="11">
        <f>2*'OddsRatio_working_3-way'!K11*'OddsRatio_working_3-way'!L11*'OddsRatio_working_3-way'!M11</f>
        <v>5.6761935899881023E-2</v>
      </c>
      <c r="R11" s="11">
        <f t="shared" si="23"/>
        <v>0</v>
      </c>
      <c r="S11" s="11">
        <f t="shared" si="24"/>
        <v>-0.89353923387536816</v>
      </c>
      <c r="T11" s="11">
        <f t="shared" si="25"/>
        <v>-0.22736367274182392</v>
      </c>
      <c r="U11" s="11">
        <f>'OddsRatio_working_3-way'!S11-'OddsRatio_working_3-way'!R11^2/3</f>
        <v>-0.89353923387536816</v>
      </c>
      <c r="V11" s="11">
        <f>'OddsRatio_working_3-way'!S11*'OddsRatio_working_3-way'!R11/3-2*'OddsRatio_working_3-way'!R11^3/27-'OddsRatio_working_3-way'!T11</f>
        <v>0.22736367274182392</v>
      </c>
      <c r="W11" s="11">
        <f>'OddsRatio_working_3-way'!V11^2+4*'OddsRatio_working_3-way'!U11^3/27</f>
        <v>-5.3996541159150112E-2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0.16255059277175932</v>
      </c>
      <c r="Y11" s="11">
        <f>IF('OddsRatio_working_3-way'!W11&gt;=0,IF('OddsRatio_working_3-way'!V11+SQRT('OddsRatio_working_3-way'!W11)&gt;0,0,PI()),ACOS('OddsRatio_working_3-way'!V11/(2*'OddsRatio_working_3-way'!X11)))</f>
        <v>0.79629071039434041</v>
      </c>
      <c r="Z11" s="11">
        <f>'OddsRatio_working_3-way'!X11^(1/3)*COS('OddsRatio_working_3-way'!Y11/3)</f>
        <v>0.52664064747214234</v>
      </c>
      <c r="AA11" s="11">
        <f>'OddsRatio_working_3-way'!X11^(1/3)*COS(('OddsRatio_working_3-way'!Y11+2*PI())/3)</f>
        <v>-0.38730431379702235</v>
      </c>
      <c r="AB11" s="11">
        <f>'OddsRatio_working_3-way'!X11^(1/3)*COS(('OddsRatio_working_3-way'!Y11+4*PI())/3)</f>
        <v>-0.13933633367512011</v>
      </c>
      <c r="AC11" s="11">
        <f>'OddsRatio_working_3-way'!X11^(1/3)*SIN('OddsRatio_working_3-way'!Y11/3)</f>
        <v>0.14316438007378804</v>
      </c>
      <c r="AD11" s="11">
        <f>'OddsRatio_working_3-way'!X11^(1/3)*SIN(('OddsRatio_working_3-way'!Y11+2*PI())/3)</f>
        <v>0.38450198933946622</v>
      </c>
      <c r="AE11" s="11">
        <f>'OddsRatio_working_3-way'!X11^(1/3)*SIN(('OddsRatio_working_3-way'!Y11+4*PI())/3)</f>
        <v>-0.5276663694132544</v>
      </c>
      <c r="AF11" s="11">
        <f>-'OddsRatio_working_3-way'!U11/(3*'OddsRatio_working_3-way'!X11^(1/3))*COS(('OddsRatio_working_3-way'!Y11)/3)</f>
        <v>0.52664064747214234</v>
      </c>
      <c r="AG11" s="11">
        <f>-'OddsRatio_working_3-way'!U11/(3*'OddsRatio_working_3-way'!X11^(1/3))*COS(('OddsRatio_working_3-way'!Y11+2*PI())/3)</f>
        <v>-0.38730431379702235</v>
      </c>
      <c r="AH11" s="11">
        <f>-'OddsRatio_working_3-way'!U11/(3*'OddsRatio_working_3-way'!X11^(1/3))*COS(('OddsRatio_working_3-way'!Y11+4*PI())/3)</f>
        <v>-0.13933633367512011</v>
      </c>
      <c r="AI11" s="11">
        <f>'OddsRatio_working_3-way'!U11/(3*'OddsRatio_working_3-way'!X11^(1/3))*SIN(('OddsRatio_working_3-way'!Y11)/3)</f>
        <v>-0.14316438007378804</v>
      </c>
      <c r="AJ11" s="11">
        <f>'OddsRatio_working_3-way'!U11/(3*'OddsRatio_working_3-way'!X11^(1/3))*SIN(('OddsRatio_working_3-way'!Y11+2*PI())/3)</f>
        <v>-0.38450198933946622</v>
      </c>
      <c r="AK11" s="11">
        <f>'OddsRatio_working_3-way'!U11/(3*'OddsRatio_working_3-way'!X11^(1/3))*SIN(('OddsRatio_working_3-way'!Y11+4*PI())/3)</f>
        <v>0.5276663694132544</v>
      </c>
      <c r="AL11" s="11">
        <f>'OddsRatio_working_3-way'!Z11+'OddsRatio_working_3-way'!AF11</f>
        <v>1.0532812949442847</v>
      </c>
      <c r="AM11" s="11">
        <f>'OddsRatio_working_3-way'!AA11+'OddsRatio_working_3-way'!AG11</f>
        <v>-0.7746086275940447</v>
      </c>
      <c r="AN11" s="11">
        <f>'OddsRatio_working_3-way'!AB11+'OddsRatio_working_3-way'!AH11</f>
        <v>-0.27867266735024021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1.0532812949442847</v>
      </c>
      <c r="AS11" s="11">
        <f>IF(('OddsRatio_working_3-way'!X11=0),IF(Q11&gt;0,-Q11^(1/3),(-Q11)^(1/3)),'OddsRatio_working_3-way'!AM11-'OddsRatio_working_3-way'!R11/3)</f>
        <v>-0.7746086275940447</v>
      </c>
      <c r="AT11" s="11">
        <f>IF(('OddsRatio_working_3-way'!X11=0),IF(Q11&gt;0,-Q11^(1/3),(-Q11)^(1/3)),'OddsRatio_working_3-way'!AN11-'OddsRatio_working_3-way'!R11/3)</f>
        <v>-0.27867266735024021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2.89</v>
      </c>
      <c r="B12" s="4">
        <f>IF('True_Odds_Calculator_3-way'!B13="","",'True_Odds_Calculator_3-way'!B13)</f>
        <v>3.26</v>
      </c>
      <c r="C12" s="4">
        <f>IF('True_Odds_Calculator_3-way'!C13="","",'True_Odds_Calculator_3-way'!C13)</f>
        <v>2.67</v>
      </c>
      <c r="D12" s="9">
        <f t="shared" si="13"/>
        <v>0.33684285748146131</v>
      </c>
      <c r="E12" s="9">
        <f t="shared" si="14"/>
        <v>0.29813735060479668</v>
      </c>
      <c r="F12" s="9">
        <f t="shared" si="15"/>
        <v>0.3650197919137419</v>
      </c>
      <c r="G12" s="9">
        <f t="shared" si="16"/>
        <v>1.0416631589187397</v>
      </c>
      <c r="H12" s="9">
        <f t="shared" si="17"/>
        <v>2.9687433703564179</v>
      </c>
      <c r="I12" s="9">
        <f t="shared" si="18"/>
        <v>3.3541587391563517</v>
      </c>
      <c r="J12" s="9">
        <f t="shared" si="19"/>
        <v>2.7395774753942952</v>
      </c>
      <c r="K12" s="11">
        <f t="shared" si="20"/>
        <v>0.34602076124567471</v>
      </c>
      <c r="L12" s="11">
        <f t="shared" si="21"/>
        <v>0.30674846625766872</v>
      </c>
      <c r="M12" s="11">
        <f t="shared" si="22"/>
        <v>0.37453183520599254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-0.28356982179942714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0.2313642644297956</v>
      </c>
      <c r="Q12" s="11">
        <f>2*'OddsRatio_working_3-way'!K12*'OddsRatio_working_3-way'!L12*'OddsRatio_working_3-way'!M12</f>
        <v>7.9506620078967569E-2</v>
      </c>
      <c r="R12" s="11">
        <f t="shared" si="23"/>
        <v>0</v>
      </c>
      <c r="S12" s="11">
        <f t="shared" si="24"/>
        <v>-0.81589875453475702</v>
      </c>
      <c r="T12" s="11">
        <f t="shared" si="25"/>
        <v>-0.28037757887792342</v>
      </c>
      <c r="U12" s="11">
        <f>'OddsRatio_working_3-way'!S12-'OddsRatio_working_3-way'!R12^2/3</f>
        <v>-0.81589875453475702</v>
      </c>
      <c r="V12" s="11">
        <f>'OddsRatio_working_3-way'!S12*'OddsRatio_working_3-way'!R12/3-2*'OddsRatio_working_3-way'!R12^3/27-'OddsRatio_working_3-way'!T12</f>
        <v>0.28037757887792342</v>
      </c>
      <c r="W12" s="11">
        <f>'OddsRatio_working_3-way'!V12^2+4*'OddsRatio_working_3-way'!U12^3/27</f>
        <v>-1.8530468019648944E-3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0.14183144356895183</v>
      </c>
      <c r="Y12" s="11">
        <f>IF('OddsRatio_working_3-way'!W12&gt;=0,IF('OddsRatio_working_3-way'!V12+SQRT('OddsRatio_working_3-way'!W12)&gt;0,0,PI()),ACOS('OddsRatio_working_3-way'!V12/(2*'OddsRatio_working_3-way'!X12)))</f>
        <v>0.15234277106595751</v>
      </c>
      <c r="Z12" s="11">
        <f>'OddsRatio_working_3-way'!X12^(1/3)*COS('OddsRatio_working_3-way'!Y12/3)</f>
        <v>0.52083157945936986</v>
      </c>
      <c r="AA12" s="11">
        <f>'OddsRatio_working_3-way'!X12^(1/3)*COS(('OddsRatio_working_3-way'!Y12+2*PI())/3)</f>
        <v>-0.28334040558432644</v>
      </c>
      <c r="AB12" s="11">
        <f>'OddsRatio_working_3-way'!X12^(1/3)*COS(('OddsRatio_working_3-way'!Y12+4*PI())/3)</f>
        <v>-0.23749117387504373</v>
      </c>
      <c r="AC12" s="11">
        <f>'OddsRatio_working_3-way'!X12^(1/3)*SIN('OddsRatio_working_3-way'!Y12/3)</f>
        <v>2.6471066269492066E-2</v>
      </c>
      <c r="AD12" s="11">
        <f>'OddsRatio_working_3-way'!X12^(1/3)*SIN(('OddsRatio_working_3-way'!Y12+2*PI())/3)</f>
        <v>0.43781784577024169</v>
      </c>
      <c r="AE12" s="11">
        <f>'OddsRatio_working_3-way'!X12^(1/3)*SIN(('OddsRatio_working_3-way'!Y12+4*PI())/3)</f>
        <v>-0.4642889120397336</v>
      </c>
      <c r="AF12" s="11">
        <f>-'OddsRatio_working_3-way'!U12/(3*'OddsRatio_working_3-way'!X12^(1/3))*COS(('OddsRatio_working_3-way'!Y12)/3)</f>
        <v>0.52083157945936975</v>
      </c>
      <c r="AG12" s="11">
        <f>-'OddsRatio_working_3-way'!U12/(3*'OddsRatio_working_3-way'!X12^(1/3))*COS(('OddsRatio_working_3-way'!Y12+2*PI())/3)</f>
        <v>-0.28334040558432638</v>
      </c>
      <c r="AH12" s="11">
        <f>-'OddsRatio_working_3-way'!U12/(3*'OddsRatio_working_3-way'!X12^(1/3))*COS(('OddsRatio_working_3-way'!Y12+4*PI())/3)</f>
        <v>-0.23749117387504368</v>
      </c>
      <c r="AI12" s="11">
        <f>'OddsRatio_working_3-way'!U12/(3*'OddsRatio_working_3-way'!X12^(1/3))*SIN(('OddsRatio_working_3-way'!Y12)/3)</f>
        <v>-2.6471066269492062E-2</v>
      </c>
      <c r="AJ12" s="11">
        <f>'OddsRatio_working_3-way'!U12/(3*'OddsRatio_working_3-way'!X12^(1/3))*SIN(('OddsRatio_working_3-way'!Y12+2*PI())/3)</f>
        <v>-0.43781784577024163</v>
      </c>
      <c r="AK12" s="11">
        <f>'OddsRatio_working_3-way'!U12/(3*'OddsRatio_working_3-way'!X12^(1/3))*SIN(('OddsRatio_working_3-way'!Y12+4*PI())/3)</f>
        <v>0.46428891203973349</v>
      </c>
      <c r="AL12" s="11">
        <f>'OddsRatio_working_3-way'!Z12+'OddsRatio_working_3-way'!AF12</f>
        <v>1.0416631589187397</v>
      </c>
      <c r="AM12" s="11">
        <f>'OddsRatio_working_3-way'!AA12+'OddsRatio_working_3-way'!AG12</f>
        <v>-0.56668081116865276</v>
      </c>
      <c r="AN12" s="11">
        <f>'OddsRatio_working_3-way'!AB12+'OddsRatio_working_3-way'!AH12</f>
        <v>-0.47498234775008741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1.0416631589187397</v>
      </c>
      <c r="AS12" s="11">
        <f>IF(('OddsRatio_working_3-way'!X12=0),IF(Q12&gt;0,-Q12^(1/3),(-Q12)^(1/3)),'OddsRatio_working_3-way'!AM12-'OddsRatio_working_3-way'!R12/3)</f>
        <v>-0.56668081116865276</v>
      </c>
      <c r="AT12" s="11">
        <f>IF(('OddsRatio_working_3-way'!X12=0),IF(Q12&gt;0,-Q12^(1/3),(-Q12)^(1/3)),'OddsRatio_working_3-way'!AN12-'OddsRatio_working_3-way'!R12/3)</f>
        <v>-0.47498234775008741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3.19</v>
      </c>
      <c r="B13" s="4">
        <f>IF('True_Odds_Calculator_3-way'!B14="","",'True_Odds_Calculator_3-way'!B14)</f>
        <v>3.27</v>
      </c>
      <c r="C13" s="4">
        <f>IF('True_Odds_Calculator_3-way'!C14="","",'True_Odds_Calculator_3-way'!C14)</f>
        <v>2.4500000000000002</v>
      </c>
      <c r="D13" s="9">
        <f t="shared" si="13"/>
        <v>0.3046605968704687</v>
      </c>
      <c r="E13" s="9">
        <f t="shared" si="14"/>
        <v>0.29711375126441303</v>
      </c>
      <c r="F13" s="9">
        <f t="shared" si="15"/>
        <v>0.3982256518651181</v>
      </c>
      <c r="G13" s="9">
        <f t="shared" si="16"/>
        <v>1.0421648878554137</v>
      </c>
      <c r="H13" s="9">
        <f t="shared" si="17"/>
        <v>3.2823411044033564</v>
      </c>
      <c r="I13" s="9">
        <f t="shared" si="18"/>
        <v>3.3657142954317898</v>
      </c>
      <c r="J13" s="9">
        <f t="shared" si="19"/>
        <v>2.5111390873903501</v>
      </c>
      <c r="K13" s="11">
        <f t="shared" si="20"/>
        <v>0.31347962382445144</v>
      </c>
      <c r="L13" s="11">
        <f t="shared" si="21"/>
        <v>0.3058103975535168</v>
      </c>
      <c r="M13" s="11">
        <f t="shared" si="22"/>
        <v>0.4081632653061224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-0.28205477353576958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0.23125064929195627</v>
      </c>
      <c r="Q13" s="11">
        <f>2*'OddsRatio_working_3-way'!K13*'OddsRatio_working_3-way'!L13*'OddsRatio_working_3-way'!M13</f>
        <v>7.8257410927903989E-2</v>
      </c>
      <c r="R13" s="11">
        <f t="shared" si="23"/>
        <v>0</v>
      </c>
      <c r="S13" s="11">
        <f t="shared" si="24"/>
        <v>-0.81987851647768539</v>
      </c>
      <c r="T13" s="11">
        <f t="shared" si="25"/>
        <v>-0.27745465870649255</v>
      </c>
      <c r="U13" s="11">
        <f>'OddsRatio_working_3-way'!S13-'OddsRatio_working_3-way'!R13^2/3</f>
        <v>-0.81987851647768539</v>
      </c>
      <c r="V13" s="11">
        <f>'OddsRatio_working_3-way'!S13*'OddsRatio_working_3-way'!R13/3-2*'OddsRatio_working_3-way'!R13^3/27-'OddsRatio_working_3-way'!T13</f>
        <v>0.27745465870649255</v>
      </c>
      <c r="W13" s="11">
        <f>'OddsRatio_working_3-way'!V13^2+4*'OddsRatio_working_3-way'!U13^3/27</f>
        <v>-4.6667612127718472E-3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0.14287043855422657</v>
      </c>
      <c r="Y13" s="11">
        <f>IF('OddsRatio_working_3-way'!W13&gt;=0,IF('OddsRatio_working_3-way'!V13+SQRT('OddsRatio_working_3-way'!W13)&gt;0,0,PI()),ACOS('OddsRatio_working_3-way'!V13/(2*'OddsRatio_working_3-way'!X13)))</f>
        <v>0.24141382379279874</v>
      </c>
      <c r="Z13" s="11">
        <f>'OddsRatio_working_3-way'!X13^(1/3)*COS('OddsRatio_working_3-way'!Y13/3)</f>
        <v>0.52108244392770697</v>
      </c>
      <c r="AA13" s="11">
        <f>'OddsRatio_working_3-way'!X13^(1/3)*COS(('OddsRatio_working_3-way'!Y13+2*PI())/3)</f>
        <v>-0.29693413462782586</v>
      </c>
      <c r="AB13" s="11">
        <f>'OddsRatio_working_3-way'!X13^(1/3)*COS(('OddsRatio_working_3-way'!Y13+4*PI())/3)</f>
        <v>-0.22414830929988119</v>
      </c>
      <c r="AC13" s="11">
        <f>'OddsRatio_working_3-way'!X13^(1/3)*SIN('OddsRatio_working_3-way'!Y13/3)</f>
        <v>4.2022915846277896E-2</v>
      </c>
      <c r="AD13" s="11">
        <f>'OddsRatio_working_3-way'!X13^(1/3)*SIN(('OddsRatio_working_3-way'!Y13+2*PI())/3)</f>
        <v>0.43025917598433555</v>
      </c>
      <c r="AE13" s="11">
        <f>'OddsRatio_working_3-way'!X13^(1/3)*SIN(('OddsRatio_working_3-way'!Y13+4*PI())/3)</f>
        <v>-0.47228209183061343</v>
      </c>
      <c r="AF13" s="11">
        <f>-'OddsRatio_working_3-way'!U13/(3*'OddsRatio_working_3-way'!X13^(1/3))*COS(('OddsRatio_working_3-way'!Y13)/3)</f>
        <v>0.52108244392770686</v>
      </c>
      <c r="AG13" s="11">
        <f>-'OddsRatio_working_3-way'!U13/(3*'OddsRatio_working_3-way'!X13^(1/3))*COS(('OddsRatio_working_3-way'!Y13+2*PI())/3)</f>
        <v>-0.29693413462782581</v>
      </c>
      <c r="AH13" s="11">
        <f>-'OddsRatio_working_3-way'!U13/(3*'OddsRatio_working_3-way'!X13^(1/3))*COS(('OddsRatio_working_3-way'!Y13+4*PI())/3)</f>
        <v>-0.22414830929988117</v>
      </c>
      <c r="AI13" s="11">
        <f>'OddsRatio_working_3-way'!U13/(3*'OddsRatio_working_3-way'!X13^(1/3))*SIN(('OddsRatio_working_3-way'!Y13)/3)</f>
        <v>-4.2022915846277882E-2</v>
      </c>
      <c r="AJ13" s="11">
        <f>'OddsRatio_working_3-way'!U13/(3*'OddsRatio_working_3-way'!X13^(1/3))*SIN(('OddsRatio_working_3-way'!Y13+2*PI())/3)</f>
        <v>-0.43025917598433544</v>
      </c>
      <c r="AK13" s="11">
        <f>'OddsRatio_working_3-way'!U13/(3*'OddsRatio_working_3-way'!X13^(1/3))*SIN(('OddsRatio_working_3-way'!Y13+4*PI())/3)</f>
        <v>0.47228209183061332</v>
      </c>
      <c r="AL13" s="11">
        <f>'OddsRatio_working_3-way'!Z13+'OddsRatio_working_3-way'!AF13</f>
        <v>1.0421648878554137</v>
      </c>
      <c r="AM13" s="11">
        <f>'OddsRatio_working_3-way'!AA13+'OddsRatio_working_3-way'!AG13</f>
        <v>-0.59386826925565162</v>
      </c>
      <c r="AN13" s="11">
        <f>'OddsRatio_working_3-way'!AB13+'OddsRatio_working_3-way'!AH13</f>
        <v>-0.44829661859976233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1.0421648878554137</v>
      </c>
      <c r="AS13" s="11">
        <f>IF(('OddsRatio_working_3-way'!X13=0),IF(Q13&gt;0,-Q13^(1/3),(-Q13)^(1/3)),'OddsRatio_working_3-way'!AM13-'OddsRatio_working_3-way'!R13/3)</f>
        <v>-0.59386826925565162</v>
      </c>
      <c r="AT13" s="11">
        <f>IF(('OddsRatio_working_3-way'!X13=0),IF(Q13&gt;0,-Q13^(1/3),(-Q13)^(1/3)),'OddsRatio_working_3-way'!AN13-'OddsRatio_working_3-way'!R13/3)</f>
        <v>-0.44829661859976233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2.0699999999999998</v>
      </c>
      <c r="B14" s="4">
        <f>IF('True_Odds_Calculator_3-way'!B15="","",'True_Odds_Calculator_3-way'!B15)</f>
        <v>3.59</v>
      </c>
      <c r="C14" s="4">
        <f>IF('True_Odds_Calculator_3-way'!C15="","",'True_Odds_Calculator_3-way'!C15)</f>
        <v>3.75</v>
      </c>
      <c r="D14" s="9">
        <f t="shared" si="13"/>
        <v>0.4720903412754881</v>
      </c>
      <c r="E14" s="9">
        <f t="shared" si="14"/>
        <v>0.26977704885764026</v>
      </c>
      <c r="F14" s="9">
        <f t="shared" si="15"/>
        <v>0.25813260986687164</v>
      </c>
      <c r="G14" s="9">
        <f t="shared" si="16"/>
        <v>1.0450828362504856</v>
      </c>
      <c r="H14" s="9">
        <f t="shared" si="17"/>
        <v>2.1182386347880193</v>
      </c>
      <c r="I14" s="9">
        <f t="shared" si="18"/>
        <v>3.7067645458887575</v>
      </c>
      <c r="J14" s="9">
        <f t="shared" si="19"/>
        <v>3.8739777996888356</v>
      </c>
      <c r="K14" s="11">
        <f t="shared" si="20"/>
        <v>0.48309178743961356</v>
      </c>
      <c r="L14" s="11">
        <f t="shared" si="21"/>
        <v>0.2785515320334262</v>
      </c>
      <c r="M14" s="11">
        <f t="shared" si="22"/>
        <v>0.26666666666666666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-0.27347660122275597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0.23001807669362473</v>
      </c>
      <c r="Q14" s="11">
        <f>2*'OddsRatio_working_3-way'!K14*'OddsRatio_working_3-way'!L14*'OddsRatio_working_3-way'!M14</f>
        <v>7.1768510668837673E-2</v>
      </c>
      <c r="R14" s="11">
        <f t="shared" si="23"/>
        <v>0</v>
      </c>
      <c r="S14" s="11">
        <f t="shared" si="24"/>
        <v>-0.84108869155598143</v>
      </c>
      <c r="T14" s="11">
        <f t="shared" si="25"/>
        <v>-0.2624301689722251</v>
      </c>
      <c r="U14" s="11">
        <f>'OddsRatio_working_3-way'!S14-'OddsRatio_working_3-way'!R14^2/3</f>
        <v>-0.84108869155598143</v>
      </c>
      <c r="V14" s="11">
        <f>'OddsRatio_working_3-way'!S14*'OddsRatio_working_3-way'!R14/3-2*'OddsRatio_working_3-way'!R14^3/27-'OddsRatio_working_3-way'!T14</f>
        <v>0.2624301689722251</v>
      </c>
      <c r="W14" s="11">
        <f>'OddsRatio_working_3-way'!V14^2+4*'OddsRatio_working_3-way'!U14^3/27</f>
        <v>-1.9280262769404727E-2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0.14845020744023513</v>
      </c>
      <c r="Y14" s="11">
        <f>IF('OddsRatio_working_3-way'!W14&gt;=0,IF('OddsRatio_working_3-way'!V14+SQRT('OddsRatio_working_3-way'!W14)&gt;0,0,PI()),ACOS('OddsRatio_working_3-way'!V14/(2*'OddsRatio_working_3-way'!X14)))</f>
        <v>0.48666040106171993</v>
      </c>
      <c r="Z14" s="11">
        <f>'OddsRatio_working_3-way'!X14^(1/3)*COS('OddsRatio_working_3-way'!Y14/3)</f>
        <v>0.5225414181252428</v>
      </c>
      <c r="AA14" s="11">
        <f>'OddsRatio_working_3-way'!X14^(1/3)*COS(('OddsRatio_working_3-way'!Y14+2*PI())/3)</f>
        <v>-0.33533164780053171</v>
      </c>
      <c r="AB14" s="11">
        <f>'OddsRatio_working_3-way'!X14^(1/3)*COS(('OddsRatio_working_3-way'!Y14+4*PI())/3)</f>
        <v>-0.18720977032471098</v>
      </c>
      <c r="AC14" s="11">
        <f>'OddsRatio_working_3-way'!X14^(1/3)*SIN('OddsRatio_working_3-way'!Y14/3)</f>
        <v>8.5518205833537905E-2</v>
      </c>
      <c r="AD14" s="11">
        <f>'OddsRatio_working_3-way'!X14^(1/3)*SIN(('OddsRatio_working_3-way'!Y14+2*PI())/3)</f>
        <v>0.40977503970923768</v>
      </c>
      <c r="AE14" s="11">
        <f>'OddsRatio_working_3-way'!X14^(1/3)*SIN(('OddsRatio_working_3-way'!Y14+4*PI())/3)</f>
        <v>-0.49529324554277548</v>
      </c>
      <c r="AF14" s="11">
        <f>-'OddsRatio_working_3-way'!U14/(3*'OddsRatio_working_3-way'!X14^(1/3))*COS(('OddsRatio_working_3-way'!Y14)/3)</f>
        <v>0.52254141812524268</v>
      </c>
      <c r="AG14" s="11">
        <f>-'OddsRatio_working_3-way'!U14/(3*'OddsRatio_working_3-way'!X14^(1/3))*COS(('OddsRatio_working_3-way'!Y14+2*PI())/3)</f>
        <v>-0.3353316478005316</v>
      </c>
      <c r="AH14" s="11">
        <f>-'OddsRatio_working_3-way'!U14/(3*'OddsRatio_working_3-way'!X14^(1/3))*COS(('OddsRatio_working_3-way'!Y14+4*PI())/3)</f>
        <v>-0.18720977032471095</v>
      </c>
      <c r="AI14" s="11">
        <f>'OddsRatio_working_3-way'!U14/(3*'OddsRatio_working_3-way'!X14^(1/3))*SIN(('OddsRatio_working_3-way'!Y14)/3)</f>
        <v>-8.5518205833537891E-2</v>
      </c>
      <c r="AJ14" s="11">
        <f>'OddsRatio_working_3-way'!U14/(3*'OddsRatio_working_3-way'!X14^(1/3))*SIN(('OddsRatio_working_3-way'!Y14+2*PI())/3)</f>
        <v>-0.40977503970923757</v>
      </c>
      <c r="AK14" s="11">
        <f>'OddsRatio_working_3-way'!U14/(3*'OddsRatio_working_3-way'!X14^(1/3))*SIN(('OddsRatio_working_3-way'!Y14+4*PI())/3)</f>
        <v>0.49529324554277543</v>
      </c>
      <c r="AL14" s="11">
        <f>'OddsRatio_working_3-way'!Z14+'OddsRatio_working_3-way'!AF14</f>
        <v>1.0450828362504856</v>
      </c>
      <c r="AM14" s="11">
        <f>'OddsRatio_working_3-way'!AA14+'OddsRatio_working_3-way'!AG14</f>
        <v>-0.6706632956010633</v>
      </c>
      <c r="AN14" s="11">
        <f>'OddsRatio_working_3-way'!AB14+'OddsRatio_working_3-way'!AH14</f>
        <v>-0.37441954064942196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1.0450828362504856</v>
      </c>
      <c r="AS14" s="11">
        <f>IF(('OddsRatio_working_3-way'!X14=0),IF(Q14&gt;0,-Q14^(1/3),(-Q14)^(1/3)),'OddsRatio_working_3-way'!AM14-'OddsRatio_working_3-way'!R14/3)</f>
        <v>-0.6706632956010633</v>
      </c>
      <c r="AT14" s="11">
        <f>IF(('OddsRatio_working_3-way'!X14=0),IF(Q14&gt;0,-Q14^(1/3),(-Q14)^(1/3)),'OddsRatio_working_3-way'!AN14-'OddsRatio_working_3-way'!R14/3)</f>
        <v>-0.37441954064942196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1.78</v>
      </c>
      <c r="B15" s="4">
        <f>IF('True_Odds_Calculator_3-way'!B16="","",'True_Odds_Calculator_3-way'!B16)</f>
        <v>4.2699999999999996</v>
      </c>
      <c r="C15" s="4">
        <f>IF('True_Odds_Calculator_3-way'!C16="","",'True_Odds_Calculator_3-way'!C16)</f>
        <v>4.3</v>
      </c>
      <c r="D15" s="9">
        <f t="shared" si="13"/>
        <v>0.55005479607713237</v>
      </c>
      <c r="E15" s="9">
        <f t="shared" si="14"/>
        <v>0.22576876892129666</v>
      </c>
      <c r="F15" s="9">
        <f t="shared" si="15"/>
        <v>0.22417643500157092</v>
      </c>
      <c r="G15" s="9">
        <f t="shared" si="16"/>
        <v>1.048718836116189</v>
      </c>
      <c r="H15" s="9">
        <f t="shared" si="17"/>
        <v>1.8180006921706275</v>
      </c>
      <c r="I15" s="9">
        <f t="shared" si="18"/>
        <v>4.4293105940999373</v>
      </c>
      <c r="J15" s="9">
        <f t="shared" si="19"/>
        <v>4.4607721591834242</v>
      </c>
      <c r="K15" s="11">
        <f t="shared" si="20"/>
        <v>0.5617977528089888</v>
      </c>
      <c r="L15" s="11">
        <f t="shared" si="21"/>
        <v>0.23419203747072601</v>
      </c>
      <c r="M15" s="11">
        <f t="shared" si="22"/>
        <v>0.23255813953488372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-0.25753719565591204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0.2248904462254816</v>
      </c>
      <c r="Q15" s="11">
        <f>2*'OddsRatio_working_3-way'!K15*'OddsRatio_working_3-way'!L15*'OddsRatio_working_3-way'!M15</f>
        <v>6.1194679245029006E-2</v>
      </c>
      <c r="R15" s="11">
        <f t="shared" si="23"/>
        <v>0</v>
      </c>
      <c r="S15" s="11">
        <f t="shared" si="24"/>
        <v>-0.87323481818894688</v>
      </c>
      <c r="T15" s="11">
        <f t="shared" si="25"/>
        <v>-0.23761491651399916</v>
      </c>
      <c r="U15" s="11">
        <f>'OddsRatio_working_3-way'!S15-'OddsRatio_working_3-way'!R15^2/3</f>
        <v>-0.87323481818894688</v>
      </c>
      <c r="V15" s="11">
        <f>'OddsRatio_working_3-way'!S15*'OddsRatio_working_3-way'!R15/3-2*'OddsRatio_working_3-way'!R15^3/27-'OddsRatio_working_3-way'!T15</f>
        <v>0.23761491651399916</v>
      </c>
      <c r="W15" s="11">
        <f>'OddsRatio_working_3-way'!V15^2+4*'OddsRatio_working_3-way'!U15^3/27</f>
        <v>-4.2187395402354007E-2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0.15704158999474374</v>
      </c>
      <c r="Y15" s="11">
        <f>IF('OddsRatio_working_3-way'!W15&gt;=0,IF('OddsRatio_working_3-way'!V15+SQRT('OddsRatio_working_3-way'!W15)&gt;0,0,PI()),ACOS('OddsRatio_working_3-way'!V15/(2*'OddsRatio_working_3-way'!X15)))</f>
        <v>0.71279813074990317</v>
      </c>
      <c r="Z15" s="11">
        <f>'OddsRatio_working_3-way'!X15^(1/3)*COS('OddsRatio_working_3-way'!Y15/3)</f>
        <v>0.5243594180580945</v>
      </c>
      <c r="AA15" s="11">
        <f>'OddsRatio_working_3-way'!X15^(1/3)*COS(('OddsRatio_working_3-way'!Y15+2*PI())/3)</f>
        <v>-0.37215291061729339</v>
      </c>
      <c r="AB15" s="11">
        <f>'OddsRatio_working_3-way'!X15^(1/3)*COS(('OddsRatio_working_3-way'!Y15+4*PI())/3)</f>
        <v>-0.15220650744080128</v>
      </c>
      <c r="AC15" s="11">
        <f>'OddsRatio_working_3-way'!X15^(1/3)*SIN('OddsRatio_working_3-way'!Y15/3)</f>
        <v>0.12698611508123794</v>
      </c>
      <c r="AD15" s="11">
        <f>'OddsRatio_working_3-way'!X15^(1/3)*SIN(('OddsRatio_working_3-way'!Y15+2*PI())/3)</f>
        <v>0.39061551921131576</v>
      </c>
      <c r="AE15" s="11">
        <f>'OddsRatio_working_3-way'!X15^(1/3)*SIN(('OddsRatio_working_3-way'!Y15+4*PI())/3)</f>
        <v>-0.51760163429255346</v>
      </c>
      <c r="AF15" s="11">
        <f>-'OddsRatio_working_3-way'!U15/(3*'OddsRatio_working_3-way'!X15^(1/3))*COS(('OddsRatio_working_3-way'!Y15)/3)</f>
        <v>0.5243594180580945</v>
      </c>
      <c r="AG15" s="11">
        <f>-'OddsRatio_working_3-way'!U15/(3*'OddsRatio_working_3-way'!X15^(1/3))*COS(('OddsRatio_working_3-way'!Y15+2*PI())/3)</f>
        <v>-0.37215291061729339</v>
      </c>
      <c r="AH15" s="11">
        <f>-'OddsRatio_working_3-way'!U15/(3*'OddsRatio_working_3-way'!X15^(1/3))*COS(('OddsRatio_working_3-way'!Y15+4*PI())/3)</f>
        <v>-0.15220650744080128</v>
      </c>
      <c r="AI15" s="11">
        <f>'OddsRatio_working_3-way'!U15/(3*'OddsRatio_working_3-way'!X15^(1/3))*SIN(('OddsRatio_working_3-way'!Y15)/3)</f>
        <v>-0.12698611508123794</v>
      </c>
      <c r="AJ15" s="11">
        <f>'OddsRatio_working_3-way'!U15/(3*'OddsRatio_working_3-way'!X15^(1/3))*SIN(('OddsRatio_working_3-way'!Y15+2*PI())/3)</f>
        <v>-0.39061551921131576</v>
      </c>
      <c r="AK15" s="11">
        <f>'OddsRatio_working_3-way'!U15/(3*'OddsRatio_working_3-way'!X15^(1/3))*SIN(('OddsRatio_working_3-way'!Y15+4*PI())/3)</f>
        <v>0.51760163429255346</v>
      </c>
      <c r="AL15" s="11">
        <f>'OddsRatio_working_3-way'!Z15+'OddsRatio_working_3-way'!AF15</f>
        <v>1.048718836116189</v>
      </c>
      <c r="AM15" s="11">
        <f>'OddsRatio_working_3-way'!AA15+'OddsRatio_working_3-way'!AG15</f>
        <v>-0.74430582123458677</v>
      </c>
      <c r="AN15" s="11">
        <f>'OddsRatio_working_3-way'!AB15+'OddsRatio_working_3-way'!AH15</f>
        <v>-0.30441301488160255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1.048718836116189</v>
      </c>
      <c r="AS15" s="11">
        <f>IF(('OddsRatio_working_3-way'!X15=0),IF(Q15&gt;0,-Q15^(1/3),(-Q15)^(1/3)),'OddsRatio_working_3-way'!AM15-'OddsRatio_working_3-way'!R15/3)</f>
        <v>-0.74430582123458677</v>
      </c>
      <c r="AT15" s="11">
        <f>IF(('OddsRatio_working_3-way'!X15=0),IF(Q15&gt;0,-Q15^(1/3),(-Q15)^(1/3)),'OddsRatio_working_3-way'!AN15-'OddsRatio_working_3-way'!R15/3)</f>
        <v>-0.30441301488160255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1.94</v>
      </c>
      <c r="B16" s="4">
        <f>IF('True_Odds_Calculator_3-way'!B17="","",'True_Odds_Calculator_3-way'!B17)</f>
        <v>3.31</v>
      </c>
      <c r="C16" s="4">
        <f>IF('True_Odds_Calculator_3-way'!C17="","",'True_Odds_Calculator_3-way'!C17)</f>
        <v>4.33</v>
      </c>
      <c r="D16" s="9">
        <f t="shared" si="13"/>
        <v>0.4962568279491863</v>
      </c>
      <c r="E16" s="9">
        <f t="shared" si="14"/>
        <v>0.28616242195436103</v>
      </c>
      <c r="F16" s="9">
        <f t="shared" si="15"/>
        <v>0.21758075009645236</v>
      </c>
      <c r="G16" s="9">
        <f t="shared" si="16"/>
        <v>1.079878323806744</v>
      </c>
      <c r="H16" s="9">
        <f t="shared" si="17"/>
        <v>2.0150856243783388</v>
      </c>
      <c r="I16" s="9">
        <f t="shared" si="18"/>
        <v>3.4945189279935791</v>
      </c>
      <c r="J16" s="9">
        <f t="shared" si="19"/>
        <v>4.5959948182764583</v>
      </c>
      <c r="K16" s="11">
        <f t="shared" si="20"/>
        <v>0.51546391752577325</v>
      </c>
      <c r="L16" s="11">
        <f t="shared" si="21"/>
        <v>0.30211480362537763</v>
      </c>
      <c r="M16" s="11">
        <f t="shared" si="22"/>
        <v>0.23094688221709006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-0.26005574173136847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0.23665096162650712</v>
      </c>
      <c r="Q16" s="11">
        <f>2*'OddsRatio_working_3-way'!K16*'OddsRatio_working_3-way'!L16*'OddsRatio_working_3-way'!M16</f>
        <v>7.1930383473102461E-2</v>
      </c>
      <c r="R16" s="11">
        <f t="shared" si="23"/>
        <v>0</v>
      </c>
      <c r="S16" s="11">
        <f t="shared" si="24"/>
        <v>-0.91000091000091066</v>
      </c>
      <c r="T16" s="11">
        <f t="shared" si="25"/>
        <v>-0.27659602127687255</v>
      </c>
      <c r="U16" s="11">
        <f>'OddsRatio_working_3-way'!S16-'OddsRatio_working_3-way'!R16^2/3</f>
        <v>-0.91000091000091066</v>
      </c>
      <c r="V16" s="11">
        <f>'OddsRatio_working_3-way'!S16*'OddsRatio_working_3-way'!R16/3-2*'OddsRatio_working_3-way'!R16^3/27-'OddsRatio_working_3-way'!T16</f>
        <v>0.27659602127687255</v>
      </c>
      <c r="W16" s="11">
        <f>'OddsRatio_working_3-way'!V16^2+4*'OddsRatio_working_3-way'!U16^3/27</f>
        <v>-3.5135124083066543E-2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0.16706322386245176</v>
      </c>
      <c r="Y16" s="11">
        <f>IF('OddsRatio_working_3-way'!W16&gt;=0,IF('OddsRatio_working_3-way'!V16+SQRT('OddsRatio_working_3-way'!W16)&gt;0,0,PI()),ACOS('OddsRatio_working_3-way'!V16/(2*'OddsRatio_working_3-way'!X16)))</f>
        <v>0.59558867161995277</v>
      </c>
      <c r="Z16" s="11">
        <f>'OddsRatio_working_3-way'!X16^(1/3)*COS('OddsRatio_working_3-way'!Y16/3)</f>
        <v>0.53993916190337199</v>
      </c>
      <c r="AA16" s="11">
        <f>'OddsRatio_working_3-way'!X16^(1/3)*COS(('OddsRatio_working_3-way'!Y16+2*PI())/3)</f>
        <v>-0.36404138109679296</v>
      </c>
      <c r="AB16" s="11">
        <f>'OddsRatio_working_3-way'!X16^(1/3)*COS(('OddsRatio_working_3-way'!Y16+4*PI())/3)</f>
        <v>-0.17589778080657917</v>
      </c>
      <c r="AC16" s="11">
        <f>'OddsRatio_working_3-way'!X16^(1/3)*SIN('OddsRatio_working_3-way'!Y16/3)</f>
        <v>0.1086247582738603</v>
      </c>
      <c r="AD16" s="11">
        <f>'OddsRatio_working_3-way'!X16^(1/3)*SIN(('OddsRatio_working_3-way'!Y16+2*PI())/3)</f>
        <v>0.41328865156946892</v>
      </c>
      <c r="AE16" s="11">
        <f>'OddsRatio_working_3-way'!X16^(1/3)*SIN(('OddsRatio_working_3-way'!Y16+4*PI())/3)</f>
        <v>-0.52191340984332923</v>
      </c>
      <c r="AF16" s="11">
        <f>-'OddsRatio_working_3-way'!U16/(3*'OddsRatio_working_3-way'!X16^(1/3))*COS(('OddsRatio_working_3-way'!Y16)/3)</f>
        <v>0.53993916190337188</v>
      </c>
      <c r="AG16" s="11">
        <f>-'OddsRatio_working_3-way'!U16/(3*'OddsRatio_working_3-way'!X16^(1/3))*COS(('OddsRatio_working_3-way'!Y16+2*PI())/3)</f>
        <v>-0.36404138109679285</v>
      </c>
      <c r="AH16" s="11">
        <f>-'OddsRatio_working_3-way'!U16/(3*'OddsRatio_working_3-way'!X16^(1/3))*COS(('OddsRatio_working_3-way'!Y16+4*PI())/3)</f>
        <v>-0.17589778080657914</v>
      </c>
      <c r="AI16" s="11">
        <f>'OddsRatio_working_3-way'!U16/(3*'OddsRatio_working_3-way'!X16^(1/3))*SIN(('OddsRatio_working_3-way'!Y16)/3)</f>
        <v>-0.10862475827386028</v>
      </c>
      <c r="AJ16" s="11">
        <f>'OddsRatio_working_3-way'!U16/(3*'OddsRatio_working_3-way'!X16^(1/3))*SIN(('OddsRatio_working_3-way'!Y16+2*PI())/3)</f>
        <v>-0.41328865156946881</v>
      </c>
      <c r="AK16" s="11">
        <f>'OddsRatio_working_3-way'!U16/(3*'OddsRatio_working_3-way'!X16^(1/3))*SIN(('OddsRatio_working_3-way'!Y16+4*PI())/3)</f>
        <v>0.52191340984332912</v>
      </c>
      <c r="AL16" s="11">
        <f>'OddsRatio_working_3-way'!Z16+'OddsRatio_working_3-way'!AF16</f>
        <v>1.079878323806744</v>
      </c>
      <c r="AM16" s="11">
        <f>'OddsRatio_working_3-way'!AA16+'OddsRatio_working_3-way'!AG16</f>
        <v>-0.72808276219358581</v>
      </c>
      <c r="AN16" s="11">
        <f>'OddsRatio_working_3-way'!AB16+'OddsRatio_working_3-way'!AH16</f>
        <v>-0.35179556161315828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1.079878323806744</v>
      </c>
      <c r="AS16" s="11">
        <f>IF(('OddsRatio_working_3-way'!X16=0),IF(Q16&gt;0,-Q16^(1/3),(-Q16)^(1/3)),'OddsRatio_working_3-way'!AM16-'OddsRatio_working_3-way'!R16/3)</f>
        <v>-0.72808276219358581</v>
      </c>
      <c r="AT16" s="11">
        <f>IF(('OddsRatio_working_3-way'!X16=0),IF(Q16&gt;0,-Q16^(1/3),(-Q16)^(1/3)),'OddsRatio_working_3-way'!AN16-'OddsRatio_working_3-way'!R16/3)</f>
        <v>-0.35179556161315828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1.92</v>
      </c>
      <c r="B17" s="4">
        <f>IF('True_Odds_Calculator_3-way'!B18="","",'True_Odds_Calculator_3-way'!B18)</f>
        <v>3.37</v>
      </c>
      <c r="C17" s="4">
        <f>IF('True_Odds_Calculator_3-way'!C18="","",'True_Odds_Calculator_3-way'!C18)</f>
        <v>4.41</v>
      </c>
      <c r="D17" s="9">
        <f t="shared" si="13"/>
        <v>0.50318317338577523</v>
      </c>
      <c r="E17" s="9">
        <f t="shared" si="14"/>
        <v>0.28220734110410273</v>
      </c>
      <c r="F17" s="9">
        <f t="shared" si="15"/>
        <v>0.21460948551012196</v>
      </c>
      <c r="G17" s="9">
        <f t="shared" si="16"/>
        <v>1.0732041895686657</v>
      </c>
      <c r="H17" s="9">
        <f t="shared" si="17"/>
        <v>1.9873478544031726</v>
      </c>
      <c r="I17" s="9">
        <f t="shared" si="18"/>
        <v>3.5434939292777385</v>
      </c>
      <c r="J17" s="9">
        <f t="shared" si="19"/>
        <v>4.65962628642915</v>
      </c>
      <c r="K17" s="11">
        <f t="shared" si="20"/>
        <v>0.52083333333333337</v>
      </c>
      <c r="L17" s="11">
        <f t="shared" si="21"/>
        <v>0.29673590504451036</v>
      </c>
      <c r="M17" s="11">
        <f t="shared" si="22"/>
        <v>0.22675736961451246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-0.26056785226454582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0.23480377973807398</v>
      </c>
      <c r="Q17" s="11">
        <f>2*'OddsRatio_working_3-way'!K17*'OddsRatio_working_3-way'!L17*'OddsRatio_working_3-way'!M17</f>
        <v>7.0090680518828039E-2</v>
      </c>
      <c r="R17" s="11">
        <f t="shared" si="23"/>
        <v>0</v>
      </c>
      <c r="S17" s="11">
        <f t="shared" si="24"/>
        <v>-0.90112336459558939</v>
      </c>
      <c r="T17" s="11">
        <f t="shared" si="25"/>
        <v>-0.26899204913301167</v>
      </c>
      <c r="U17" s="11">
        <f>'OddsRatio_working_3-way'!S17-'OddsRatio_working_3-way'!R17^2/3</f>
        <v>-0.90112336459558939</v>
      </c>
      <c r="V17" s="11">
        <f>'OddsRatio_working_3-way'!S17*'OddsRatio_working_3-way'!R17/3-2*'OddsRatio_working_3-way'!R17^3/27-'OddsRatio_working_3-way'!T17</f>
        <v>0.26899204913301167</v>
      </c>
      <c r="W17" s="11">
        <f>'OddsRatio_working_3-way'!V17^2+4*'OddsRatio_working_3-way'!U17^3/27</f>
        <v>-3.6048193746860399E-2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0.16462450929587988</v>
      </c>
      <c r="Y17" s="11">
        <f>IF('OddsRatio_working_3-way'!W17&gt;=0,IF('OddsRatio_working_3-way'!V17+SQRT('OddsRatio_working_3-way'!W17)&gt;0,0,PI()),ACOS('OddsRatio_working_3-way'!V17/(2*'OddsRatio_working_3-way'!X17)))</f>
        <v>0.6146303928171446</v>
      </c>
      <c r="Z17" s="11">
        <f>'OddsRatio_working_3-way'!X17^(1/3)*COS('OddsRatio_working_3-way'!Y17/3)</f>
        <v>0.53660209478433285</v>
      </c>
      <c r="AA17" s="11">
        <f>'OddsRatio_working_3-way'!X17^(1/3)*COS(('OddsRatio_working_3-way'!Y17+2*PI())/3)</f>
        <v>-0.36486442064360541</v>
      </c>
      <c r="AB17" s="11">
        <f>'OddsRatio_working_3-way'!X17^(1/3)*COS(('OddsRatio_working_3-way'!Y17+4*PI())/3)</f>
        <v>-0.17173767414072744</v>
      </c>
      <c r="AC17" s="11">
        <f>'OddsRatio_working_3-way'!X17^(1/3)*SIN('OddsRatio_working_3-way'!Y17/3)</f>
        <v>0.11150177908115327</v>
      </c>
      <c r="AD17" s="11">
        <f>'OddsRatio_working_3-way'!X17^(1/3)*SIN(('OddsRatio_working_3-way'!Y17+2*PI())/3)</f>
        <v>0.40896015626660098</v>
      </c>
      <c r="AE17" s="11">
        <f>'OddsRatio_working_3-way'!X17^(1/3)*SIN(('OddsRatio_working_3-way'!Y17+4*PI())/3)</f>
        <v>-0.5204619353477542</v>
      </c>
      <c r="AF17" s="11">
        <f>-'OddsRatio_working_3-way'!U17/(3*'OddsRatio_working_3-way'!X17^(1/3))*COS(('OddsRatio_working_3-way'!Y17)/3)</f>
        <v>0.53660209478433285</v>
      </c>
      <c r="AG17" s="11">
        <f>-'OddsRatio_working_3-way'!U17/(3*'OddsRatio_working_3-way'!X17^(1/3))*COS(('OddsRatio_working_3-way'!Y17+2*PI())/3)</f>
        <v>-0.36486442064360541</v>
      </c>
      <c r="AH17" s="11">
        <f>-'OddsRatio_working_3-way'!U17/(3*'OddsRatio_working_3-way'!X17^(1/3))*COS(('OddsRatio_working_3-way'!Y17+4*PI())/3)</f>
        <v>-0.17173767414072744</v>
      </c>
      <c r="AI17" s="11">
        <f>'OddsRatio_working_3-way'!U17/(3*'OddsRatio_working_3-way'!X17^(1/3))*SIN(('OddsRatio_working_3-way'!Y17)/3)</f>
        <v>-0.11150177908115327</v>
      </c>
      <c r="AJ17" s="11">
        <f>'OddsRatio_working_3-way'!U17/(3*'OddsRatio_working_3-way'!X17^(1/3))*SIN(('OddsRatio_working_3-way'!Y17+2*PI())/3)</f>
        <v>-0.40896015626660098</v>
      </c>
      <c r="AK17" s="11">
        <f>'OddsRatio_working_3-way'!U17/(3*'OddsRatio_working_3-way'!X17^(1/3))*SIN(('OddsRatio_working_3-way'!Y17+4*PI())/3)</f>
        <v>0.5204619353477542</v>
      </c>
      <c r="AL17" s="11">
        <f>'OddsRatio_working_3-way'!Z17+'OddsRatio_working_3-way'!AF17</f>
        <v>1.0732041895686657</v>
      </c>
      <c r="AM17" s="11">
        <f>'OddsRatio_working_3-way'!AA17+'OddsRatio_working_3-way'!AG17</f>
        <v>-0.72972884128721083</v>
      </c>
      <c r="AN17" s="11">
        <f>'OddsRatio_working_3-way'!AB17+'OddsRatio_working_3-way'!AH17</f>
        <v>-0.34347534828145487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1.0732041895686657</v>
      </c>
      <c r="AS17" s="11">
        <f>IF(('OddsRatio_working_3-way'!X17=0),IF(Q17&gt;0,-Q17^(1/3),(-Q17)^(1/3)),'OddsRatio_working_3-way'!AM17-'OddsRatio_working_3-way'!R17/3)</f>
        <v>-0.72972884128721083</v>
      </c>
      <c r="AT17" s="11">
        <f>IF(('OddsRatio_working_3-way'!X17=0),IF(Q17&gt;0,-Q17^(1/3),(-Q17)^(1/3)),'OddsRatio_working_3-way'!AN17-'OddsRatio_working_3-way'!R17/3)</f>
        <v>-0.34347534828145487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 t="str">
        <f>IF('True_Odds_Calculator_3-way'!A19="","",'True_Odds_Calculator_3-way'!A19)</f>
        <v/>
      </c>
      <c r="B18" s="4" t="str">
        <f>IF('True_Odds_Calculator_3-way'!B19="","",'True_Odds_Calculator_3-way'!B19)</f>
        <v/>
      </c>
      <c r="C18" s="4" t="str">
        <f>IF('True_Odds_Calculator_3-way'!C19="","",'True_Odds_Calculator_3-way'!C19)</f>
        <v/>
      </c>
      <c r="D18" s="9" t="e">
        <f t="shared" si="13"/>
        <v>#VALUE!</v>
      </c>
      <c r="E18" s="9" t="e">
        <f t="shared" si="14"/>
        <v>#VALUE!</v>
      </c>
      <c r="F18" s="9" t="e">
        <f t="shared" si="15"/>
        <v>#VALUE!</v>
      </c>
      <c r="G18" s="9" t="str">
        <f t="shared" si="16"/>
        <v/>
      </c>
      <c r="H18" s="9" t="str">
        <f t="shared" si="17"/>
        <v/>
      </c>
      <c r="I18" s="9" t="str">
        <f t="shared" si="18"/>
        <v/>
      </c>
      <c r="J18" s="9" t="str">
        <f t="shared" si="19"/>
        <v/>
      </c>
      <c r="K18" s="11" t="e">
        <f t="shared" si="20"/>
        <v>#VALUE!</v>
      </c>
      <c r="L18" s="11" t="e">
        <f t="shared" si="21"/>
        <v>#VALUE!</v>
      </c>
      <c r="M18" s="11" t="e">
        <f t="shared" si="22"/>
        <v>#VALUE!</v>
      </c>
      <c r="N18" s="11" t="e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#VALUE!</v>
      </c>
      <c r="O18" s="11">
        <f>0</f>
        <v>0</v>
      </c>
      <c r="P18" s="11" t="e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#VALUE!</v>
      </c>
      <c r="Q18" s="11" t="e">
        <f>2*'OddsRatio_working_3-way'!K18*'OddsRatio_working_3-way'!L18*'OddsRatio_working_3-way'!M18</f>
        <v>#VALUE!</v>
      </c>
      <c r="R18" s="11" t="e">
        <f t="shared" si="23"/>
        <v>#VALUE!</v>
      </c>
      <c r="S18" s="11" t="e">
        <f t="shared" si="24"/>
        <v>#VALUE!</v>
      </c>
      <c r="T18" s="11" t="e">
        <f t="shared" si="25"/>
        <v>#VALUE!</v>
      </c>
      <c r="U18" s="11" t="e">
        <f>'OddsRatio_working_3-way'!S18-'OddsRatio_working_3-way'!R18^2/3</f>
        <v>#VALUE!</v>
      </c>
      <c r="V18" s="11" t="e">
        <f>'OddsRatio_working_3-way'!S18*'OddsRatio_working_3-way'!R18/3-2*'OddsRatio_working_3-way'!R18^3/27-'OddsRatio_working_3-way'!T18</f>
        <v>#VALUE!</v>
      </c>
      <c r="W18" s="11" t="e">
        <f>'OddsRatio_working_3-way'!V18^2+4*'OddsRatio_working_3-way'!U18^3/27</f>
        <v>#VALUE!</v>
      </c>
      <c r="X18" s="11" t="e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#VALUE!</v>
      </c>
      <c r="Y18" s="11" t="e">
        <f>IF('OddsRatio_working_3-way'!W18&gt;=0,IF('OddsRatio_working_3-way'!V18+SQRT('OddsRatio_working_3-way'!W18)&gt;0,0,PI()),ACOS('OddsRatio_working_3-way'!V18/(2*'OddsRatio_working_3-way'!X18)))</f>
        <v>#VALUE!</v>
      </c>
      <c r="Z18" s="11" t="e">
        <f>'OddsRatio_working_3-way'!X18^(1/3)*COS('OddsRatio_working_3-way'!Y18/3)</f>
        <v>#VALUE!</v>
      </c>
      <c r="AA18" s="11" t="e">
        <f>'OddsRatio_working_3-way'!X18^(1/3)*COS(('OddsRatio_working_3-way'!Y18+2*PI())/3)</f>
        <v>#VALUE!</v>
      </c>
      <c r="AB18" s="11" t="e">
        <f>'OddsRatio_working_3-way'!X18^(1/3)*COS(('OddsRatio_working_3-way'!Y18+4*PI())/3)</f>
        <v>#VALUE!</v>
      </c>
      <c r="AC18" s="11" t="e">
        <f>'OddsRatio_working_3-way'!X18^(1/3)*SIN('OddsRatio_working_3-way'!Y18/3)</f>
        <v>#VALUE!</v>
      </c>
      <c r="AD18" s="11" t="e">
        <f>'OddsRatio_working_3-way'!X18^(1/3)*SIN(('OddsRatio_working_3-way'!Y18+2*PI())/3)</f>
        <v>#VALUE!</v>
      </c>
      <c r="AE18" s="11" t="e">
        <f>'OddsRatio_working_3-way'!X18^(1/3)*SIN(('OddsRatio_working_3-way'!Y18+4*PI())/3)</f>
        <v>#VALUE!</v>
      </c>
      <c r="AF18" s="11" t="e">
        <f>-'OddsRatio_working_3-way'!U18/(3*'OddsRatio_working_3-way'!X18^(1/3))*COS(('OddsRatio_working_3-way'!Y18)/3)</f>
        <v>#VALUE!</v>
      </c>
      <c r="AG18" s="11" t="e">
        <f>-'OddsRatio_working_3-way'!U18/(3*'OddsRatio_working_3-way'!X18^(1/3))*COS(('OddsRatio_working_3-way'!Y18+2*PI())/3)</f>
        <v>#VALUE!</v>
      </c>
      <c r="AH18" s="11" t="e">
        <f>-'OddsRatio_working_3-way'!U18/(3*'OddsRatio_working_3-way'!X18^(1/3))*COS(('OddsRatio_working_3-way'!Y18+4*PI())/3)</f>
        <v>#VALUE!</v>
      </c>
      <c r="AI18" s="11" t="e">
        <f>'OddsRatio_working_3-way'!U18/(3*'OddsRatio_working_3-way'!X18^(1/3))*SIN(('OddsRatio_working_3-way'!Y18)/3)</f>
        <v>#VALUE!</v>
      </c>
      <c r="AJ18" s="11" t="e">
        <f>'OddsRatio_working_3-way'!U18/(3*'OddsRatio_working_3-way'!X18^(1/3))*SIN(('OddsRatio_working_3-way'!Y18+2*PI())/3)</f>
        <v>#VALUE!</v>
      </c>
      <c r="AK18" s="11" t="e">
        <f>'OddsRatio_working_3-way'!U18/(3*'OddsRatio_working_3-way'!X18^(1/3))*SIN(('OddsRatio_working_3-way'!Y18+4*PI())/3)</f>
        <v>#VALUE!</v>
      </c>
      <c r="AL18" s="11" t="e">
        <f>'OddsRatio_working_3-way'!Z18+'OddsRatio_working_3-way'!AF18</f>
        <v>#VALUE!</v>
      </c>
      <c r="AM18" s="11" t="e">
        <f>'OddsRatio_working_3-way'!AA18+'OddsRatio_working_3-way'!AG18</f>
        <v>#VALUE!</v>
      </c>
      <c r="AN18" s="11" t="e">
        <f>'OddsRatio_working_3-way'!AB18+'OddsRatio_working_3-way'!AH18</f>
        <v>#VALUE!</v>
      </c>
      <c r="AO18" s="11" t="e">
        <f>'OddsRatio_working_3-way'!AC18+'OddsRatio_working_3-way'!AI18</f>
        <v>#VALUE!</v>
      </c>
      <c r="AP18" s="11" t="e">
        <f>'OddsRatio_working_3-way'!AD18+'OddsRatio_working_3-way'!AJ18</f>
        <v>#VALUE!</v>
      </c>
      <c r="AQ18" s="11" t="e">
        <f>'OddsRatio_working_3-way'!AE18+'OddsRatio_working_3-way'!AK18</f>
        <v>#VALUE!</v>
      </c>
      <c r="AR18" s="10" t="str">
        <f>IF(A18="","",IF(('OddsRatio_working_3-way'!X18=0),IF(Q18&gt;0,-Q18^(1/3),(-Q18)^(1/3)),'OddsRatio_working_3-way'!AL18-'OddsRatio_working_3-way'!R18/3))</f>
        <v/>
      </c>
      <c r="AS18" s="11" t="e">
        <f>IF(('OddsRatio_working_3-way'!X18=0),IF(Q18&gt;0,-Q18^(1/3),(-Q18)^(1/3)),'OddsRatio_working_3-way'!AM18-'OddsRatio_working_3-way'!R18/3)</f>
        <v>#VALUE!</v>
      </c>
      <c r="AT18" s="11" t="e">
        <f>IF(('OddsRatio_working_3-way'!X18=0),IF(Q18&gt;0,-Q18^(1/3),(-Q18)^(1/3)),'OddsRatio_working_3-way'!AN18-'OddsRatio_working_3-way'!R18/3)</f>
        <v>#VALUE!</v>
      </c>
      <c r="AU18" s="11" t="e">
        <f>IF(('OddsRatio_working_3-way'!X18=0),0,'OddsRatio_working_3-way'!AO18)</f>
        <v>#VALUE!</v>
      </c>
      <c r="AV18" s="11" t="e">
        <f>IF(('OddsRatio_working_3-way'!X18=0),0,'OddsRatio_working_3-way'!AP18)</f>
        <v>#VALUE!</v>
      </c>
      <c r="AW18" s="11" t="e">
        <f>IF(('OddsRatio_working_3-way'!X18=0),0,'OddsRatio_working_3-way'!AQ18)</f>
        <v>#VALUE!</v>
      </c>
    </row>
    <row r="19" spans="1:49" x14ac:dyDescent="0.2">
      <c r="A19" s="4" t="str">
        <f>IF('True_Odds_Calculator_3-way'!A20="","",'True_Odds_Calculator_3-way'!A20)</f>
        <v/>
      </c>
      <c r="B19" s="4" t="str">
        <f>IF('True_Odds_Calculator_3-way'!B20="","",'True_Odds_Calculator_3-way'!B20)</f>
        <v/>
      </c>
      <c r="C19" s="4" t="str">
        <f>IF('True_Odds_Calculator_3-way'!C20="","",'True_Odds_Calculator_3-way'!C20)</f>
        <v/>
      </c>
      <c r="D19" s="9" t="e">
        <f t="shared" si="13"/>
        <v>#VALUE!</v>
      </c>
      <c r="E19" s="9" t="e">
        <f t="shared" si="14"/>
        <v>#VALUE!</v>
      </c>
      <c r="F19" s="9" t="e">
        <f t="shared" si="15"/>
        <v>#VALUE!</v>
      </c>
      <c r="G19" s="9" t="str">
        <f t="shared" si="16"/>
        <v/>
      </c>
      <c r="H19" s="9" t="str">
        <f t="shared" si="17"/>
        <v/>
      </c>
      <c r="I19" s="9" t="str">
        <f t="shared" si="18"/>
        <v/>
      </c>
      <c r="J19" s="9" t="str">
        <f t="shared" si="19"/>
        <v/>
      </c>
      <c r="K19" s="11" t="e">
        <f t="shared" si="20"/>
        <v>#VALUE!</v>
      </c>
      <c r="L19" s="11" t="e">
        <f t="shared" si="21"/>
        <v>#VALUE!</v>
      </c>
      <c r="M19" s="11" t="e">
        <f t="shared" si="22"/>
        <v>#VALUE!</v>
      </c>
      <c r="N19" s="11" t="e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#VALUE!</v>
      </c>
      <c r="O19" s="11">
        <f>0</f>
        <v>0</v>
      </c>
      <c r="P19" s="11" t="e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#VALUE!</v>
      </c>
      <c r="Q19" s="11" t="e">
        <f>2*'OddsRatio_working_3-way'!K19*'OddsRatio_working_3-way'!L19*'OddsRatio_working_3-way'!M19</f>
        <v>#VALUE!</v>
      </c>
      <c r="R19" s="11" t="e">
        <f t="shared" si="23"/>
        <v>#VALUE!</v>
      </c>
      <c r="S19" s="11" t="e">
        <f t="shared" si="24"/>
        <v>#VALUE!</v>
      </c>
      <c r="T19" s="11" t="e">
        <f t="shared" si="25"/>
        <v>#VALUE!</v>
      </c>
      <c r="U19" s="11" t="e">
        <f>'OddsRatio_working_3-way'!S19-'OddsRatio_working_3-way'!R19^2/3</f>
        <v>#VALUE!</v>
      </c>
      <c r="V19" s="11" t="e">
        <f>'OddsRatio_working_3-way'!S19*'OddsRatio_working_3-way'!R19/3-2*'OddsRatio_working_3-way'!R19^3/27-'OddsRatio_working_3-way'!T19</f>
        <v>#VALUE!</v>
      </c>
      <c r="W19" s="11" t="e">
        <f>'OddsRatio_working_3-way'!V19^2+4*'OddsRatio_working_3-way'!U19^3/27</f>
        <v>#VALUE!</v>
      </c>
      <c r="X19" s="11" t="e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#VALUE!</v>
      </c>
      <c r="Y19" s="11" t="e">
        <f>IF('OddsRatio_working_3-way'!W19&gt;=0,IF('OddsRatio_working_3-way'!V19+SQRT('OddsRatio_working_3-way'!W19)&gt;0,0,PI()),ACOS('OddsRatio_working_3-way'!V19/(2*'OddsRatio_working_3-way'!X19)))</f>
        <v>#VALUE!</v>
      </c>
      <c r="Z19" s="11" t="e">
        <f>'OddsRatio_working_3-way'!X19^(1/3)*COS('OddsRatio_working_3-way'!Y19/3)</f>
        <v>#VALUE!</v>
      </c>
      <c r="AA19" s="11" t="e">
        <f>'OddsRatio_working_3-way'!X19^(1/3)*COS(('OddsRatio_working_3-way'!Y19+2*PI())/3)</f>
        <v>#VALUE!</v>
      </c>
      <c r="AB19" s="11" t="e">
        <f>'OddsRatio_working_3-way'!X19^(1/3)*COS(('OddsRatio_working_3-way'!Y19+4*PI())/3)</f>
        <v>#VALUE!</v>
      </c>
      <c r="AC19" s="11" t="e">
        <f>'OddsRatio_working_3-way'!X19^(1/3)*SIN('OddsRatio_working_3-way'!Y19/3)</f>
        <v>#VALUE!</v>
      </c>
      <c r="AD19" s="11" t="e">
        <f>'OddsRatio_working_3-way'!X19^(1/3)*SIN(('OddsRatio_working_3-way'!Y19+2*PI())/3)</f>
        <v>#VALUE!</v>
      </c>
      <c r="AE19" s="11" t="e">
        <f>'OddsRatio_working_3-way'!X19^(1/3)*SIN(('OddsRatio_working_3-way'!Y19+4*PI())/3)</f>
        <v>#VALUE!</v>
      </c>
      <c r="AF19" s="11" t="e">
        <f>-'OddsRatio_working_3-way'!U19/(3*'OddsRatio_working_3-way'!X19^(1/3))*COS(('OddsRatio_working_3-way'!Y19)/3)</f>
        <v>#VALUE!</v>
      </c>
      <c r="AG19" s="11" t="e">
        <f>-'OddsRatio_working_3-way'!U19/(3*'OddsRatio_working_3-way'!X19^(1/3))*COS(('OddsRatio_working_3-way'!Y19+2*PI())/3)</f>
        <v>#VALUE!</v>
      </c>
      <c r="AH19" s="11" t="e">
        <f>-'OddsRatio_working_3-way'!U19/(3*'OddsRatio_working_3-way'!X19^(1/3))*COS(('OddsRatio_working_3-way'!Y19+4*PI())/3)</f>
        <v>#VALUE!</v>
      </c>
      <c r="AI19" s="11" t="e">
        <f>'OddsRatio_working_3-way'!U19/(3*'OddsRatio_working_3-way'!X19^(1/3))*SIN(('OddsRatio_working_3-way'!Y19)/3)</f>
        <v>#VALUE!</v>
      </c>
      <c r="AJ19" s="11" t="e">
        <f>'OddsRatio_working_3-way'!U19/(3*'OddsRatio_working_3-way'!X19^(1/3))*SIN(('OddsRatio_working_3-way'!Y19+2*PI())/3)</f>
        <v>#VALUE!</v>
      </c>
      <c r="AK19" s="11" t="e">
        <f>'OddsRatio_working_3-way'!U19/(3*'OddsRatio_working_3-way'!X19^(1/3))*SIN(('OddsRatio_working_3-way'!Y19+4*PI())/3)</f>
        <v>#VALUE!</v>
      </c>
      <c r="AL19" s="11" t="e">
        <f>'OddsRatio_working_3-way'!Z19+'OddsRatio_working_3-way'!AF19</f>
        <v>#VALUE!</v>
      </c>
      <c r="AM19" s="11" t="e">
        <f>'OddsRatio_working_3-way'!AA19+'OddsRatio_working_3-way'!AG19</f>
        <v>#VALUE!</v>
      </c>
      <c r="AN19" s="11" t="e">
        <f>'OddsRatio_working_3-way'!AB19+'OddsRatio_working_3-way'!AH19</f>
        <v>#VALUE!</v>
      </c>
      <c r="AO19" s="11" t="e">
        <f>'OddsRatio_working_3-way'!AC19+'OddsRatio_working_3-way'!AI19</f>
        <v>#VALUE!</v>
      </c>
      <c r="AP19" s="11" t="e">
        <f>'OddsRatio_working_3-way'!AD19+'OddsRatio_working_3-way'!AJ19</f>
        <v>#VALUE!</v>
      </c>
      <c r="AQ19" s="11" t="e">
        <f>'OddsRatio_working_3-way'!AE19+'OddsRatio_working_3-way'!AK19</f>
        <v>#VALUE!</v>
      </c>
      <c r="AR19" s="10" t="str">
        <f>IF(A19="","",IF(('OddsRatio_working_3-way'!X19=0),IF(Q19&gt;0,-Q19^(1/3),(-Q19)^(1/3)),'OddsRatio_working_3-way'!AL19-'OddsRatio_working_3-way'!R19/3))</f>
        <v/>
      </c>
      <c r="AS19" s="11" t="e">
        <f>IF(('OddsRatio_working_3-way'!X19=0),IF(Q19&gt;0,-Q19^(1/3),(-Q19)^(1/3)),'OddsRatio_working_3-way'!AM19-'OddsRatio_working_3-way'!R19/3)</f>
        <v>#VALUE!</v>
      </c>
      <c r="AT19" s="11" t="e">
        <f>IF(('OddsRatio_working_3-way'!X19=0),IF(Q19&gt;0,-Q19^(1/3),(-Q19)^(1/3)),'OddsRatio_working_3-way'!AN19-'OddsRatio_working_3-way'!R19/3)</f>
        <v>#VALUE!</v>
      </c>
      <c r="AU19" s="11" t="e">
        <f>IF(('OddsRatio_working_3-way'!X19=0),0,'OddsRatio_working_3-way'!AO19)</f>
        <v>#VALUE!</v>
      </c>
      <c r="AV19" s="11" t="e">
        <f>IF(('OddsRatio_working_3-way'!X19=0),0,'OddsRatio_working_3-way'!AP19)</f>
        <v>#VALUE!</v>
      </c>
      <c r="AW19" s="11" t="e">
        <f>IF(('OddsRatio_working_3-way'!X19=0),0,'OddsRatio_working_3-way'!AQ19)</f>
        <v>#VALUE!</v>
      </c>
    </row>
    <row r="20" spans="1:4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2.85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2.5</v>
      </c>
      <c r="D2" s="4">
        <f>IF(A2="","",((1/A2)+(1/B2)+(1/C2))-1)</f>
        <v>4.3274853801169577E-2</v>
      </c>
      <c r="E2" s="4">
        <f>IF(A2="","",(3*A2)/(3-($D2*A2)))</f>
        <v>2.9721900347624564</v>
      </c>
      <c r="F2" s="4">
        <f>IF(B2="","",(3*B2)/(3-($D2*B2)))</f>
        <v>3.5974754558204771</v>
      </c>
      <c r="G2" s="4">
        <f>IF(C2="","",(3*C2)/(3-($D2*C2)))</f>
        <v>2.5935288169868556</v>
      </c>
      <c r="I2" s="4">
        <f>IF(A2="","",D2+1)</f>
        <v>1.0432748538011696</v>
      </c>
    </row>
    <row r="3" spans="1:9" x14ac:dyDescent="0.2">
      <c r="A3" s="4">
        <f>IF('True_Odds_Calculator_3-way'!A4="","",'True_Odds_Calculator_3-way'!A4)</f>
        <v>1.69</v>
      </c>
      <c r="B3" s="4">
        <f>IF('True_Odds_Calculator_3-way'!B4="","",'True_Odds_Calculator_3-way'!B4)</f>
        <v>3.75</v>
      </c>
      <c r="C3" s="4">
        <f>IF('True_Odds_Calculator_3-way'!C4="","",'True_Odds_Calculator_3-way'!C4)</f>
        <v>5.59</v>
      </c>
      <c r="D3" s="4">
        <f t="shared" ref="D3:D66" si="0">IF(A3="","",((1/A3)+(1/B3)+(1/C3))-1)</f>
        <v>3.7273519563322921E-2</v>
      </c>
      <c r="E3" s="4">
        <f t="shared" ref="E3:E66" si="1">IF(A3="","",(3*A3)/(3-($D3*A3)))</f>
        <v>1.7262467205456169</v>
      </c>
      <c r="F3" s="4">
        <f t="shared" ref="F3:F66" si="2">IF(B3="","",(3*B3)/(3-($D3*B3)))</f>
        <v>3.933257959370227</v>
      </c>
      <c r="G3" s="4">
        <f t="shared" ref="G3:G66" si="3">IF(C3="","",(3*C3)/(3-($D3*C3)))</f>
        <v>6.0072193544831656</v>
      </c>
      <c r="I3" s="4">
        <f t="shared" ref="I3:I66" si="4">IF(A3="","",D3+1)</f>
        <v>1.0372735195633229</v>
      </c>
    </row>
    <row r="4" spans="1:9" x14ac:dyDescent="0.2">
      <c r="A4" s="4">
        <f>IF('True_Odds_Calculator_3-way'!A5="","",'True_Odds_Calculator_3-way'!A5)</f>
        <v>1.66</v>
      </c>
      <c r="B4" s="4">
        <f>IF('True_Odds_Calculator_3-way'!B5="","",'True_Odds_Calculator_3-way'!B5)</f>
        <v>4.28</v>
      </c>
      <c r="C4" s="4">
        <f>IF('True_Odds_Calculator_3-way'!C5="","",'True_Odds_Calculator_3-way'!C5)</f>
        <v>5.12</v>
      </c>
      <c r="D4" s="4">
        <f t="shared" si="0"/>
        <v>3.1366998367301058E-2</v>
      </c>
      <c r="E4" s="4">
        <f t="shared" si="1"/>
        <v>1.6893205326284724</v>
      </c>
      <c r="F4" s="4">
        <f t="shared" si="2"/>
        <v>4.4805036635691327</v>
      </c>
      <c r="G4" s="4">
        <f t="shared" si="3"/>
        <v>5.4095917312005684</v>
      </c>
      <c r="I4" s="4">
        <f t="shared" si="4"/>
        <v>1.0313669983673011</v>
      </c>
    </row>
    <row r="5" spans="1:9" x14ac:dyDescent="0.2">
      <c r="A5" s="4">
        <f>IF('True_Odds_Calculator_3-way'!A6="","",'True_Odds_Calculator_3-way'!A6)</f>
        <v>2.04</v>
      </c>
      <c r="B5" s="4">
        <f>IF('True_Odds_Calculator_3-way'!B6="","",'True_Odds_Calculator_3-way'!B6)</f>
        <v>3.5</v>
      </c>
      <c r="C5" s="4">
        <f>IF('True_Odds_Calculator_3-way'!C6="","",'True_Odds_Calculator_3-way'!C6)</f>
        <v>3.97</v>
      </c>
      <c r="D5" s="4">
        <f t="shared" si="0"/>
        <v>2.7799532911401137E-2</v>
      </c>
      <c r="E5" s="4">
        <f t="shared" si="1"/>
        <v>2.0793065506027335</v>
      </c>
      <c r="F5" s="4">
        <f t="shared" si="2"/>
        <v>3.6173197665515295</v>
      </c>
      <c r="G5" s="4">
        <f t="shared" si="3"/>
        <v>4.1216265994571524</v>
      </c>
      <c r="I5" s="4">
        <f t="shared" si="4"/>
        <v>1.0277995329114011</v>
      </c>
    </row>
    <row r="6" spans="1:9" x14ac:dyDescent="0.2">
      <c r="A6" s="4">
        <f>IF('True_Odds_Calculator_3-way'!A7="","",'True_Odds_Calculator_3-way'!A7)</f>
        <v>1.88</v>
      </c>
      <c r="B6" s="4">
        <f>IF('True_Odds_Calculator_3-way'!B7="","",'True_Odds_Calculator_3-way'!B7)</f>
        <v>3.74</v>
      </c>
      <c r="C6" s="4">
        <f>IF('True_Odds_Calculator_3-way'!C7="","",'True_Odds_Calculator_3-way'!C7)</f>
        <v>4.38</v>
      </c>
      <c r="D6" s="4">
        <f t="shared" si="0"/>
        <v>2.7605075044511374E-2</v>
      </c>
      <c r="E6" s="4">
        <f t="shared" si="1"/>
        <v>1.9130949750210462</v>
      </c>
      <c r="F6" s="4">
        <f t="shared" si="2"/>
        <v>3.8732969058555859</v>
      </c>
      <c r="G6" s="4">
        <f t="shared" si="3"/>
        <v>4.5639424414487335</v>
      </c>
      <c r="I6" s="4">
        <f t="shared" si="4"/>
        <v>1.0276050750445114</v>
      </c>
    </row>
    <row r="7" spans="1:9" x14ac:dyDescent="0.2">
      <c r="A7" s="4">
        <f>IF('True_Odds_Calculator_3-way'!A8="","",'True_Odds_Calculator_3-way'!A8)</f>
        <v>1.47</v>
      </c>
      <c r="B7" s="4">
        <f>IF('True_Odds_Calculator_3-way'!B8="","",'True_Odds_Calculator_3-way'!B8)</f>
        <v>4.57</v>
      </c>
      <c r="C7" s="4">
        <f>IF('True_Odds_Calculator_3-way'!C8="","",'True_Odds_Calculator_3-way'!C8)</f>
        <v>7.63</v>
      </c>
      <c r="D7" s="4">
        <f t="shared" si="0"/>
        <v>3.0152088539027178E-2</v>
      </c>
      <c r="E7" s="4">
        <f t="shared" si="1"/>
        <v>1.4920442425517271</v>
      </c>
      <c r="F7" s="4">
        <f t="shared" si="2"/>
        <v>4.7900133686253996</v>
      </c>
      <c r="G7" s="4">
        <f t="shared" si="3"/>
        <v>8.2637182030244034</v>
      </c>
      <c r="I7" s="4">
        <f t="shared" si="4"/>
        <v>1.0301520885390272</v>
      </c>
    </row>
    <row r="8" spans="1:9" x14ac:dyDescent="0.2">
      <c r="A8" s="4">
        <f>IF('True_Odds_Calculator_3-way'!A9="","",'True_Odds_Calculator_3-way'!A9)</f>
        <v>1.64</v>
      </c>
      <c r="B8" s="4">
        <f>IF('True_Odds_Calculator_3-way'!B9="","",'True_Odds_Calculator_3-way'!B9)</f>
        <v>4.0599999999999996</v>
      </c>
      <c r="C8" s="4">
        <f>IF('True_Odds_Calculator_3-way'!C9="","",'True_Odds_Calculator_3-way'!C9)</f>
        <v>5.76</v>
      </c>
      <c r="D8" s="4">
        <f t="shared" si="0"/>
        <v>2.9672627391298612E-2</v>
      </c>
      <c r="E8" s="4">
        <f t="shared" si="1"/>
        <v>1.6670411347728178</v>
      </c>
      <c r="F8" s="4">
        <f t="shared" si="2"/>
        <v>4.2298582297005902</v>
      </c>
      <c r="G8" s="4">
        <f t="shared" si="3"/>
        <v>6.1079804709663623</v>
      </c>
      <c r="I8" s="4">
        <f t="shared" si="4"/>
        <v>1.0296726273912986</v>
      </c>
    </row>
    <row r="9" spans="1:9" x14ac:dyDescent="0.2">
      <c r="A9" s="4">
        <f>IF('True_Odds_Calculator_3-way'!A10="","",'True_Odds_Calculator_3-way'!A10)</f>
        <v>1.74</v>
      </c>
      <c r="B9" s="4">
        <f>IF('True_Odds_Calculator_3-way'!B10="","",'True_Odds_Calculator_3-way'!B10)</f>
        <v>3.64</v>
      </c>
      <c r="C9" s="4">
        <f>IF('True_Odds_Calculator_3-way'!C10="","",'True_Odds_Calculator_3-way'!C10)</f>
        <v>5.05</v>
      </c>
      <c r="D9" s="4">
        <f t="shared" si="0"/>
        <v>4.7457720383633495E-2</v>
      </c>
      <c r="E9" s="4">
        <f t="shared" si="1"/>
        <v>1.7892499600955318</v>
      </c>
      <c r="F9" s="4">
        <f t="shared" si="2"/>
        <v>3.862405144611698</v>
      </c>
      <c r="G9" s="4">
        <f t="shared" si="3"/>
        <v>5.4884572793498529</v>
      </c>
      <c r="I9" s="4">
        <f t="shared" si="4"/>
        <v>1.0474577203836335</v>
      </c>
    </row>
    <row r="10" spans="1:9" x14ac:dyDescent="0.2">
      <c r="A10" s="4">
        <f>IF('True_Odds_Calculator_3-way'!A11="","",'True_Odds_Calculator_3-way'!A11)</f>
        <v>3.72</v>
      </c>
      <c r="B10" s="4">
        <f>IF('True_Odds_Calculator_3-way'!B11="","",'True_Odds_Calculator_3-way'!B11)</f>
        <v>3.42</v>
      </c>
      <c r="C10" s="4">
        <f>IF('True_Odds_Calculator_3-way'!C11="","",'True_Odds_Calculator_3-way'!C11)</f>
        <v>2.14</v>
      </c>
      <c r="D10" s="4">
        <f t="shared" si="0"/>
        <v>2.8504584745956851E-2</v>
      </c>
      <c r="E10" s="4">
        <f t="shared" si="1"/>
        <v>3.8563036960320169</v>
      </c>
      <c r="F10" s="4">
        <f t="shared" si="2"/>
        <v>3.5348662808331008</v>
      </c>
      <c r="G10" s="4">
        <f t="shared" si="3"/>
        <v>2.1844163279767694</v>
      </c>
      <c r="I10" s="4">
        <f t="shared" si="4"/>
        <v>1.0285045847459569</v>
      </c>
    </row>
    <row r="11" spans="1:9" x14ac:dyDescent="0.2">
      <c r="A11" s="4">
        <f>IF('True_Odds_Calculator_3-way'!A12="","",'True_Odds_Calculator_3-way'!A12)</f>
        <v>1.7</v>
      </c>
      <c r="B11" s="4">
        <f>IF('True_Odds_Calculator_3-way'!B12="","",'True_Odds_Calculator_3-way'!B12)</f>
        <v>4.08</v>
      </c>
      <c r="C11" s="4">
        <f>IF('True_Odds_Calculator_3-way'!C12="","",'True_Odds_Calculator_3-way'!C12)</f>
        <v>5.08</v>
      </c>
      <c r="D11" s="4">
        <f t="shared" si="0"/>
        <v>3.0183727034120755E-2</v>
      </c>
      <c r="E11" s="4">
        <f t="shared" si="1"/>
        <v>1.7295829809960388</v>
      </c>
      <c r="F11" s="4">
        <f t="shared" si="2"/>
        <v>4.2546529450405082</v>
      </c>
      <c r="G11" s="4">
        <f t="shared" si="3"/>
        <v>5.3536299765807964</v>
      </c>
      <c r="I11" s="4">
        <f t="shared" si="4"/>
        <v>1.0301837270341208</v>
      </c>
    </row>
    <row r="12" spans="1:9" x14ac:dyDescent="0.2">
      <c r="A12" s="4">
        <f>IF('True_Odds_Calculator_3-way'!A13="","",'True_Odds_Calculator_3-way'!A13)</f>
        <v>2.89</v>
      </c>
      <c r="B12" s="4">
        <f>IF('True_Odds_Calculator_3-way'!B13="","",'True_Odds_Calculator_3-way'!B13)</f>
        <v>3.26</v>
      </c>
      <c r="C12" s="4">
        <f>IF('True_Odds_Calculator_3-way'!C13="","",'True_Odds_Calculator_3-way'!C13)</f>
        <v>2.67</v>
      </c>
      <c r="D12" s="4">
        <f t="shared" si="0"/>
        <v>2.7301062709335966E-2</v>
      </c>
      <c r="E12" s="4">
        <f t="shared" si="1"/>
        <v>2.9680600497808567</v>
      </c>
      <c r="F12" s="4">
        <f t="shared" si="2"/>
        <v>3.3596719065656169</v>
      </c>
      <c r="G12" s="4">
        <f t="shared" si="3"/>
        <v>2.7364911127712443</v>
      </c>
      <c r="I12" s="4">
        <f t="shared" si="4"/>
        <v>1.027301062709336</v>
      </c>
    </row>
    <row r="13" spans="1:9" x14ac:dyDescent="0.2">
      <c r="A13" s="4">
        <f>IF('True_Odds_Calculator_3-way'!A14="","",'True_Odds_Calculator_3-way'!A14)</f>
        <v>3.19</v>
      </c>
      <c r="B13" s="4">
        <f>IF('True_Odds_Calculator_3-way'!B14="","",'True_Odds_Calculator_3-way'!B14)</f>
        <v>3.27</v>
      </c>
      <c r="C13" s="4">
        <f>IF('True_Odds_Calculator_3-way'!C14="","",'True_Odds_Calculator_3-way'!C14)</f>
        <v>2.4500000000000002</v>
      </c>
      <c r="D13" s="4">
        <f t="shared" si="0"/>
        <v>2.7453286684090639E-2</v>
      </c>
      <c r="E13" s="4">
        <f t="shared" si="1"/>
        <v>3.2859226366563759</v>
      </c>
      <c r="F13" s="4">
        <f t="shared" si="2"/>
        <v>3.3708701978488786</v>
      </c>
      <c r="G13" s="4">
        <f t="shared" si="3"/>
        <v>2.5061892238516998</v>
      </c>
      <c r="I13" s="4">
        <f t="shared" si="4"/>
        <v>1.0274532866840906</v>
      </c>
    </row>
    <row r="14" spans="1:9" x14ac:dyDescent="0.2">
      <c r="A14" s="4">
        <f>IF('True_Odds_Calculator_3-way'!A15="","",'True_Odds_Calculator_3-way'!A15)</f>
        <v>2.0699999999999998</v>
      </c>
      <c r="B14" s="4">
        <f>IF('True_Odds_Calculator_3-way'!B15="","",'True_Odds_Calculator_3-way'!B15)</f>
        <v>3.59</v>
      </c>
      <c r="C14" s="4">
        <f>IF('True_Odds_Calculator_3-way'!C15="","",'True_Odds_Calculator_3-way'!C15)</f>
        <v>3.75</v>
      </c>
      <c r="D14" s="4">
        <f t="shared" si="0"/>
        <v>2.8309986139706478E-2</v>
      </c>
      <c r="E14" s="4">
        <f t="shared" si="1"/>
        <v>2.111240745405611</v>
      </c>
      <c r="F14" s="4">
        <f t="shared" si="2"/>
        <v>3.7158853394048297</v>
      </c>
      <c r="G14" s="4">
        <f t="shared" si="3"/>
        <v>3.8875713643005865</v>
      </c>
      <c r="I14" s="4">
        <f t="shared" si="4"/>
        <v>1.0283099861397065</v>
      </c>
    </row>
    <row r="15" spans="1:9" x14ac:dyDescent="0.2">
      <c r="A15" s="4">
        <f>IF('True_Odds_Calculator_3-way'!A16="","",'True_Odds_Calculator_3-way'!A16)</f>
        <v>1.78</v>
      </c>
      <c r="B15" s="4">
        <f>IF('True_Odds_Calculator_3-way'!B16="","",'True_Odds_Calculator_3-way'!B16)</f>
        <v>4.2699999999999996</v>
      </c>
      <c r="C15" s="4">
        <f>IF('True_Odds_Calculator_3-way'!C16="","",'True_Odds_Calculator_3-way'!C16)</f>
        <v>4.3</v>
      </c>
      <c r="D15" s="4">
        <f t="shared" si="0"/>
        <v>2.8547929814598527E-2</v>
      </c>
      <c r="E15" s="4">
        <f t="shared" si="1"/>
        <v>1.8106699208383825</v>
      </c>
      <c r="F15" s="4">
        <f t="shared" si="2"/>
        <v>4.4508524679762749</v>
      </c>
      <c r="G15" s="4">
        <f t="shared" si="3"/>
        <v>4.4834572390412264</v>
      </c>
      <c r="I15" s="4">
        <f t="shared" si="4"/>
        <v>1.0285479298145985</v>
      </c>
    </row>
    <row r="16" spans="1:9" x14ac:dyDescent="0.2">
      <c r="A16" s="4">
        <f>IF('True_Odds_Calculator_3-way'!A17="","",'True_Odds_Calculator_3-way'!A17)</f>
        <v>1.94</v>
      </c>
      <c r="B16" s="4">
        <f>IF('True_Odds_Calculator_3-way'!B17="","",'True_Odds_Calculator_3-way'!B17)</f>
        <v>3.31</v>
      </c>
      <c r="C16" s="4">
        <f>IF('True_Odds_Calculator_3-way'!C17="","",'True_Odds_Calculator_3-way'!C17)</f>
        <v>4.33</v>
      </c>
      <c r="D16" s="4">
        <f t="shared" si="0"/>
        <v>4.8525603368241077E-2</v>
      </c>
      <c r="E16" s="4">
        <f t="shared" si="1"/>
        <v>2.0028491875486316</v>
      </c>
      <c r="F16" s="4">
        <f t="shared" si="2"/>
        <v>3.4972420442908048</v>
      </c>
      <c r="G16" s="4">
        <f t="shared" si="3"/>
        <v>4.6561073364263921</v>
      </c>
      <c r="I16" s="4">
        <f t="shared" si="4"/>
        <v>1.0485256033682411</v>
      </c>
    </row>
    <row r="17" spans="1:9" x14ac:dyDescent="0.2">
      <c r="A17" s="4">
        <f>IF('True_Odds_Calculator_3-way'!A18="","",'True_Odds_Calculator_3-way'!A18)</f>
        <v>1.92</v>
      </c>
      <c r="B17" s="4">
        <f>IF('True_Odds_Calculator_3-way'!B18="","",'True_Odds_Calculator_3-way'!B18)</f>
        <v>3.37</v>
      </c>
      <c r="C17" s="4">
        <f>IF('True_Odds_Calculator_3-way'!C18="","",'True_Odds_Calculator_3-way'!C18)</f>
        <v>4.41</v>
      </c>
      <c r="D17" s="4">
        <f t="shared" si="0"/>
        <v>4.4326607992356104E-2</v>
      </c>
      <c r="E17" s="4">
        <f t="shared" si="1"/>
        <v>1.9760588716633858</v>
      </c>
      <c r="F17" s="4">
        <f t="shared" si="2"/>
        <v>3.5465977129328516</v>
      </c>
      <c r="G17" s="4">
        <f t="shared" si="3"/>
        <v>4.7173853671181734</v>
      </c>
      <c r="I17" s="4">
        <f t="shared" si="4"/>
        <v>1.0443266079923561</v>
      </c>
    </row>
    <row r="18" spans="1:9" x14ac:dyDescent="0.2">
      <c r="A18" s="4" t="str">
        <f>IF('True_Odds_Calculator_3-way'!A19="","",'True_Odds_Calculator_3-way'!A19)</f>
        <v/>
      </c>
      <c r="B18" s="4" t="str">
        <f>IF('True_Odds_Calculator_3-way'!B19="","",'True_Odds_Calculator_3-way'!B19)</f>
        <v/>
      </c>
      <c r="C18" s="4" t="str">
        <f>IF('True_Odds_Calculator_3-way'!C19="","",'True_Odds_Calculator_3-way'!C19)</f>
        <v/>
      </c>
      <c r="D18" s="4" t="str">
        <f t="shared" si="0"/>
        <v/>
      </c>
      <c r="E18" s="4" t="str">
        <f t="shared" si="1"/>
        <v/>
      </c>
      <c r="F18" s="4" t="str">
        <f t="shared" si="2"/>
        <v/>
      </c>
      <c r="G18" s="4" t="str">
        <f t="shared" si="3"/>
        <v/>
      </c>
      <c r="I18" s="4" t="str">
        <f t="shared" si="4"/>
        <v/>
      </c>
    </row>
    <row r="19" spans="1:9" x14ac:dyDescent="0.2">
      <c r="A19" s="4" t="str">
        <f>IF('True_Odds_Calculator_3-way'!A20="","",'True_Odds_Calculator_3-way'!A20)</f>
        <v/>
      </c>
      <c r="B19" s="4" t="str">
        <f>IF('True_Odds_Calculator_3-way'!B20="","",'True_Odds_Calculator_3-way'!B20)</f>
        <v/>
      </c>
      <c r="C19" s="4" t="str">
        <f>IF('True_Odds_Calculator_3-way'!C20="","",'True_Odds_Calculator_3-way'!C20)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I19" s="4" t="str">
        <f t="shared" si="4"/>
        <v/>
      </c>
    </row>
    <row r="20" spans="1: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70</v>
      </c>
      <c r="V3" s="29" t="s">
        <v>71</v>
      </c>
      <c r="W3" s="29" t="s">
        <v>67</v>
      </c>
      <c r="X3" s="38">
        <v>25569</v>
      </c>
      <c r="Y3" s="48" t="s">
        <v>72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G19" sqref="AG1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2.85</v>
      </c>
      <c r="B3">
        <v>3.42</v>
      </c>
      <c r="C3">
        <v>2.5</v>
      </c>
      <c r="D3" s="20">
        <f>IF(OR($A3="",$B3="",$C3=""),"",(1/A3)+(1/B3)+(1/C3)-1)</f>
        <v>4.3274853801169577E-2</v>
      </c>
      <c r="E3" s="17">
        <f>IF(OR($A3="",$B3="",$C3=""),"",A3*'MPTO_working_3-way'!$I2)</f>
        <v>2.9733333333333336</v>
      </c>
      <c r="F3" s="21">
        <f>IF(OR($A3="",$B3="",$C3=""),"",B3*'MPTO_working_3-way'!$I2)</f>
        <v>3.5680000000000001</v>
      </c>
      <c r="G3" s="22">
        <f>IF(OR($A3="",$B3="",$C3=""),"",C3*'MPTO_working_3-way'!$I2)</f>
        <v>2.6081871345029239</v>
      </c>
      <c r="H3" s="17">
        <f>IF(OR($A3="",$B3="",$C3=""),"",'MPTO_working_3-way'!E2)</f>
        <v>2.9721900347624564</v>
      </c>
      <c r="I3" s="21">
        <f>IF(OR($A3="",$B3="",$C3=""),"",'MPTO_working_3-way'!F2)</f>
        <v>3.5974754558204771</v>
      </c>
      <c r="J3" s="22">
        <f>IF(OR($A3="",$B3="",$C3=""),"",'MPTO_working_3-way'!G2)</f>
        <v>2.5935288169868556</v>
      </c>
      <c r="K3" s="17">
        <f>IF(OR($A3="",$B3="",$C3=""),"",'OddsRatio_working_3-way'!H2)</f>
        <v>2.973822509358456</v>
      </c>
      <c r="L3" s="21">
        <f>IF(OR($A3="",$B3="",$C3=""),"",'OddsRatio_working_3-way'!I2)</f>
        <v>3.5819732284580876</v>
      </c>
      <c r="M3" s="22">
        <f>IF(OR($A3="",$B3="",$C3=""),"",'OddsRatio_working_3-way'!J2)</f>
        <v>2.6003966292095586</v>
      </c>
      <c r="N3" s="23">
        <f>(1/E3)* 100</f>
        <v>33.632286995515692</v>
      </c>
      <c r="O3" s="24">
        <f>(1/F3)* 100</f>
        <v>28.026905829596409</v>
      </c>
      <c r="P3" s="24">
        <f>(1/G3)* 100</f>
        <v>38.340807174887892</v>
      </c>
      <c r="Q3" t="s">
        <v>102</v>
      </c>
      <c r="R3" t="s">
        <v>103</v>
      </c>
      <c r="S3" s="58" t="s">
        <v>100</v>
      </c>
      <c r="AD3" s="28"/>
      <c r="AE3" s="28"/>
      <c r="AH3" s="37"/>
      <c r="AI3" s="28"/>
      <c r="AJ3" t="s">
        <v>75</v>
      </c>
    </row>
    <row r="4" spans="1:36" s="40" customFormat="1" ht="15" x14ac:dyDescent="0.25">
      <c r="A4">
        <v>1.69</v>
      </c>
      <c r="B4">
        <v>3.75</v>
      </c>
      <c r="C4">
        <v>5.59</v>
      </c>
      <c r="D4" s="20">
        <f t="shared" ref="D4:D67" si="0">IF(OR($A4="",$B4="",$C4=""),"",(1/A4)+(1/B4)+(1/C4)-1)</f>
        <v>3.7273519563322921E-2</v>
      </c>
      <c r="E4" s="17">
        <f>IF(OR($A4="",$B4="",$C4=""),"",A4*'MPTO_working_3-way'!$I3)</f>
        <v>1.7529922480620157</v>
      </c>
      <c r="F4" s="21">
        <f>IF(OR($A4="",$B4="",$C4=""),"",B4*'MPTO_working_3-way'!$I3)</f>
        <v>3.889775698362461</v>
      </c>
      <c r="G4" s="22">
        <f>IF(OR($A4="",$B4="",$C4=""),"",C4*'MPTO_working_3-way'!$I3)</f>
        <v>5.7983589743589752</v>
      </c>
      <c r="H4" s="17"/>
      <c r="I4" s="21"/>
      <c r="J4" s="22"/>
      <c r="K4" s="17"/>
      <c r="L4" s="21"/>
      <c r="M4" s="22"/>
      <c r="N4" s="23">
        <f t="shared" ref="N4" si="1">(1/E4)* 100</f>
        <v>57.045317861817658</v>
      </c>
      <c r="O4" s="24">
        <f t="shared" ref="O4" si="2">(1/F4)* 100</f>
        <v>25.708423249725826</v>
      </c>
      <c r="P4" s="24">
        <f t="shared" ref="P4" si="3">(1/G4)* 100</f>
        <v>17.246258888456502</v>
      </c>
      <c r="Q4" t="s">
        <v>90</v>
      </c>
      <c r="R4" t="s">
        <v>80</v>
      </c>
      <c r="S4" s="58" t="s">
        <v>110</v>
      </c>
      <c r="AD4" s="37"/>
      <c r="AE4" s="37"/>
      <c r="AH4" s="37"/>
      <c r="AI4" s="37"/>
      <c r="AJ4" t="s">
        <v>101</v>
      </c>
    </row>
    <row r="5" spans="1:36" s="40" customFormat="1" ht="15" x14ac:dyDescent="0.25">
      <c r="A5">
        <v>1.66</v>
      </c>
      <c r="B5">
        <v>4.28</v>
      </c>
      <c r="C5">
        <v>5.12</v>
      </c>
      <c r="D5" s="20">
        <f t="shared" si="0"/>
        <v>3.1366998367301058E-2</v>
      </c>
      <c r="E5" s="17">
        <f>IF(OR($A5="",$B5="",$C5=""),"",A5*'MPTO_working_3-way'!$I4)</f>
        <v>1.7120692172897196</v>
      </c>
      <c r="F5" s="21">
        <f>IF(OR($A5="",$B5="",$C5=""),"",B5*'MPTO_working_3-way'!$I4)</f>
        <v>4.4142507530120492</v>
      </c>
      <c r="G5" s="22">
        <f>IF(OR($A5="",$B5="",$C5=""),"",C5*'MPTO_working_3-way'!$I4)</f>
        <v>5.2805990316405813</v>
      </c>
      <c r="H5" s="17"/>
      <c r="I5" s="21"/>
      <c r="J5" s="22"/>
      <c r="K5" s="17"/>
      <c r="L5" s="21"/>
      <c r="M5" s="22"/>
      <c r="N5" s="23">
        <f t="shared" ref="N5:N18" si="4">(1/E5)* 100</f>
        <v>58.408853444783247</v>
      </c>
      <c r="O5" s="24">
        <f t="shared" ref="O5:O18" si="5">(1/F5)* 100</f>
        <v>22.653901102415926</v>
      </c>
      <c r="P5" s="24">
        <f t="shared" ref="P5:P18" si="6">(1/G5)* 100</f>
        <v>18.93724545280082</v>
      </c>
      <c r="Q5" t="s">
        <v>81</v>
      </c>
      <c r="R5" t="s">
        <v>82</v>
      </c>
      <c r="S5" s="58" t="s">
        <v>110</v>
      </c>
      <c r="AD5" s="37"/>
      <c r="AE5" s="37"/>
      <c r="AH5" s="37"/>
      <c r="AI5" s="37"/>
      <c r="AJ5" t="s">
        <v>76</v>
      </c>
    </row>
    <row r="6" spans="1:36" s="40" customFormat="1" ht="15" x14ac:dyDescent="0.25">
      <c r="A6">
        <v>2.04</v>
      </c>
      <c r="B6">
        <v>3.5</v>
      </c>
      <c r="C6">
        <v>3.97</v>
      </c>
      <c r="D6" s="20">
        <f t="shared" si="0"/>
        <v>2.7799532911401137E-2</v>
      </c>
      <c r="E6" s="17">
        <f>IF(OR($A6="",$B6="",$C6=""),"",A6*'MPTO_working_3-way'!$I5)</f>
        <v>2.0967110471392583</v>
      </c>
      <c r="F6" s="21">
        <f>IF(OR($A6="",$B6="",$C6=""),"",B6*'MPTO_working_3-way'!$I5)</f>
        <v>3.597298365189904</v>
      </c>
      <c r="G6" s="22">
        <f>IF(OR($A6="",$B6="",$C6=""),"",C6*'MPTO_working_3-way'!$I5)</f>
        <v>4.0803641456582627</v>
      </c>
      <c r="H6" s="17"/>
      <c r="I6" s="21"/>
      <c r="J6" s="22"/>
      <c r="K6" s="17"/>
      <c r="L6" s="21"/>
      <c r="M6" s="22"/>
      <c r="N6" s="23">
        <f t="shared" si="4"/>
        <v>47.693744036136735</v>
      </c>
      <c r="O6" s="24">
        <f t="shared" si="5"/>
        <v>27.79863938106255</v>
      </c>
      <c r="P6" s="24">
        <f t="shared" si="6"/>
        <v>24.507616582800736</v>
      </c>
      <c r="Q6" t="s">
        <v>84</v>
      </c>
      <c r="R6" t="s">
        <v>85</v>
      </c>
      <c r="S6" s="58" t="s">
        <v>110</v>
      </c>
      <c r="AD6" s="37"/>
      <c r="AE6" s="37"/>
      <c r="AH6" s="37"/>
      <c r="AI6" s="37"/>
      <c r="AJ6" t="s">
        <v>69</v>
      </c>
    </row>
    <row r="7" spans="1:36" s="40" customFormat="1" ht="15" x14ac:dyDescent="0.25">
      <c r="A7">
        <v>1.88</v>
      </c>
      <c r="B7">
        <v>3.74</v>
      </c>
      <c r="C7">
        <v>4.38</v>
      </c>
      <c r="D7" s="20">
        <f t="shared" si="0"/>
        <v>2.7605075044511374E-2</v>
      </c>
      <c r="E7" s="17">
        <f>IF(OR($A7="",$B7="",$C7=""),"",A7*'MPTO_working_3-way'!$I6)</f>
        <v>1.9318975410836812</v>
      </c>
      <c r="F7" s="21">
        <f>IF(OR($A7="",$B7="",$C7=""),"",B7*'MPTO_working_3-way'!$I6)</f>
        <v>3.843242980666473</v>
      </c>
      <c r="G7" s="22">
        <f>IF(OR($A7="",$B7="",$C7=""),"",C7*'MPTO_working_3-way'!$I6)</f>
        <v>4.50091022869496</v>
      </c>
      <c r="H7" s="17"/>
      <c r="I7" s="21"/>
      <c r="J7" s="22"/>
      <c r="K7" s="17"/>
      <c r="L7" s="21"/>
      <c r="M7" s="22"/>
      <c r="N7" s="23">
        <f t="shared" si="4"/>
        <v>51.762579470910175</v>
      </c>
      <c r="O7" s="24">
        <f t="shared" si="5"/>
        <v>26.019692354361258</v>
      </c>
      <c r="P7" s="24">
        <f t="shared" si="6"/>
        <v>22.217728174728567</v>
      </c>
      <c r="Q7" t="s">
        <v>88</v>
      </c>
      <c r="R7" t="s">
        <v>83</v>
      </c>
      <c r="S7" s="58" t="s">
        <v>110</v>
      </c>
      <c r="AD7" s="37"/>
      <c r="AE7" s="37"/>
      <c r="AH7" s="37"/>
      <c r="AI7" s="37"/>
      <c r="AJ7" t="s">
        <v>69</v>
      </c>
    </row>
    <row r="8" spans="1:36" s="36" customFormat="1" ht="15" x14ac:dyDescent="0.25">
      <c r="A8">
        <v>1.47</v>
      </c>
      <c r="B8">
        <v>4.57</v>
      </c>
      <c r="C8">
        <v>7.63</v>
      </c>
      <c r="D8" s="20">
        <f t="shared" si="0"/>
        <v>3.0152088539027178E-2</v>
      </c>
      <c r="E8" s="17">
        <f>IF(OR($A8="",$B8="",$C8=""),"",A8*'MPTO_working_3-way'!$I7)</f>
        <v>1.5143235701523698</v>
      </c>
      <c r="F8" s="21">
        <f>IF(OR($A8="",$B8="",$C8=""),"",B8*'MPTO_working_3-way'!$I7)</f>
        <v>4.7077950446233547</v>
      </c>
      <c r="G8" s="22">
        <f>IF(OR($A8="",$B8="",$C8=""),"",C8*'MPTO_working_3-way'!$I7)</f>
        <v>7.8600604355527777</v>
      </c>
      <c r="H8" s="17"/>
      <c r="I8" s="21"/>
      <c r="J8" s="22"/>
      <c r="K8" s="17"/>
      <c r="L8" s="21"/>
      <c r="M8" s="22"/>
      <c r="N8" s="23">
        <f t="shared" si="4"/>
        <v>66.036085002585082</v>
      </c>
      <c r="O8" s="24">
        <f t="shared" si="5"/>
        <v>21.241366510678347</v>
      </c>
      <c r="P8" s="24">
        <f t="shared" si="6"/>
        <v>12.722548486736574</v>
      </c>
      <c r="Q8" t="s">
        <v>95</v>
      </c>
      <c r="R8" t="s">
        <v>104</v>
      </c>
      <c r="S8" s="58" t="s">
        <v>110</v>
      </c>
      <c r="AD8" s="37"/>
      <c r="AE8" s="37"/>
      <c r="AH8" s="37"/>
      <c r="AI8" s="37"/>
      <c r="AJ8" t="s">
        <v>69</v>
      </c>
    </row>
    <row r="9" spans="1:36" s="36" customFormat="1" ht="15" x14ac:dyDescent="0.25">
      <c r="A9">
        <v>1.64</v>
      </c>
      <c r="B9">
        <v>4.0599999999999996</v>
      </c>
      <c r="C9">
        <v>5.76</v>
      </c>
      <c r="D9" s="20">
        <f t="shared" si="0"/>
        <v>2.9672627391298612E-2</v>
      </c>
      <c r="E9" s="17">
        <f>IF(OR($A9="",$B9="",$C9=""),"",A9*'MPTO_working_3-way'!$I8)</f>
        <v>1.6886631089217297</v>
      </c>
      <c r="F9" s="21">
        <f>IF(OR($A9="",$B9="",$C9=""),"",B9*'MPTO_working_3-way'!$I8)</f>
        <v>4.1804708672086717</v>
      </c>
      <c r="G9" s="22">
        <f>IF(OR($A9="",$B9="",$C9=""),"",C9*'MPTO_working_3-way'!$I8)</f>
        <v>5.9309143337738801</v>
      </c>
      <c r="H9" s="17"/>
      <c r="I9" s="21"/>
      <c r="J9" s="22"/>
      <c r="K9" s="17"/>
      <c r="L9" s="21"/>
      <c r="M9" s="22"/>
      <c r="N9" s="23">
        <f t="shared" si="4"/>
        <v>59.218442963353112</v>
      </c>
      <c r="O9" s="24">
        <f t="shared" si="5"/>
        <v>23.920750359581064</v>
      </c>
      <c r="P9" s="24">
        <f t="shared" si="6"/>
        <v>16.860806677065817</v>
      </c>
      <c r="Q9" t="s">
        <v>93</v>
      </c>
      <c r="R9" t="s">
        <v>86</v>
      </c>
      <c r="S9" s="58" t="s">
        <v>110</v>
      </c>
      <c r="AD9" s="37"/>
      <c r="AE9" s="37"/>
      <c r="AH9" s="37"/>
      <c r="AI9" s="37"/>
      <c r="AJ9" t="s">
        <v>69</v>
      </c>
    </row>
    <row r="10" spans="1:36" s="36" customFormat="1" ht="15" x14ac:dyDescent="0.25">
      <c r="A10">
        <v>1.74</v>
      </c>
      <c r="B10">
        <v>3.64</v>
      </c>
      <c r="C10">
        <v>5.05</v>
      </c>
      <c r="D10" s="20">
        <f t="shared" si="0"/>
        <v>4.7457720383633495E-2</v>
      </c>
      <c r="E10" s="17">
        <f>IF(OR($A10="",$B10="",$C10=""),"",A10*'MPTO_working_3-way'!$I9)</f>
        <v>1.8225764334675223</v>
      </c>
      <c r="F10" s="21">
        <f>IF(OR($A10="",$B10="",$C10=""),"",B10*'MPTO_working_3-way'!$I9)</f>
        <v>3.8127461021964262</v>
      </c>
      <c r="G10" s="22">
        <f>IF(OR($A10="",$B10="",$C10=""),"",C10*'MPTO_working_3-way'!$I9)</f>
        <v>5.2896614879373489</v>
      </c>
      <c r="H10" s="17"/>
      <c r="I10" s="21"/>
      <c r="J10" s="22"/>
      <c r="K10" s="17"/>
      <c r="L10" s="21"/>
      <c r="M10" s="22"/>
      <c r="N10" s="23">
        <f t="shared" si="4"/>
        <v>54.867383426957915</v>
      </c>
      <c r="O10" s="24">
        <f t="shared" si="5"/>
        <v>26.227815154644716</v>
      </c>
      <c r="P10" s="24">
        <f t="shared" si="6"/>
        <v>18.904801418397383</v>
      </c>
      <c r="Q10" t="s">
        <v>89</v>
      </c>
      <c r="R10" t="s">
        <v>77</v>
      </c>
      <c r="S10" s="58" t="s">
        <v>111</v>
      </c>
      <c r="AD10" s="37"/>
      <c r="AE10" s="37"/>
      <c r="AH10" s="37"/>
      <c r="AI10" s="37"/>
      <c r="AJ10" t="s">
        <v>68</v>
      </c>
    </row>
    <row r="11" spans="1:36" s="36" customFormat="1" ht="15" x14ac:dyDescent="0.25">
      <c r="A11">
        <v>3.72</v>
      </c>
      <c r="B11">
        <v>3.42</v>
      </c>
      <c r="C11">
        <v>2.14</v>
      </c>
      <c r="D11" s="20">
        <f t="shared" si="0"/>
        <v>2.8504584745956851E-2</v>
      </c>
      <c r="E11" s="17">
        <f>IF(OR($A11="",$B11="",$C11=""),"",A11*'MPTO_working_3-way'!$I10)</f>
        <v>3.8260370552549596</v>
      </c>
      <c r="F11" s="21">
        <f>IF(OR($A11="",$B11="",$C11=""),"",B11*'MPTO_working_3-way'!$I10)</f>
        <v>3.5174856798311724</v>
      </c>
      <c r="G11" s="22">
        <f>IF(OR($A11="",$B11="",$C11=""),"",C11*'MPTO_working_3-way'!$I10)</f>
        <v>2.2009998113563478</v>
      </c>
      <c r="H11" s="17"/>
      <c r="I11" s="21"/>
      <c r="J11" s="22"/>
      <c r="K11" s="17"/>
      <c r="L11" s="21"/>
      <c r="M11" s="22"/>
      <c r="N11" s="23">
        <f t="shared" si="4"/>
        <v>26.136704521105635</v>
      </c>
      <c r="O11" s="24">
        <f t="shared" si="5"/>
        <v>28.429397900149993</v>
      </c>
      <c r="P11" s="24">
        <f t="shared" si="6"/>
        <v>45.433897578744379</v>
      </c>
      <c r="Q11" t="s">
        <v>105</v>
      </c>
      <c r="R11" t="s">
        <v>87</v>
      </c>
      <c r="S11" s="58" t="s">
        <v>111</v>
      </c>
      <c r="AD11" s="37"/>
      <c r="AE11" s="37"/>
      <c r="AH11" s="37"/>
      <c r="AI11" s="37"/>
      <c r="AJ11" t="s">
        <v>69</v>
      </c>
    </row>
    <row r="12" spans="1:36" s="36" customFormat="1" ht="15" x14ac:dyDescent="0.25">
      <c r="A12">
        <v>1.7</v>
      </c>
      <c r="B12">
        <v>4.08</v>
      </c>
      <c r="C12">
        <v>5.08</v>
      </c>
      <c r="D12" s="20">
        <f t="shared" si="0"/>
        <v>3.0183727034120755E-2</v>
      </c>
      <c r="E12" s="17">
        <f>IF(OR($A12="",$B12="",$C12=""),"",A12*'MPTO_working_3-way'!$I11)</f>
        <v>1.7513123359580052</v>
      </c>
      <c r="F12" s="21">
        <f>IF(OR($A12="",$B12="",$C12=""),"",B12*'MPTO_working_3-way'!$I11)</f>
        <v>4.2031496062992124</v>
      </c>
      <c r="G12" s="22">
        <f>IF(OR($A12="",$B12="",$C12=""),"",C12*'MPTO_working_3-way'!$I11)</f>
        <v>5.2333333333333334</v>
      </c>
      <c r="H12" s="17"/>
      <c r="I12" s="21"/>
      <c r="J12" s="22"/>
      <c r="K12" s="17"/>
      <c r="L12" s="21"/>
      <c r="M12" s="22"/>
      <c r="N12" s="23">
        <f t="shared" si="4"/>
        <v>57.10003746721619</v>
      </c>
      <c r="O12" s="24">
        <f t="shared" si="5"/>
        <v>23.791682278006746</v>
      </c>
      <c r="P12" s="24">
        <f t="shared" si="6"/>
        <v>19.108280254777068</v>
      </c>
      <c r="Q12" t="s">
        <v>96</v>
      </c>
      <c r="R12" t="s">
        <v>97</v>
      </c>
      <c r="S12" s="58" t="s">
        <v>111</v>
      </c>
      <c r="AD12" s="37"/>
      <c r="AE12" s="37"/>
      <c r="AH12" s="37"/>
      <c r="AI12" s="37"/>
      <c r="AJ12" t="s">
        <v>69</v>
      </c>
    </row>
    <row r="13" spans="1:36" s="36" customFormat="1" ht="15" x14ac:dyDescent="0.25">
      <c r="A13">
        <v>2.89</v>
      </c>
      <c r="B13">
        <v>3.26</v>
      </c>
      <c r="C13">
        <v>2.67</v>
      </c>
      <c r="D13" s="20">
        <f t="shared" si="0"/>
        <v>2.7301062709335966E-2</v>
      </c>
      <c r="E13" s="17">
        <f>IF(OR($A13="",$B13="",$C13=""),"",A13*'MPTO_working_3-way'!$I12)</f>
        <v>2.9689000712299811</v>
      </c>
      <c r="F13" s="21">
        <f>IF(OR($A13="",$B13="",$C13=""),"",B13*'MPTO_working_3-way'!$I12)</f>
        <v>3.3490014644324351</v>
      </c>
      <c r="G13" s="22">
        <f>IF(OR($A13="",$B13="",$C13=""),"",C13*'MPTO_working_3-way'!$I12)</f>
        <v>2.7428938374339271</v>
      </c>
      <c r="H13" s="17"/>
      <c r="I13" s="21"/>
      <c r="J13" s="22"/>
      <c r="K13" s="17"/>
      <c r="L13" s="21"/>
      <c r="M13" s="22"/>
      <c r="N13" s="23">
        <f t="shared" si="4"/>
        <v>33.682507865133751</v>
      </c>
      <c r="O13" s="24">
        <f t="shared" si="5"/>
        <v>29.859646543017348</v>
      </c>
      <c r="P13" s="24">
        <f t="shared" si="6"/>
        <v>36.457845591848894</v>
      </c>
      <c r="Q13" t="s">
        <v>94</v>
      </c>
      <c r="R13" t="s">
        <v>91</v>
      </c>
      <c r="S13" s="58" t="s">
        <v>111</v>
      </c>
      <c r="AD13" s="37"/>
      <c r="AE13" s="37"/>
      <c r="AH13" s="37"/>
      <c r="AI13" s="37"/>
      <c r="AJ13" t="s">
        <v>69</v>
      </c>
    </row>
    <row r="14" spans="1:36" s="36" customFormat="1" ht="15" x14ac:dyDescent="0.25">
      <c r="A14">
        <v>3.19</v>
      </c>
      <c r="B14">
        <v>3.27</v>
      </c>
      <c r="C14">
        <v>2.4500000000000002</v>
      </c>
      <c r="D14" s="20">
        <f t="shared" si="0"/>
        <v>2.7453286684090639E-2</v>
      </c>
      <c r="E14" s="17">
        <f>IF(OR($A14="",$B14="",$C14=""),"",A14*'MPTO_working_3-way'!$I13)</f>
        <v>3.2775759845222492</v>
      </c>
      <c r="F14" s="21">
        <f>IF(OR($A14="",$B14="",$C14=""),"",B14*'MPTO_working_3-way'!$I13)</f>
        <v>3.3597722474569762</v>
      </c>
      <c r="G14" s="22">
        <f>IF(OR($A14="",$B14="",$C14=""),"",C14*'MPTO_working_3-way'!$I13)</f>
        <v>2.5172605523760221</v>
      </c>
      <c r="H14" s="17"/>
      <c r="I14" s="21"/>
      <c r="J14" s="22"/>
      <c r="K14" s="17"/>
      <c r="L14" s="21"/>
      <c r="M14" s="22"/>
      <c r="N14" s="23">
        <f t="shared" si="4"/>
        <v>30.510352916982441</v>
      </c>
      <c r="O14" s="24">
        <f t="shared" si="5"/>
        <v>29.7639222645792</v>
      </c>
      <c r="P14" s="24">
        <f t="shared" si="6"/>
        <v>39.725724818438366</v>
      </c>
      <c r="Q14" t="s">
        <v>106</v>
      </c>
      <c r="R14" t="s">
        <v>98</v>
      </c>
      <c r="S14" s="58" t="s">
        <v>111</v>
      </c>
      <c r="AD14" s="37"/>
      <c r="AE14" s="37"/>
      <c r="AH14" s="37"/>
      <c r="AI14" s="37"/>
      <c r="AJ14" t="s">
        <v>69</v>
      </c>
    </row>
    <row r="15" spans="1:36" s="36" customFormat="1" ht="15" x14ac:dyDescent="0.25">
      <c r="A15">
        <v>2.0699999999999998</v>
      </c>
      <c r="B15">
        <v>3.59</v>
      </c>
      <c r="C15">
        <v>3.75</v>
      </c>
      <c r="D15" s="20">
        <f t="shared" si="0"/>
        <v>2.8309986139706478E-2</v>
      </c>
      <c r="E15" s="17">
        <f>IF(OR($A15="",$B15="",$C15=""),"",A15*'MPTO_working_3-way'!$I14)</f>
        <v>2.1286016713091924</v>
      </c>
      <c r="F15" s="21">
        <f>IF(OR($A15="",$B15="",$C15=""),"",B15*'MPTO_working_3-way'!$I14)</f>
        <v>3.6916328502415463</v>
      </c>
      <c r="G15" s="22">
        <f>IF(OR($A15="",$B15="",$C15=""),"",C15*'MPTO_working_3-way'!$I14)</f>
        <v>3.8561624480238992</v>
      </c>
      <c r="H15" s="17"/>
      <c r="I15" s="21"/>
      <c r="J15" s="22"/>
      <c r="K15" s="17"/>
      <c r="L15" s="21"/>
      <c r="M15" s="22"/>
      <c r="N15" s="23">
        <f t="shared" si="4"/>
        <v>46.979198291475164</v>
      </c>
      <c r="O15" s="24">
        <f t="shared" si="5"/>
        <v>27.08828425163053</v>
      </c>
      <c r="P15" s="24">
        <f t="shared" si="6"/>
        <v>25.932517456894296</v>
      </c>
      <c r="Q15" t="s">
        <v>92</v>
      </c>
      <c r="R15" t="s">
        <v>107</v>
      </c>
      <c r="S15" s="58" t="s">
        <v>111</v>
      </c>
      <c r="AD15" s="37"/>
      <c r="AE15" s="37"/>
      <c r="AH15" s="37"/>
      <c r="AI15" s="37"/>
      <c r="AJ15" t="s">
        <v>69</v>
      </c>
    </row>
    <row r="16" spans="1:36" s="36" customFormat="1" ht="15" x14ac:dyDescent="0.25">
      <c r="A16">
        <v>1.78</v>
      </c>
      <c r="B16">
        <v>4.2699999999999996</v>
      </c>
      <c r="C16">
        <v>4.3</v>
      </c>
      <c r="D16" s="20">
        <f t="shared" si="0"/>
        <v>2.8547929814598527E-2</v>
      </c>
      <c r="E16" s="17">
        <f>IF(OR($A16="",$B16="",$C16=""),"",A16*'MPTO_working_3-way'!$I15)</f>
        <v>1.8308153150699855</v>
      </c>
      <c r="F16" s="21">
        <f>IF(OR($A16="",$B16="",$C16=""),"",B16*'MPTO_working_3-way'!$I15)</f>
        <v>4.3918996603083356</v>
      </c>
      <c r="G16" s="22">
        <f>IF(OR($A16="",$B16="",$C16=""),"",C16*'MPTO_working_3-way'!$I15)</f>
        <v>4.4227560982027736</v>
      </c>
      <c r="H16" s="17"/>
      <c r="I16" s="21"/>
      <c r="J16" s="22"/>
      <c r="K16" s="17"/>
      <c r="L16" s="21"/>
      <c r="M16" s="22"/>
      <c r="N16" s="23">
        <f t="shared" si="4"/>
        <v>54.620473827627649</v>
      </c>
      <c r="O16" s="24">
        <f t="shared" si="5"/>
        <v>22.769190494889276</v>
      </c>
      <c r="P16" s="24">
        <f t="shared" si="6"/>
        <v>22.610335677483071</v>
      </c>
      <c r="Q16" t="s">
        <v>73</v>
      </c>
      <c r="R16" t="s">
        <v>99</v>
      </c>
      <c r="S16" s="58" t="s">
        <v>111</v>
      </c>
      <c r="AD16" s="37"/>
      <c r="AE16" s="37"/>
      <c r="AH16" s="37"/>
      <c r="AI16" s="37"/>
      <c r="AJ16" t="s">
        <v>74</v>
      </c>
    </row>
    <row r="17" spans="1:36" s="36" customFormat="1" ht="15" x14ac:dyDescent="0.25">
      <c r="A17">
        <v>1.94</v>
      </c>
      <c r="B17">
        <v>3.31</v>
      </c>
      <c r="C17">
        <v>4.33</v>
      </c>
      <c r="D17" s="20">
        <f t="shared" si="0"/>
        <v>4.8525603368241077E-2</v>
      </c>
      <c r="E17" s="17">
        <f>IF(OR($A17="",$B17="",$C17=""),"",A17*'MPTO_working_3-way'!$I16)</f>
        <v>2.0341396705343877</v>
      </c>
      <c r="F17" s="21">
        <f>IF(OR($A17="",$B17="",$C17=""),"",B17*'MPTO_working_3-way'!$I16)</f>
        <v>3.470619747148878</v>
      </c>
      <c r="G17" s="22">
        <f>IF(OR($A17="",$B17="",$C17=""),"",C17*'MPTO_working_3-way'!$I16)</f>
        <v>4.540115862584484</v>
      </c>
      <c r="H17" s="17"/>
      <c r="I17" s="21"/>
      <c r="J17" s="22"/>
      <c r="K17" s="17"/>
      <c r="L17" s="21"/>
      <c r="M17" s="22"/>
      <c r="N17" s="23">
        <f t="shared" si="4"/>
        <v>49.160832684477882</v>
      </c>
      <c r="O17" s="24">
        <f t="shared" si="5"/>
        <v>28.813297706310298</v>
      </c>
      <c r="P17" s="24">
        <f t="shared" si="6"/>
        <v>22.025869609211799</v>
      </c>
      <c r="Q17" t="s">
        <v>79</v>
      </c>
      <c r="R17" t="s">
        <v>108</v>
      </c>
      <c r="S17" s="58" t="s">
        <v>112</v>
      </c>
      <c r="AD17" s="37"/>
      <c r="AE17" s="37"/>
      <c r="AH17" s="37"/>
      <c r="AI17" s="37"/>
      <c r="AJ17" t="s">
        <v>68</v>
      </c>
    </row>
    <row r="18" spans="1:36" s="36" customFormat="1" ht="15" x14ac:dyDescent="0.25">
      <c r="A18">
        <v>1.92</v>
      </c>
      <c r="B18">
        <v>3.37</v>
      </c>
      <c r="C18">
        <v>4.41</v>
      </c>
      <c r="D18" s="20">
        <f t="shared" si="0"/>
        <v>4.4326607992356104E-2</v>
      </c>
      <c r="E18" s="17">
        <f>IF(OR($A18="",$B18="",$C18=""),"",A18*'MPTO_working_3-way'!$I17)</f>
        <v>2.0051070873453236</v>
      </c>
      <c r="F18" s="21">
        <f>IF(OR($A18="",$B18="",$C18=""),"",B18*'MPTO_working_3-way'!$I17)</f>
        <v>3.5193806689342404</v>
      </c>
      <c r="G18" s="22">
        <f>IF(OR($A18="",$B18="",$C18=""),"",C18*'MPTO_working_3-way'!$I17)</f>
        <v>4.6054803412462908</v>
      </c>
      <c r="H18" s="17"/>
      <c r="I18" s="21"/>
      <c r="J18" s="22"/>
      <c r="K18" s="17"/>
      <c r="L18" s="21"/>
      <c r="M18" s="22"/>
      <c r="N18" s="23">
        <f t="shared" si="4"/>
        <v>49.872648015221841</v>
      </c>
      <c r="O18" s="24">
        <f t="shared" si="5"/>
        <v>28.414090263865262</v>
      </c>
      <c r="P18" s="24">
        <f t="shared" si="6"/>
        <v>21.713261720912907</v>
      </c>
      <c r="Q18" t="s">
        <v>109</v>
      </c>
      <c r="R18" t="s">
        <v>78</v>
      </c>
      <c r="S18" s="58" t="s">
        <v>112</v>
      </c>
      <c r="AD18" s="37"/>
      <c r="AE18" s="37"/>
      <c r="AH18" s="37"/>
      <c r="AI18" s="37"/>
      <c r="AJ18" t="s">
        <v>68</v>
      </c>
    </row>
    <row r="19" spans="1:36" s="36" customFormat="1" ht="15" x14ac:dyDescent="0.25">
      <c r="A19"/>
      <c r="B19"/>
      <c r="C19"/>
      <c r="D19" s="20"/>
      <c r="E19" s="17"/>
      <c r="F19" s="21"/>
      <c r="G19" s="22"/>
      <c r="H19" s="17"/>
      <c r="I19" s="21"/>
      <c r="J19" s="22"/>
      <c r="K19" s="17"/>
      <c r="L19" s="21"/>
      <c r="M19" s="22"/>
      <c r="N19" s="23"/>
      <c r="O19" s="24"/>
      <c r="P19" s="24"/>
      <c r="Q19"/>
      <c r="R19"/>
      <c r="S19" s="58"/>
      <c r="AD19" s="37"/>
      <c r="AE19" s="37"/>
      <c r="AH19" s="37"/>
      <c r="AI19" s="37"/>
      <c r="AJ19"/>
    </row>
    <row r="20" spans="1:36" s="36" customFormat="1" ht="15" x14ac:dyDescent="0.25">
      <c r="A20"/>
      <c r="B20"/>
      <c r="C20"/>
      <c r="D20" s="20"/>
      <c r="E20" s="17"/>
      <c r="F20" s="21"/>
      <c r="G20" s="22"/>
      <c r="H20" s="17"/>
      <c r="I20" s="21"/>
      <c r="J20" s="22"/>
      <c r="K20" s="17"/>
      <c r="L20" s="21"/>
      <c r="M20" s="22"/>
      <c r="N20" s="23"/>
      <c r="O20" s="24"/>
      <c r="P20" s="24"/>
      <c r="Q20"/>
      <c r="R20"/>
      <c r="S20" s="58"/>
      <c r="AD20" s="37"/>
      <c r="AE20" s="37"/>
      <c r="AH20" s="37"/>
      <c r="AI20" s="37"/>
      <c r="AJ20"/>
    </row>
    <row r="21" spans="1:36" s="36" customFormat="1" ht="15" x14ac:dyDescent="0.25">
      <c r="A21"/>
      <c r="B21"/>
      <c r="C21"/>
      <c r="D21" s="20"/>
      <c r="E21" s="17"/>
      <c r="F21" s="21"/>
      <c r="G21" s="22"/>
      <c r="H21" s="17"/>
      <c r="I21" s="21"/>
      <c r="J21" s="22"/>
      <c r="K21" s="17"/>
      <c r="L21" s="21"/>
      <c r="M21" s="22"/>
      <c r="N21" s="23"/>
      <c r="O21" s="24"/>
      <c r="P21" s="24"/>
      <c r="Q21"/>
      <c r="R21"/>
      <c r="S21" s="58"/>
      <c r="AD21" s="37"/>
      <c r="AE21" s="37"/>
      <c r="AH21" s="37"/>
      <c r="AI21" s="37"/>
      <c r="AJ21"/>
    </row>
    <row r="22" spans="1:36" s="36" customFormat="1" ht="15" x14ac:dyDescent="0.25">
      <c r="A22"/>
      <c r="B22"/>
      <c r="C22"/>
      <c r="D22" s="20"/>
      <c r="E22" s="17"/>
      <c r="F22" s="21"/>
      <c r="G22" s="22"/>
      <c r="H22" s="17"/>
      <c r="I22" s="21"/>
      <c r="J22" s="22"/>
      <c r="K22" s="17"/>
      <c r="L22" s="21"/>
      <c r="M22" s="22"/>
      <c r="N22" s="23"/>
      <c r="O22" s="24"/>
      <c r="P22" s="24"/>
      <c r="Q22"/>
      <c r="R22"/>
      <c r="S22" s="58"/>
      <c r="AD22" s="37"/>
      <c r="AE22" s="37"/>
      <c r="AH22" s="37"/>
      <c r="AI22" s="37"/>
      <c r="AJ22"/>
    </row>
    <row r="23" spans="1:36" s="36" customFormat="1" ht="15" x14ac:dyDescent="0.25">
      <c r="A23"/>
      <c r="B23"/>
      <c r="C23"/>
      <c r="D23" s="20"/>
      <c r="E23" s="17"/>
      <c r="F23" s="21"/>
      <c r="G23" s="22"/>
      <c r="H23" s="17"/>
      <c r="I23" s="21"/>
      <c r="J23" s="22"/>
      <c r="K23" s="17"/>
      <c r="L23" s="21"/>
      <c r="M23" s="22"/>
      <c r="N23" s="23"/>
      <c r="O23" s="24"/>
      <c r="P23" s="24"/>
      <c r="Q23"/>
      <c r="R23"/>
      <c r="S23" s="58"/>
      <c r="AD23" s="37"/>
      <c r="AE23" s="37"/>
      <c r="AH23" s="37"/>
      <c r="AI23" s="37"/>
      <c r="AJ23"/>
    </row>
    <row r="24" spans="1:36" s="36" customFormat="1" ht="15" x14ac:dyDescent="0.25">
      <c r="A24"/>
      <c r="B24"/>
      <c r="C24"/>
      <c r="D24" s="20"/>
      <c r="E24" s="17"/>
      <c r="F24" s="21"/>
      <c r="G24" s="22"/>
      <c r="H24" s="17"/>
      <c r="I24" s="21"/>
      <c r="J24" s="22"/>
      <c r="K24" s="17"/>
      <c r="L24" s="21"/>
      <c r="M24" s="22"/>
      <c r="N24" s="23"/>
      <c r="O24" s="24"/>
      <c r="P24" s="24"/>
      <c r="Q24"/>
      <c r="R24"/>
      <c r="S24" s="58"/>
      <c r="AD24" s="37"/>
      <c r="AE24" s="37"/>
      <c r="AH24" s="37"/>
      <c r="AI24" s="37"/>
      <c r="AJ24"/>
    </row>
    <row r="25" spans="1:36" s="36" customFormat="1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 s="58"/>
      <c r="AD25" s="37"/>
      <c r="AE25" s="37"/>
      <c r="AH25" s="37"/>
      <c r="AI25" s="37"/>
      <c r="AJ25"/>
    </row>
    <row r="26" spans="1:36" s="36" customFormat="1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 s="58"/>
      <c r="AD26" s="37"/>
      <c r="AE26" s="37"/>
      <c r="AH26" s="37"/>
      <c r="AI26" s="37"/>
      <c r="AJ26"/>
    </row>
    <row r="27" spans="1:36" s="36" customFormat="1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 s="58"/>
      <c r="AD27" s="37"/>
      <c r="AE27" s="37"/>
      <c r="AH27" s="37"/>
      <c r="AI27" s="37"/>
      <c r="AJ27"/>
    </row>
    <row r="28" spans="1:36" s="36" customFormat="1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 s="58"/>
      <c r="AD28" s="37"/>
      <c r="AE28" s="37"/>
      <c r="AH28" s="37"/>
      <c r="AI28" s="37"/>
      <c r="AJ28"/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58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58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58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58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58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58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58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58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58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2022-09-09T01:03:02Z</dcterms:modified>
</cp:coreProperties>
</file>