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4" i="8" l="1"/>
  <c r="D4" i="8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C7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C8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C11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C20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C31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AA188" i="2" s="1"/>
  <c r="Y188" i="2"/>
  <c r="Z188" i="2"/>
  <c r="AC188" i="2"/>
  <c r="U189" i="2"/>
  <c r="V189" i="2"/>
  <c r="AB189" i="2" s="1"/>
  <c r="W189" i="2"/>
  <c r="X189" i="2"/>
  <c r="AA189" i="2" s="1"/>
  <c r="Y189" i="2"/>
  <c r="Z189" i="2"/>
  <c r="AC189" i="2" s="1"/>
  <c r="U190" i="2"/>
  <c r="V190" i="2"/>
  <c r="W190" i="2"/>
  <c r="AC190" i="2" s="1"/>
  <c r="X190" i="2"/>
  <c r="Y190" i="2"/>
  <c r="AB190" i="2" s="1"/>
  <c r="Z190" i="2"/>
  <c r="AA190" i="2"/>
  <c r="U191" i="2"/>
  <c r="V191" i="2"/>
  <c r="W191" i="2"/>
  <c r="X191" i="2"/>
  <c r="Y191" i="2"/>
  <c r="Z191" i="2"/>
  <c r="AB191" i="2"/>
  <c r="U192" i="2"/>
  <c r="V192" i="2"/>
  <c r="W192" i="2"/>
  <c r="X192" i="2"/>
  <c r="AA192" i="2" s="1"/>
  <c r="Y192" i="2"/>
  <c r="Z192" i="2"/>
  <c r="AC192" i="2"/>
  <c r="U193" i="2"/>
  <c r="V193" i="2"/>
  <c r="AB193" i="2" s="1"/>
  <c r="W193" i="2"/>
  <c r="X193" i="2"/>
  <c r="AA193" i="2" s="1"/>
  <c r="Y193" i="2"/>
  <c r="Z193" i="2"/>
  <c r="AC193" i="2" s="1"/>
  <c r="U194" i="2"/>
  <c r="V194" i="2"/>
  <c r="W194" i="2"/>
  <c r="AC194" i="2" s="1"/>
  <c r="X194" i="2"/>
  <c r="Y194" i="2"/>
  <c r="AB194" i="2" s="1"/>
  <c r="Z194" i="2"/>
  <c r="AA194" i="2"/>
  <c r="U195" i="2"/>
  <c r="V195" i="2"/>
  <c r="W195" i="2"/>
  <c r="X195" i="2"/>
  <c r="Y195" i="2"/>
  <c r="Z195" i="2"/>
  <c r="AB195" i="2"/>
  <c r="U196" i="2"/>
  <c r="V196" i="2"/>
  <c r="W196" i="2"/>
  <c r="X196" i="2"/>
  <c r="AA196" i="2" s="1"/>
  <c r="Y196" i="2"/>
  <c r="Z196" i="2"/>
  <c r="AC196" i="2"/>
  <c r="U197" i="2"/>
  <c r="V197" i="2"/>
  <c r="AB197" i="2" s="1"/>
  <c r="W197" i="2"/>
  <c r="X197" i="2"/>
  <c r="AA197" i="2" s="1"/>
  <c r="Y197" i="2"/>
  <c r="Z197" i="2"/>
  <c r="AC197" i="2" s="1"/>
  <c r="U198" i="2"/>
  <c r="V198" i="2"/>
  <c r="W198" i="2"/>
  <c r="AC198" i="2" s="1"/>
  <c r="X198" i="2"/>
  <c r="Y198" i="2"/>
  <c r="AB198" i="2" s="1"/>
  <c r="Z198" i="2"/>
  <c r="AA198" i="2"/>
  <c r="U199" i="2"/>
  <c r="V199" i="2"/>
  <c r="W199" i="2"/>
  <c r="X199" i="2"/>
  <c r="Y199" i="2"/>
  <c r="Z199" i="2"/>
  <c r="AB199" i="2"/>
  <c r="U200" i="2"/>
  <c r="V200" i="2"/>
  <c r="W200" i="2"/>
  <c r="X200" i="2"/>
  <c r="AA200" i="2" s="1"/>
  <c r="Y200" i="2"/>
  <c r="Z200" i="2"/>
  <c r="AC200" i="2"/>
  <c r="U201" i="2"/>
  <c r="V201" i="2"/>
  <c r="AB201" i="2" s="1"/>
  <c r="W201" i="2"/>
  <c r="X201" i="2"/>
  <c r="AA201" i="2" s="1"/>
  <c r="Y201" i="2"/>
  <c r="Z201" i="2"/>
  <c r="AC201" i="2" s="1"/>
  <c r="U202" i="2"/>
  <c r="V202" i="2"/>
  <c r="W202" i="2"/>
  <c r="AC202" i="2" s="1"/>
  <c r="X202" i="2"/>
  <c r="Y202" i="2"/>
  <c r="AB202" i="2" s="1"/>
  <c r="Z202" i="2"/>
  <c r="AA202" i="2"/>
  <c r="U203" i="2"/>
  <c r="V203" i="2"/>
  <c r="W203" i="2"/>
  <c r="X203" i="2"/>
  <c r="Y203" i="2"/>
  <c r="Z203" i="2"/>
  <c r="AB203" i="2"/>
  <c r="U204" i="2"/>
  <c r="V204" i="2"/>
  <c r="W204" i="2"/>
  <c r="X204" i="2"/>
  <c r="AA204" i="2" s="1"/>
  <c r="Y204" i="2"/>
  <c r="Z204" i="2"/>
  <c r="AC204" i="2"/>
  <c r="U205" i="2"/>
  <c r="V205" i="2"/>
  <c r="AB205" i="2" s="1"/>
  <c r="W205" i="2"/>
  <c r="X205" i="2"/>
  <c r="AA205" i="2" s="1"/>
  <c r="Y205" i="2"/>
  <c r="Z205" i="2"/>
  <c r="AC205" i="2" s="1"/>
  <c r="U206" i="2"/>
  <c r="V206" i="2"/>
  <c r="W206" i="2"/>
  <c r="AC206" i="2" s="1"/>
  <c r="X206" i="2"/>
  <c r="Y206" i="2"/>
  <c r="AB206" i="2" s="1"/>
  <c r="Z206" i="2"/>
  <c r="AA206" i="2"/>
  <c r="U207" i="2"/>
  <c r="V207" i="2"/>
  <c r="W207" i="2"/>
  <c r="X207" i="2"/>
  <c r="Y207" i="2"/>
  <c r="Z207" i="2"/>
  <c r="AB207" i="2"/>
  <c r="U208" i="2"/>
  <c r="V208" i="2"/>
  <c r="W208" i="2"/>
  <c r="X208" i="2"/>
  <c r="AA208" i="2" s="1"/>
  <c r="Y208" i="2"/>
  <c r="Z208" i="2"/>
  <c r="AC208" i="2"/>
  <c r="U209" i="2"/>
  <c r="V209" i="2"/>
  <c r="AB209" i="2" s="1"/>
  <c r="W209" i="2"/>
  <c r="X209" i="2"/>
  <c r="AA209" i="2" s="1"/>
  <c r="Y209" i="2"/>
  <c r="Z209" i="2"/>
  <c r="AC209" i="2" s="1"/>
  <c r="U210" i="2"/>
  <c r="V210" i="2"/>
  <c r="W210" i="2"/>
  <c r="AC210" i="2" s="1"/>
  <c r="X210" i="2"/>
  <c r="Y210" i="2"/>
  <c r="AB210" i="2" s="1"/>
  <c r="Z210" i="2"/>
  <c r="AA210" i="2"/>
  <c r="U211" i="2"/>
  <c r="V211" i="2"/>
  <c r="W211" i="2"/>
  <c r="X211" i="2"/>
  <c r="Y211" i="2"/>
  <c r="Z211" i="2"/>
  <c r="AB211" i="2"/>
  <c r="U212" i="2"/>
  <c r="V212" i="2"/>
  <c r="W212" i="2"/>
  <c r="X212" i="2"/>
  <c r="AA212" i="2" s="1"/>
  <c r="Y212" i="2"/>
  <c r="Z212" i="2"/>
  <c r="AC212" i="2"/>
  <c r="U213" i="2"/>
  <c r="V213" i="2"/>
  <c r="AB213" i="2" s="1"/>
  <c r="W213" i="2"/>
  <c r="X213" i="2"/>
  <c r="AA213" i="2" s="1"/>
  <c r="Y213" i="2"/>
  <c r="Z213" i="2"/>
  <c r="AC213" i="2" s="1"/>
  <c r="U214" i="2"/>
  <c r="V214" i="2"/>
  <c r="W214" i="2"/>
  <c r="AC214" i="2" s="1"/>
  <c r="X214" i="2"/>
  <c r="Y214" i="2"/>
  <c r="AB214" i="2" s="1"/>
  <c r="Z214" i="2"/>
  <c r="AA214" i="2"/>
  <c r="U215" i="2"/>
  <c r="V215" i="2"/>
  <c r="W215" i="2"/>
  <c r="X215" i="2"/>
  <c r="Y215" i="2"/>
  <c r="Z215" i="2"/>
  <c r="AB215" i="2"/>
  <c r="U216" i="2"/>
  <c r="V216" i="2"/>
  <c r="W216" i="2"/>
  <c r="X216" i="2"/>
  <c r="AA216" i="2" s="1"/>
  <c r="Y216" i="2"/>
  <c r="Z216" i="2"/>
  <c r="AC216" i="2"/>
  <c r="U217" i="2"/>
  <c r="V217" i="2"/>
  <c r="AB217" i="2" s="1"/>
  <c r="W217" i="2"/>
  <c r="X217" i="2"/>
  <c r="AA217" i="2" s="1"/>
  <c r="Y217" i="2"/>
  <c r="Z217" i="2"/>
  <c r="AC217" i="2" s="1"/>
  <c r="U218" i="2"/>
  <c r="V218" i="2"/>
  <c r="W218" i="2"/>
  <c r="AC218" i="2" s="1"/>
  <c r="X218" i="2"/>
  <c r="Y218" i="2"/>
  <c r="AB218" i="2" s="1"/>
  <c r="Z218" i="2"/>
  <c r="AA218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AB216" i="2" l="1"/>
  <c r="AC215" i="2"/>
  <c r="AA215" i="2"/>
  <c r="AB212" i="2"/>
  <c r="AC211" i="2"/>
  <c r="AA211" i="2"/>
  <c r="AB208" i="2"/>
  <c r="AC207" i="2"/>
  <c r="AA207" i="2"/>
  <c r="AB204" i="2"/>
  <c r="AC203" i="2"/>
  <c r="AA203" i="2"/>
  <c r="AB200" i="2"/>
  <c r="AC199" i="2"/>
  <c r="AA199" i="2"/>
  <c r="AB196" i="2"/>
  <c r="AC195" i="2"/>
  <c r="AA195" i="2"/>
  <c r="AB192" i="2"/>
  <c r="AC191" i="2"/>
  <c r="AA191" i="2"/>
  <c r="AB18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/>
  <c r="F21" i="11" s="1"/>
  <c r="A22" i="11"/>
  <c r="C22" i="11" s="1"/>
  <c r="B22" i="11"/>
  <c r="D22" i="11" s="1"/>
  <c r="F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/>
  <c r="F27" i="11" s="1"/>
  <c r="B27" i="11"/>
  <c r="D27" i="11" s="1"/>
  <c r="A28" i="11"/>
  <c r="C28" i="11" s="1"/>
  <c r="F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 s="1"/>
  <c r="B37" i="11"/>
  <c r="D37" i="11" s="1"/>
  <c r="E37" i="11" s="1"/>
  <c r="A38" i="11"/>
  <c r="C38" i="11" s="1"/>
  <c r="B38" i="11"/>
  <c r="D38" i="11" s="1"/>
  <c r="E38" i="11" s="1"/>
  <c r="A39" i="11"/>
  <c r="C39" i="11"/>
  <c r="E39" i="11" s="1"/>
  <c r="B39" i="11"/>
  <c r="D39" i="11" s="1"/>
  <c r="A40" i="11"/>
  <c r="C40" i="11" s="1"/>
  <c r="H40" i="11" s="1"/>
  <c r="B40" i="11"/>
  <c r="D40" i="11" s="1"/>
  <c r="A41" i="11"/>
  <c r="C41" i="11" s="1"/>
  <c r="F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F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E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E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H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A106" i="11"/>
  <c r="C106" i="11" s="1"/>
  <c r="E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E110" i="11" s="1"/>
  <c r="B110" i="11"/>
  <c r="D110" i="11" s="1"/>
  <c r="A111" i="11"/>
  <c r="C111" i="11" s="1"/>
  <c r="E111" i="11" s="1"/>
  <c r="B111" i="11"/>
  <c r="D111" i="11" s="1"/>
  <c r="A112" i="11"/>
  <c r="C112" i="11" s="1"/>
  <c r="F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F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A147" i="11"/>
  <c r="C147" i="11"/>
  <c r="F147" i="11" s="1"/>
  <c r="B147" i="11"/>
  <c r="D147" i="11" s="1"/>
  <c r="A148" i="11"/>
  <c r="C148" i="11" s="1"/>
  <c r="E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/>
  <c r="B163" i="11"/>
  <c r="D163" i="11" s="1"/>
  <c r="A164" i="11"/>
  <c r="C164" i="11" s="1"/>
  <c r="H164" i="11" s="1"/>
  <c r="B164" i="11"/>
  <c r="D164" i="11" s="1"/>
  <c r="A165" i="11"/>
  <c r="C165" i="11" s="1"/>
  <c r="F165" i="11" s="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H171" i="11" s="1"/>
  <c r="B171" i="11"/>
  <c r="D171" i="11" s="1"/>
  <c r="A172" i="11"/>
  <c r="C172" i="11" s="1"/>
  <c r="B172" i="11"/>
  <c r="D172" i="11" s="1"/>
  <c r="H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B176" i="11"/>
  <c r="D176" i="11" s="1"/>
  <c r="A177" i="11"/>
  <c r="C177" i="11" s="1"/>
  <c r="B177" i="11"/>
  <c r="D177" i="11" s="1"/>
  <c r="A178" i="11"/>
  <c r="C178" i="11" s="1"/>
  <c r="F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E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B193" i="11"/>
  <c r="D193" i="11" s="1"/>
  <c r="H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E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32" i="11"/>
  <c r="F89" i="11"/>
  <c r="E54" i="11"/>
  <c r="F32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E112" i="11"/>
  <c r="E50" i="11"/>
  <c r="E34" i="11"/>
  <c r="E26" i="11"/>
  <c r="H54" i="11"/>
  <c r="H38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F193" i="11"/>
  <c r="H175" i="11"/>
  <c r="F169" i="11"/>
  <c r="F161" i="11"/>
  <c r="F140" i="11"/>
  <c r="F135" i="11"/>
  <c r="F132" i="11"/>
  <c r="I132" i="11" s="1"/>
  <c r="E122" i="11"/>
  <c r="F116" i="11"/>
  <c r="F107" i="11"/>
  <c r="J107" i="11" s="1"/>
  <c r="K107" i="11" s="1"/>
  <c r="M107" i="11" s="1"/>
  <c r="H105" i="11"/>
  <c r="F103" i="11"/>
  <c r="F99" i="11"/>
  <c r="F96" i="11"/>
  <c r="H89" i="11"/>
  <c r="F84" i="11"/>
  <c r="F83" i="11"/>
  <c r="F80" i="11"/>
  <c r="J80" i="11" s="1"/>
  <c r="K80" i="11" s="1"/>
  <c r="M80" i="11" s="1"/>
  <c r="E78" i="11"/>
  <c r="F75" i="11"/>
  <c r="E70" i="11"/>
  <c r="F62" i="11"/>
  <c r="F59" i="11"/>
  <c r="I59" i="11" s="1"/>
  <c r="H56" i="11"/>
  <c r="F55" i="11"/>
  <c r="F54" i="11"/>
  <c r="F50" i="11"/>
  <c r="E49" i="11"/>
  <c r="F47" i="11"/>
  <c r="E45" i="11"/>
  <c r="E41" i="11"/>
  <c r="F38" i="11"/>
  <c r="H36" i="11"/>
  <c r="F34" i="11"/>
  <c r="E33" i="11"/>
  <c r="F30" i="11"/>
  <c r="H28" i="11"/>
  <c r="J28" i="11" s="1"/>
  <c r="K28" i="11" s="1"/>
  <c r="M28" i="11" s="1"/>
  <c r="F26" i="11"/>
  <c r="F23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88" i="11"/>
  <c r="H182" i="11"/>
  <c r="H180" i="11"/>
  <c r="H174" i="11"/>
  <c r="H168" i="11"/>
  <c r="H156" i="11"/>
  <c r="H148" i="11"/>
  <c r="E67" i="11"/>
  <c r="H146" i="11"/>
  <c r="H136" i="11"/>
  <c r="H132" i="11"/>
  <c r="H130" i="11"/>
  <c r="H122" i="11"/>
  <c r="H116" i="11"/>
  <c r="H110" i="11"/>
  <c r="H106" i="11"/>
  <c r="H104" i="11"/>
  <c r="H96" i="11"/>
  <c r="H84" i="11"/>
  <c r="H80" i="11"/>
  <c r="H78" i="11"/>
  <c r="H72" i="11"/>
  <c r="H70" i="11"/>
  <c r="H68" i="11"/>
  <c r="H59" i="11"/>
  <c r="H49" i="11"/>
  <c r="H45" i="11"/>
  <c r="H39" i="11"/>
  <c r="H33" i="11"/>
  <c r="H29" i="11"/>
  <c r="H23" i="11"/>
  <c r="H21" i="11"/>
  <c r="I21" i="11" s="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C10" i="9" s="1"/>
  <c r="E10" i="9" s="1"/>
  <c r="A11" i="9"/>
  <c r="B11" i="9"/>
  <c r="A12" i="9"/>
  <c r="B12" i="9"/>
  <c r="C12" i="9" s="1"/>
  <c r="D12" i="9" s="1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C20" i="9" s="1"/>
  <c r="D20" i="9" s="1"/>
  <c r="A21" i="9"/>
  <c r="B21" i="9"/>
  <c r="A22" i="9"/>
  <c r="B22" i="9"/>
  <c r="C22" i="9" s="1"/>
  <c r="D22" i="9" s="1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E41" i="9" s="1"/>
  <c r="A42" i="9"/>
  <c r="B42" i="9"/>
  <c r="A43" i="9"/>
  <c r="B43" i="9"/>
  <c r="E43" i="9" s="1"/>
  <c r="A44" i="9"/>
  <c r="B44" i="9"/>
  <c r="C44" i="9" s="1"/>
  <c r="A45" i="9"/>
  <c r="B45" i="9"/>
  <c r="A46" i="9"/>
  <c r="B46" i="9"/>
  <c r="A47" i="9"/>
  <c r="B47" i="9"/>
  <c r="E47" i="9" s="1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E57" i="9" s="1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E63" i="9" s="1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E71" i="9" s="1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E87" i="9" s="1"/>
  <c r="A88" i="9"/>
  <c r="B88" i="9"/>
  <c r="A89" i="9"/>
  <c r="B89" i="9"/>
  <c r="A90" i="9"/>
  <c r="B90" i="9"/>
  <c r="C90" i="9" s="1"/>
  <c r="A91" i="9"/>
  <c r="B91" i="9"/>
  <c r="E91" i="9" s="1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E103" i="9" s="1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E119" i="9" s="1"/>
  <c r="A120" i="9"/>
  <c r="B120" i="9"/>
  <c r="A121" i="9"/>
  <c r="B121" i="9"/>
  <c r="A122" i="9"/>
  <c r="B122" i="9"/>
  <c r="C122" i="9" s="1"/>
  <c r="A123" i="9"/>
  <c r="B123" i="9"/>
  <c r="E123" i="9" s="1"/>
  <c r="A125" i="9"/>
  <c r="B125" i="9"/>
  <c r="A126" i="9"/>
  <c r="B126" i="9"/>
  <c r="A127" i="9"/>
  <c r="B127" i="9"/>
  <c r="A128" i="9"/>
  <c r="B128" i="9"/>
  <c r="E128" i="9" s="1"/>
  <c r="A129" i="9"/>
  <c r="B129" i="9"/>
  <c r="C129" i="9" s="1"/>
  <c r="A130" i="9"/>
  <c r="B130" i="9"/>
  <c r="E130" i="9" s="1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E158" i="9" s="1"/>
  <c r="A159" i="9"/>
  <c r="B159" i="9"/>
  <c r="A160" i="9"/>
  <c r="B160" i="9"/>
  <c r="E160" i="9" s="1"/>
  <c r="A161" i="9"/>
  <c r="B161" i="9"/>
  <c r="A162" i="9"/>
  <c r="B162" i="9"/>
  <c r="E162" i="9" s="1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A172" i="9"/>
  <c r="B172" i="9"/>
  <c r="A173" i="9"/>
  <c r="B173" i="9"/>
  <c r="A174" i="9"/>
  <c r="B174" i="9"/>
  <c r="A175" i="9"/>
  <c r="B175" i="9"/>
  <c r="A176" i="9"/>
  <c r="B176" i="9"/>
  <c r="E176" i="9" s="1"/>
  <c r="A177" i="9"/>
  <c r="B177" i="9"/>
  <c r="A178" i="9"/>
  <c r="B178" i="9"/>
  <c r="E178" i="9" s="1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E192" i="9" s="1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D186" i="5" s="1"/>
  <c r="E186" i="5" s="1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D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D292" i="5" s="1"/>
  <c r="B292" i="5"/>
  <c r="C292" i="5"/>
  <c r="A293" i="5"/>
  <c r="B293" i="5"/>
  <c r="C293" i="5"/>
  <c r="A294" i="5"/>
  <c r="B294" i="5"/>
  <c r="C294" i="5"/>
  <c r="A295" i="5"/>
  <c r="B295" i="5"/>
  <c r="C295" i="5"/>
  <c r="A296" i="5"/>
  <c r="D296" i="5" s="1"/>
  <c r="B296" i="5"/>
  <c r="C296" i="5"/>
  <c r="A297" i="5"/>
  <c r="B297" i="5"/>
  <c r="C297" i="5"/>
  <c r="A298" i="5"/>
  <c r="B298" i="5"/>
  <c r="C298" i="5"/>
  <c r="A299" i="5"/>
  <c r="B299" i="5"/>
  <c r="C299" i="5"/>
  <c r="A300" i="5"/>
  <c r="D300" i="5" s="1"/>
  <c r="B300" i="5"/>
  <c r="C300" i="5"/>
  <c r="A301" i="5"/>
  <c r="B301" i="5"/>
  <c r="C301" i="5"/>
  <c r="A302" i="5"/>
  <c r="B302" i="5"/>
  <c r="C302" i="5"/>
  <c r="A303" i="5"/>
  <c r="B303" i="5"/>
  <c r="C303" i="5"/>
  <c r="A304" i="5"/>
  <c r="D304" i="5" s="1"/>
  <c r="B304" i="5"/>
  <c r="C304" i="5"/>
  <c r="A305" i="5"/>
  <c r="B305" i="5"/>
  <c r="C305" i="5"/>
  <c r="A306" i="5"/>
  <c r="B306" i="5"/>
  <c r="C306" i="5"/>
  <c r="A307" i="5"/>
  <c r="B307" i="5"/>
  <c r="C307" i="5"/>
  <c r="A308" i="5"/>
  <c r="D308" i="5" s="1"/>
  <c r="B308" i="5"/>
  <c r="C308" i="5"/>
  <c r="A309" i="5"/>
  <c r="B309" i="5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C313" i="5"/>
  <c r="A314" i="5"/>
  <c r="B314" i="5"/>
  <c r="C314" i="5"/>
  <c r="D314" i="5" s="1"/>
  <c r="I314" i="5" s="1"/>
  <c r="A315" i="5"/>
  <c r="B315" i="5"/>
  <c r="C315" i="5"/>
  <c r="A316" i="5"/>
  <c r="D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C345" i="5"/>
  <c r="A346" i="5"/>
  <c r="B346" i="5"/>
  <c r="C346" i="5"/>
  <c r="A347" i="5"/>
  <c r="B347" i="5"/>
  <c r="C347" i="5"/>
  <c r="D347" i="5" s="1"/>
  <c r="A348" i="5"/>
  <c r="D348" i="5" s="1"/>
  <c r="B348" i="5"/>
  <c r="C348" i="5"/>
  <c r="A349" i="5"/>
  <c r="B349" i="5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C361" i="5"/>
  <c r="A362" i="5"/>
  <c r="B362" i="5"/>
  <c r="C362" i="5"/>
  <c r="A363" i="5"/>
  <c r="B363" i="5"/>
  <c r="C363" i="5"/>
  <c r="D363" i="5" s="1"/>
  <c r="A364" i="5"/>
  <c r="D364" i="5" s="1"/>
  <c r="B364" i="5"/>
  <c r="C364" i="5"/>
  <c r="A365" i="5"/>
  <c r="B365" i="5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L190" i="4" s="1"/>
  <c r="C190" i="4"/>
  <c r="M190" i="4" s="1"/>
  <c r="O190" i="4"/>
  <c r="A191" i="4"/>
  <c r="K191" i="4" s="1"/>
  <c r="B191" i="4"/>
  <c r="L191" i="4" s="1"/>
  <c r="C191" i="4"/>
  <c r="M191" i="4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P209" i="4" s="1"/>
  <c r="C209" i="4"/>
  <c r="M209" i="4" s="1"/>
  <c r="O209" i="4"/>
  <c r="A210" i="4"/>
  <c r="B210" i="4"/>
  <c r="L210" i="4" s="1"/>
  <c r="C210" i="4"/>
  <c r="M210" i="4" s="1"/>
  <c r="O210" i="4"/>
  <c r="A211" i="4"/>
  <c r="K211" i="4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 s="1"/>
  <c r="O221" i="4"/>
  <c r="A222" i="4"/>
  <c r="K222" i="4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O227" i="4"/>
  <c r="A228" i="4"/>
  <c r="K228" i="4" s="1"/>
  <c r="B228" i="4"/>
  <c r="C228" i="4"/>
  <c r="M228" i="4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Q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/>
  <c r="O241" i="4"/>
  <c r="A242" i="4"/>
  <c r="K242" i="4" s="1"/>
  <c r="B242" i="4"/>
  <c r="C242" i="4"/>
  <c r="M242" i="4" s="1"/>
  <c r="O242" i="4"/>
  <c r="A243" i="4"/>
  <c r="K243" i="4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N297" i="4" s="1"/>
  <c r="O297" i="4"/>
  <c r="A298" i="4"/>
  <c r="B298" i="4"/>
  <c r="C298" i="4"/>
  <c r="M298" i="4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N313" i="4" s="1"/>
  <c r="B313" i="4"/>
  <c r="L313" i="4" s="1"/>
  <c r="C313" i="4"/>
  <c r="M313" i="4"/>
  <c r="O313" i="4"/>
  <c r="A314" i="4"/>
  <c r="B314" i="4"/>
  <c r="C314" i="4"/>
  <c r="M314" i="4" s="1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N329" i="4" s="1"/>
  <c r="O329" i="4"/>
  <c r="A330" i="4"/>
  <c r="B330" i="4"/>
  <c r="C330" i="4"/>
  <c r="M330" i="4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/>
  <c r="B345" i="4"/>
  <c r="L345" i="4" s="1"/>
  <c r="C345" i="4"/>
  <c r="M345" i="4" s="1"/>
  <c r="P345" i="4" s="1"/>
  <c r="O345" i="4"/>
  <c r="A346" i="4"/>
  <c r="B346" i="4"/>
  <c r="C346" i="4"/>
  <c r="M346" i="4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/>
  <c r="O357" i="4"/>
  <c r="A358" i="4"/>
  <c r="B358" i="4"/>
  <c r="C358" i="4"/>
  <c r="M358" i="4" s="1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N361" i="4" s="1"/>
  <c r="R361" i="4" s="1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N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 s="1"/>
  <c r="N371" i="4" s="1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P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L28" i="11"/>
  <c r="N28" i="11" s="1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I28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C4" i="9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14" i="11"/>
  <c r="J222" i="11"/>
  <c r="J230" i="11"/>
  <c r="J23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7" i="9"/>
  <c r="E7" i="9" s="1"/>
  <c r="C3" i="9"/>
  <c r="D3" i="9" s="1"/>
  <c r="C13" i="9"/>
  <c r="D13" i="9" s="1"/>
  <c r="C15" i="9"/>
  <c r="D15" i="9" s="1"/>
  <c r="C21" i="9"/>
  <c r="D21" i="9" s="1"/>
  <c r="C23" i="9"/>
  <c r="D23" i="9" s="1"/>
  <c r="C27" i="9"/>
  <c r="D27" i="9" s="1"/>
  <c r="C29" i="9"/>
  <c r="C31" i="9"/>
  <c r="G31" i="9" s="1"/>
  <c r="C33" i="9"/>
  <c r="D33" i="9" s="1"/>
  <c r="C35" i="9"/>
  <c r="C37" i="9"/>
  <c r="C39" i="9"/>
  <c r="G39" i="9"/>
  <c r="C41" i="9"/>
  <c r="D41" i="9" s="1"/>
  <c r="C43" i="9"/>
  <c r="D43" i="9" s="1"/>
  <c r="C45" i="9"/>
  <c r="E45" i="9" s="1"/>
  <c r="C47" i="9"/>
  <c r="G47" i="9" s="1"/>
  <c r="C49" i="9"/>
  <c r="C51" i="9"/>
  <c r="C53" i="9"/>
  <c r="C55" i="9"/>
  <c r="G55" i="9"/>
  <c r="C57" i="9"/>
  <c r="C59" i="9"/>
  <c r="D59" i="9" s="1"/>
  <c r="C61" i="9"/>
  <c r="C63" i="9"/>
  <c r="G63" i="9" s="1"/>
  <c r="C65" i="9"/>
  <c r="D65" i="9" s="1"/>
  <c r="C67" i="9"/>
  <c r="C69" i="9"/>
  <c r="C71" i="9"/>
  <c r="D71" i="9"/>
  <c r="C73" i="9"/>
  <c r="C75" i="9"/>
  <c r="G75" i="9"/>
  <c r="C77" i="9"/>
  <c r="C79" i="9"/>
  <c r="D79" i="9" s="1"/>
  <c r="C81" i="9"/>
  <c r="C83" i="9"/>
  <c r="E83" i="9" s="1"/>
  <c r="C85" i="9"/>
  <c r="C87" i="9"/>
  <c r="D87" i="9"/>
  <c r="C89" i="9"/>
  <c r="C91" i="9"/>
  <c r="G91" i="9" s="1"/>
  <c r="C93" i="9"/>
  <c r="C95" i="9"/>
  <c r="D95" i="9"/>
  <c r="C97" i="9"/>
  <c r="C99" i="9"/>
  <c r="C101" i="9"/>
  <c r="C103" i="9"/>
  <c r="D103" i="9"/>
  <c r="C105" i="9"/>
  <c r="C107" i="9"/>
  <c r="G107" i="9" s="1"/>
  <c r="C109" i="9"/>
  <c r="D109" i="9" s="1"/>
  <c r="C111" i="9"/>
  <c r="D111" i="9"/>
  <c r="C113" i="9"/>
  <c r="C115" i="9"/>
  <c r="C117" i="9"/>
  <c r="C119" i="9"/>
  <c r="D119" i="9"/>
  <c r="C121" i="9"/>
  <c r="C123" i="9"/>
  <c r="G123" i="9" s="1"/>
  <c r="C125" i="9"/>
  <c r="G125" i="9" s="1"/>
  <c r="C141" i="9"/>
  <c r="G141" i="9" s="1"/>
  <c r="E155" i="9"/>
  <c r="G171" i="9"/>
  <c r="E191" i="9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G128" i="9"/>
  <c r="C130" i="9"/>
  <c r="D130" i="9" s="1"/>
  <c r="C132" i="9"/>
  <c r="G132" i="9"/>
  <c r="C134" i="9"/>
  <c r="E134" i="9"/>
  <c r="C136" i="9"/>
  <c r="C138" i="9"/>
  <c r="C140" i="9"/>
  <c r="G140" i="9" s="1"/>
  <c r="C142" i="9"/>
  <c r="D142" i="9" s="1"/>
  <c r="C144" i="9"/>
  <c r="G144" i="9"/>
  <c r="D144" i="9"/>
  <c r="C146" i="9"/>
  <c r="C148" i="9"/>
  <c r="E148" i="9"/>
  <c r="C150" i="9"/>
  <c r="G150" i="9" s="1"/>
  <c r="E150" i="9"/>
  <c r="C152" i="9"/>
  <c r="C154" i="9"/>
  <c r="D154" i="9" s="1"/>
  <c r="C156" i="9"/>
  <c r="C158" i="9"/>
  <c r="C160" i="9"/>
  <c r="G160" i="9" s="1"/>
  <c r="D160" i="9"/>
  <c r="C162" i="9"/>
  <c r="C164" i="9"/>
  <c r="C166" i="9"/>
  <c r="D166" i="9" s="1"/>
  <c r="C168" i="9"/>
  <c r="D168" i="9"/>
  <c r="C170" i="9"/>
  <c r="C172" i="9"/>
  <c r="C174" i="9"/>
  <c r="C176" i="9"/>
  <c r="D176" i="9"/>
  <c r="C178" i="9"/>
  <c r="C180" i="9"/>
  <c r="C182" i="9"/>
  <c r="D182" i="9" s="1"/>
  <c r="C184" i="9"/>
  <c r="D184" i="9"/>
  <c r="C186" i="9"/>
  <c r="C188" i="9"/>
  <c r="C190" i="9"/>
  <c r="C192" i="9"/>
  <c r="C194" i="9"/>
  <c r="C196" i="9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D210" i="5"/>
  <c r="I210" i="5" s="1"/>
  <c r="I206" i="5"/>
  <c r="E19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F215" i="5" s="1"/>
  <c r="D211" i="5"/>
  <c r="D199" i="5"/>
  <c r="D195" i="5"/>
  <c r="E195" i="5" s="1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361" i="4"/>
  <c r="Q237" i="4"/>
  <c r="Q229" i="4"/>
  <c r="Q227" i="4"/>
  <c r="Q221" i="4"/>
  <c r="Q67" i="4"/>
  <c r="Q416" i="4"/>
  <c r="Q400" i="4"/>
  <c r="Q398" i="4"/>
  <c r="Q359" i="4"/>
  <c r="T359" i="4" s="1"/>
  <c r="Q351" i="4"/>
  <c r="Q349" i="4"/>
  <c r="Q345" i="4"/>
  <c r="Q341" i="4"/>
  <c r="Q337" i="4"/>
  <c r="T337" i="4" s="1"/>
  <c r="Q335" i="4"/>
  <c r="Q333" i="4"/>
  <c r="Q325" i="4"/>
  <c r="T325" i="4" s="1"/>
  <c r="Q321" i="4"/>
  <c r="Q317" i="4"/>
  <c r="T317" i="4" s="1"/>
  <c r="Q315" i="4"/>
  <c r="Q313" i="4"/>
  <c r="Q311" i="4"/>
  <c r="Q309" i="4"/>
  <c r="T309" i="4" s="1"/>
  <c r="Q307" i="4"/>
  <c r="Q305" i="4"/>
  <c r="T305" i="4" s="1"/>
  <c r="Q303" i="4"/>
  <c r="Q301" i="4"/>
  <c r="T301" i="4" s="1"/>
  <c r="V301" i="4" s="1"/>
  <c r="Q295" i="4"/>
  <c r="Q293" i="4"/>
  <c r="Q291" i="4"/>
  <c r="Q289" i="4"/>
  <c r="T289" i="4" s="1"/>
  <c r="Q287" i="4"/>
  <c r="Q285" i="4"/>
  <c r="T285" i="4" s="1"/>
  <c r="Q283" i="4"/>
  <c r="Q281" i="4"/>
  <c r="Q279" i="4"/>
  <c r="Q277" i="4"/>
  <c r="Q275" i="4"/>
  <c r="Q273" i="4"/>
  <c r="T273" i="4" s="1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1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Q334" i="4" s="1"/>
  <c r="K332" i="4"/>
  <c r="K330" i="4"/>
  <c r="K328" i="4"/>
  <c r="K326" i="4"/>
  <c r="Q326" i="4" s="1"/>
  <c r="K324" i="4"/>
  <c r="K322" i="4"/>
  <c r="Q322" i="4" s="1"/>
  <c r="K320" i="4"/>
  <c r="K318" i="4"/>
  <c r="K316" i="4"/>
  <c r="K314" i="4"/>
  <c r="K312" i="4"/>
  <c r="K310" i="4"/>
  <c r="Q310" i="4" s="1"/>
  <c r="K308" i="4"/>
  <c r="K306" i="4"/>
  <c r="K304" i="4"/>
  <c r="K302" i="4"/>
  <c r="K300" i="4"/>
  <c r="K298" i="4"/>
  <c r="Q298" i="4" s="1"/>
  <c r="K296" i="4"/>
  <c r="K294" i="4"/>
  <c r="K292" i="4"/>
  <c r="K290" i="4"/>
  <c r="K288" i="4"/>
  <c r="K286" i="4"/>
  <c r="Q286" i="4" s="1"/>
  <c r="K284" i="4"/>
  <c r="K282" i="4"/>
  <c r="Q282" i="4" s="1"/>
  <c r="K280" i="4"/>
  <c r="K278" i="4"/>
  <c r="K276" i="4"/>
  <c r="K274" i="4"/>
  <c r="Q274" i="4" s="1"/>
  <c r="K272" i="4"/>
  <c r="K270" i="4"/>
  <c r="Q270" i="4" s="1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09" i="4"/>
  <c r="Q201" i="4"/>
  <c r="Q193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T379" i="4" s="1"/>
  <c r="K374" i="4"/>
  <c r="K370" i="4"/>
  <c r="K368" i="4"/>
  <c r="Q367" i="4"/>
  <c r="T367" i="4" s="1"/>
  <c r="K220" i="4"/>
  <c r="K218" i="4"/>
  <c r="K216" i="4"/>
  <c r="K214" i="4"/>
  <c r="K210" i="4"/>
  <c r="K208" i="4"/>
  <c r="K206" i="4"/>
  <c r="K204" i="4"/>
  <c r="K202" i="4"/>
  <c r="K198" i="4"/>
  <c r="K196" i="4"/>
  <c r="K194" i="4"/>
  <c r="K190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P344" i="4" s="1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M380" i="4"/>
  <c r="M372" i="4"/>
  <c r="N372" i="4" s="1"/>
  <c r="R372" i="4" s="1"/>
  <c r="M364" i="4"/>
  <c r="L354" i="4"/>
  <c r="L350" i="4"/>
  <c r="L346" i="4"/>
  <c r="N346" i="4" s="1"/>
  <c r="R346" i="4" s="1"/>
  <c r="L34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L228" i="4"/>
  <c r="Q228" i="4" s="1"/>
  <c r="L224" i="4"/>
  <c r="Q224" i="4" s="1"/>
  <c r="L220" i="4"/>
  <c r="L212" i="4"/>
  <c r="L334" i="4"/>
  <c r="L332" i="4"/>
  <c r="P332" i="4" s="1"/>
  <c r="L330" i="4"/>
  <c r="L328" i="4"/>
  <c r="L326" i="4"/>
  <c r="L324" i="4"/>
  <c r="L322" i="4"/>
  <c r="L320" i="4"/>
  <c r="L318" i="4"/>
  <c r="L316" i="4"/>
  <c r="P316" i="4" s="1"/>
  <c r="L314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98" i="4"/>
  <c r="L296" i="4"/>
  <c r="L294" i="4"/>
  <c r="L292" i="4"/>
  <c r="L290" i="4"/>
  <c r="L288" i="4"/>
  <c r="N288" i="4" s="1"/>
  <c r="R288" i="4" s="1"/>
  <c r="L286" i="4"/>
  <c r="L284" i="4"/>
  <c r="L282" i="4"/>
  <c r="L280" i="4"/>
  <c r="L278" i="4"/>
  <c r="L276" i="4"/>
  <c r="P276" i="4" s="1"/>
  <c r="L274" i="4"/>
  <c r="L272" i="4"/>
  <c r="L270" i="4"/>
  <c r="L268" i="4"/>
  <c r="P268" i="4" s="1"/>
  <c r="L266" i="4"/>
  <c r="L264" i="4"/>
  <c r="L262" i="4"/>
  <c r="L260" i="4"/>
  <c r="L258" i="4"/>
  <c r="L256" i="4"/>
  <c r="L254" i="4"/>
  <c r="L252" i="4"/>
  <c r="P252" i="4" s="1"/>
  <c r="L250" i="4"/>
  <c r="L248" i="4"/>
  <c r="N248" i="4" s="1"/>
  <c r="R248" i="4" s="1"/>
  <c r="M244" i="4"/>
  <c r="M240" i="4"/>
  <c r="M236" i="4"/>
  <c r="L230" i="4"/>
  <c r="L226" i="4"/>
  <c r="Q226" i="4"/>
  <c r="L222" i="4"/>
  <c r="Q222" i="4" s="1"/>
  <c r="L218" i="4"/>
  <c r="P218" i="4" s="1"/>
  <c r="L214" i="4"/>
  <c r="L104" i="4"/>
  <c r="L100" i="4"/>
  <c r="L96" i="4"/>
  <c r="L92" i="4"/>
  <c r="L102" i="4"/>
  <c r="L98" i="4"/>
  <c r="L94" i="4"/>
  <c r="L206" i="4"/>
  <c r="L204" i="4"/>
  <c r="L200" i="4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N384" i="4"/>
  <c r="N382" i="4"/>
  <c r="R382" i="4" s="1"/>
  <c r="L380" i="4"/>
  <c r="L378" i="4"/>
  <c r="N378" i="4" s="1"/>
  <c r="R378" i="4" s="1"/>
  <c r="L376" i="4"/>
  <c r="L374" i="4"/>
  <c r="L372" i="4"/>
  <c r="L370" i="4"/>
  <c r="N370" i="4" s="1"/>
  <c r="R370" i="4" s="1"/>
  <c r="L368" i="4"/>
  <c r="L366" i="4"/>
  <c r="L364" i="4"/>
  <c r="L362" i="4"/>
  <c r="N362" i="4" s="1"/>
  <c r="R362" i="4" s="1"/>
  <c r="L360" i="4"/>
  <c r="L358" i="4"/>
  <c r="N379" i="4"/>
  <c r="P379" i="4"/>
  <c r="S379" i="4" s="1"/>
  <c r="N375" i="4"/>
  <c r="P375" i="4"/>
  <c r="N373" i="4"/>
  <c r="P373" i="4"/>
  <c r="P371" i="4"/>
  <c r="S371" i="4" s="1"/>
  <c r="N369" i="4"/>
  <c r="R369" i="4" s="1"/>
  <c r="P369" i="4"/>
  <c r="S369" i="4" s="1"/>
  <c r="P367" i="4"/>
  <c r="N365" i="4"/>
  <c r="P365" i="4"/>
  <c r="P363" i="4"/>
  <c r="P361" i="4"/>
  <c r="N359" i="4"/>
  <c r="P359" i="4"/>
  <c r="N357" i="4"/>
  <c r="R357" i="4" s="1"/>
  <c r="P355" i="4"/>
  <c r="N355" i="4"/>
  <c r="S355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S333" i="4" s="1"/>
  <c r="N333" i="4"/>
  <c r="P331" i="4"/>
  <c r="P327" i="4"/>
  <c r="P325" i="4"/>
  <c r="N325" i="4"/>
  <c r="P321" i="4"/>
  <c r="N321" i="4"/>
  <c r="P319" i="4"/>
  <c r="P317" i="4"/>
  <c r="N317" i="4"/>
  <c r="P315" i="4"/>
  <c r="N315" i="4"/>
  <c r="P313" i="4"/>
  <c r="P311" i="4"/>
  <c r="N311" i="4"/>
  <c r="R311" i="4" s="1"/>
  <c r="P309" i="4"/>
  <c r="S309" i="4" s="1"/>
  <c r="N309" i="4"/>
  <c r="P307" i="4"/>
  <c r="S307" i="4" s="1"/>
  <c r="N307" i="4"/>
  <c r="P305" i="4"/>
  <c r="P303" i="4"/>
  <c r="N303" i="4"/>
  <c r="R303" i="4" s="1"/>
  <c r="P301" i="4"/>
  <c r="N301" i="4"/>
  <c r="P299" i="4"/>
  <c r="P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T267" i="4" s="1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T243" i="4" s="1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7" i="4"/>
  <c r="N215" i="4"/>
  <c r="R215" i="4" s="1"/>
  <c r="N213" i="4"/>
  <c r="N211" i="4"/>
  <c r="R211" i="4" s="1"/>
  <c r="N209" i="4"/>
  <c r="N207" i="4"/>
  <c r="R207" i="4" s="1"/>
  <c r="N205" i="4"/>
  <c r="N203" i="4"/>
  <c r="R203" i="4" s="1"/>
  <c r="N201" i="4"/>
  <c r="N199" i="4"/>
  <c r="R199" i="4" s="1"/>
  <c r="N197" i="4"/>
  <c r="N195" i="4"/>
  <c r="R195" i="4" s="1"/>
  <c r="N193" i="4"/>
  <c r="N191" i="4"/>
  <c r="R191" i="4" s="1"/>
  <c r="N189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D210" i="9"/>
  <c r="D218" i="9"/>
  <c r="D226" i="9"/>
  <c r="D234" i="9"/>
  <c r="D242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K74" i="11"/>
  <c r="M74" i="11" s="1"/>
  <c r="K45" i="11"/>
  <c r="M45" i="11"/>
  <c r="L45" i="11"/>
  <c r="N45" i="11" s="1"/>
  <c r="L107" i="11"/>
  <c r="N107" i="11" s="1"/>
  <c r="E144" i="9"/>
  <c r="E168" i="9"/>
  <c r="E184" i="9"/>
  <c r="D73" i="9"/>
  <c r="D105" i="9"/>
  <c r="E79" i="9"/>
  <c r="E95" i="9"/>
  <c r="E111" i="9"/>
  <c r="E185" i="9"/>
  <c r="D132" i="9"/>
  <c r="D140" i="9"/>
  <c r="D148" i="9"/>
  <c r="D164" i="9"/>
  <c r="D180" i="9"/>
  <c r="G149" i="9"/>
  <c r="G117" i="9"/>
  <c r="G113" i="9"/>
  <c r="G101" i="9"/>
  <c r="G97" i="9"/>
  <c r="G85" i="9"/>
  <c r="G81" i="9"/>
  <c r="G69" i="9"/>
  <c r="G65" i="9"/>
  <c r="G41" i="9"/>
  <c r="K39" i="11"/>
  <c r="M39" i="11"/>
  <c r="L39" i="11"/>
  <c r="N39" i="11"/>
  <c r="N126" i="11"/>
  <c r="K126" i="11"/>
  <c r="M126" i="11"/>
  <c r="E39" i="9"/>
  <c r="E55" i="9"/>
  <c r="D39" i="9"/>
  <c r="D47" i="9"/>
  <c r="D55" i="9"/>
  <c r="D63" i="9"/>
  <c r="E122" i="9"/>
  <c r="E154" i="9"/>
  <c r="E170" i="9"/>
  <c r="E186" i="9"/>
  <c r="D75" i="9"/>
  <c r="D91" i="9"/>
  <c r="D99" i="9"/>
  <c r="D107" i="9"/>
  <c r="D123" i="9"/>
  <c r="E171" i="9"/>
  <c r="D126" i="9"/>
  <c r="D134" i="9"/>
  <c r="D150" i="9"/>
  <c r="D158" i="9"/>
  <c r="D174" i="9"/>
  <c r="L37" i="11"/>
  <c r="N37" i="11"/>
  <c r="K37" i="11"/>
  <c r="M37" i="11"/>
  <c r="L157" i="11"/>
  <c r="N157" i="11"/>
  <c r="K157" i="11"/>
  <c r="E33" i="9"/>
  <c r="E49" i="9"/>
  <c r="E65" i="9"/>
  <c r="D85" i="9"/>
  <c r="D101" i="9"/>
  <c r="D117" i="9"/>
  <c r="E75" i="9"/>
  <c r="E107" i="9"/>
  <c r="E147" i="9"/>
  <c r="G119" i="9"/>
  <c r="G111" i="9"/>
  <c r="G103" i="9"/>
  <c r="G95" i="9"/>
  <c r="G87" i="9"/>
  <c r="G79" i="9"/>
  <c r="G71" i="9"/>
  <c r="G59" i="9"/>
  <c r="G43" i="9"/>
  <c r="G27" i="9"/>
  <c r="L68" i="11"/>
  <c r="N68" i="11" s="1"/>
  <c r="K68" i="11"/>
  <c r="M68" i="11" s="1"/>
  <c r="K153" i="11"/>
  <c r="M153" i="11" s="1"/>
  <c r="L153" i="11"/>
  <c r="N153" i="11" s="1"/>
  <c r="L78" i="11"/>
  <c r="N78" i="11" s="1"/>
  <c r="K78" i="11"/>
  <c r="M78" i="11" s="1"/>
  <c r="K59" i="11"/>
  <c r="M59" i="11" s="1"/>
  <c r="E27" i="9"/>
  <c r="E59" i="9"/>
  <c r="G252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331" i="5"/>
  <c r="E358" i="5"/>
  <c r="T50" i="4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G23" i="9"/>
  <c r="E22" i="9"/>
  <c r="G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E242" i="5"/>
  <c r="I252" i="5"/>
  <c r="G21" i="9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G229" i="5"/>
  <c r="G237" i="5"/>
  <c r="F156" i="5"/>
  <c r="I157" i="2"/>
  <c r="F168" i="5"/>
  <c r="I169" i="2"/>
  <c r="F242" i="5"/>
  <c r="F246" i="5"/>
  <c r="F250" i="5"/>
  <c r="G4" i="5"/>
  <c r="J5" i="2"/>
  <c r="F8" i="5"/>
  <c r="I9" i="2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65" i="4"/>
  <c r="T281" i="4"/>
  <c r="T313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I235" i="5"/>
  <c r="F240" i="5"/>
  <c r="I243" i="5"/>
  <c r="F248" i="5"/>
  <c r="I251" i="5"/>
  <c r="F235" i="5"/>
  <c r="F243" i="5"/>
  <c r="F251" i="5"/>
  <c r="G196" i="5"/>
  <c r="G220" i="5"/>
  <c r="G228" i="5"/>
  <c r="F186" i="5"/>
  <c r="F196" i="5"/>
  <c r="F228" i="5"/>
  <c r="F219" i="5"/>
  <c r="E220" i="5"/>
  <c r="I219" i="5"/>
  <c r="G186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G12" i="9"/>
  <c r="I107" i="5"/>
  <c r="G108" i="2"/>
  <c r="P108" i="2"/>
  <c r="N947" i="4"/>
  <c r="T947" i="4"/>
  <c r="T967" i="4"/>
  <c r="T107" i="4"/>
  <c r="T261" i="4"/>
  <c r="T277" i="4"/>
  <c r="T293" i="4"/>
  <c r="P983" i="4"/>
  <c r="Q13" i="4"/>
  <c r="Q497" i="4"/>
  <c r="T27" i="4"/>
  <c r="T177" i="4"/>
  <c r="T333" i="4"/>
  <c r="T349" i="4"/>
  <c r="P939" i="4"/>
  <c r="Q312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10" i="9"/>
  <c r="I996" i="11"/>
  <c r="J998" i="11"/>
  <c r="I997" i="11"/>
  <c r="G3" i="9"/>
  <c r="J980" i="11"/>
  <c r="I980" i="11"/>
  <c r="G7" i="9"/>
  <c r="D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461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390" i="4"/>
  <c r="T406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283" i="4"/>
  <c r="T291" i="4"/>
  <c r="T307" i="4"/>
  <c r="T315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395" i="4"/>
  <c r="Q403" i="4"/>
  <c r="Q419" i="4"/>
  <c r="T153" i="4"/>
  <c r="P170" i="4"/>
  <c r="P186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209" i="4"/>
  <c r="S221" i="4"/>
  <c r="S225" i="4"/>
  <c r="S229" i="4"/>
  <c r="S233" i="4"/>
  <c r="S361" i="4"/>
  <c r="S365" i="4"/>
  <c r="S373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55" i="4"/>
  <c r="N98" i="4"/>
  <c r="R98" i="4"/>
  <c r="N218" i="4"/>
  <c r="R218" i="4" s="1"/>
  <c r="N226" i="4"/>
  <c r="R226" i="4" s="1"/>
  <c r="N208" i="4"/>
  <c r="R208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P206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35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13" i="4"/>
  <c r="S317" i="4"/>
  <c r="S321" i="4"/>
  <c r="S325" i="4"/>
  <c r="S337" i="4"/>
  <c r="S349" i="4"/>
  <c r="R251" i="4"/>
  <c r="R267" i="4"/>
  <c r="R283" i="4"/>
  <c r="R315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06" i="4"/>
  <c r="R206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U382" i="4" s="1"/>
  <c r="S386" i="4"/>
  <c r="S390" i="4"/>
  <c r="S394" i="4"/>
  <c r="U394" i="4"/>
  <c r="S398" i="4"/>
  <c r="S402" i="4"/>
  <c r="S406" i="4"/>
  <c r="S418" i="4"/>
  <c r="S422" i="4"/>
  <c r="S426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6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N200" i="4"/>
  <c r="R200" i="4" s="1"/>
  <c r="P248" i="4"/>
  <c r="P256" i="4"/>
  <c r="P264" i="4"/>
  <c r="P272" i="4"/>
  <c r="P280" i="4"/>
  <c r="P288" i="4"/>
  <c r="P296" i="4"/>
  <c r="P304" i="4"/>
  <c r="P312" i="4"/>
  <c r="P320" i="4"/>
  <c r="P328" i="4"/>
  <c r="P20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211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31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303" i="4"/>
  <c r="S311" i="4"/>
  <c r="S315" i="4"/>
  <c r="S335" i="4"/>
  <c r="S351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9" i="4"/>
  <c r="S359" i="4"/>
  <c r="S367" i="4"/>
  <c r="S375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16" i="4"/>
  <c r="U316" i="4" s="1"/>
  <c r="S268" i="4"/>
  <c r="U268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17" i="4"/>
  <c r="V285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13" i="4"/>
  <c r="U297" i="4"/>
  <c r="U281" i="4"/>
  <c r="U265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T208" i="4"/>
  <c r="V185" i="4"/>
  <c r="T955" i="4"/>
  <c r="T453" i="4"/>
  <c r="T421" i="4"/>
  <c r="T389" i="4"/>
  <c r="V139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208" i="4"/>
  <c r="U208" i="4" s="1"/>
  <c r="S312" i="4"/>
  <c r="U312" i="4" s="1"/>
  <c r="S304" i="4"/>
  <c r="U304" i="4" s="1"/>
  <c r="S288" i="4"/>
  <c r="U288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V373" i="4"/>
  <c r="E7" i="2"/>
  <c r="N7" i="2"/>
  <c r="I10" i="2"/>
  <c r="J11" i="2"/>
  <c r="G6" i="2"/>
  <c r="P6" i="2"/>
  <c r="H6" i="2"/>
  <c r="I12" i="2"/>
  <c r="I5" i="2"/>
  <c r="U173" i="4"/>
  <c r="U209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209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U418" i="4"/>
  <c r="V402" i="4"/>
  <c r="U386" i="4"/>
  <c r="T350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T383" i="4"/>
  <c r="U373" i="4"/>
  <c r="U365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S370" i="4"/>
  <c r="U370" i="4" s="1"/>
  <c r="T370" i="4"/>
  <c r="S362" i="4"/>
  <c r="U362" i="4" s="1"/>
  <c r="T362" i="4"/>
  <c r="S246" i="4"/>
  <c r="U246" i="4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44" i="4"/>
  <c r="U344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2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V379" i="4"/>
  <c r="U379" i="4"/>
  <c r="U375" i="4"/>
  <c r="U371" i="4"/>
  <c r="V367" i="4"/>
  <c r="U367" i="4"/>
  <c r="V359" i="4"/>
  <c r="U359" i="4"/>
  <c r="U335" i="4"/>
  <c r="V335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V337" i="4"/>
  <c r="U333" i="4"/>
  <c r="U325" i="4"/>
  <c r="V321" i="4"/>
  <c r="U317" i="4"/>
  <c r="V313" i="4"/>
  <c r="U309" i="4"/>
  <c r="V305" i="4"/>
  <c r="U301" i="4"/>
  <c r="U293" i="4"/>
  <c r="V289" i="4"/>
  <c r="U285" i="4"/>
  <c r="V281" i="4"/>
  <c r="U277" i="4"/>
  <c r="V273" i="4"/>
  <c r="U269" i="4"/>
  <c r="V265" i="4"/>
  <c r="U261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15" i="4"/>
  <c r="V315" i="4"/>
  <c r="U283" i="4"/>
  <c r="V283" i="4"/>
  <c r="U267" i="4"/>
  <c r="V267" i="4"/>
  <c r="U251" i="4"/>
  <c r="V251" i="4"/>
  <c r="U231" i="4"/>
  <c r="V23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W229" i="4"/>
  <c r="X229" i="4" s="1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W281" i="4"/>
  <c r="X281" i="4" s="1"/>
  <c r="W313" i="4"/>
  <c r="X313" i="4" s="1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 s="1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U387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09" i="4"/>
  <c r="X209" i="4" s="1"/>
  <c r="W21" i="4"/>
  <c r="X21" i="4"/>
  <c r="Y21" i="4"/>
  <c r="V649" i="4"/>
  <c r="V713" i="4"/>
  <c r="W143" i="4"/>
  <c r="X143" i="4"/>
  <c r="Y143" i="4"/>
  <c r="W406" i="4"/>
  <c r="Y406" i="4" s="1"/>
  <c r="X406" i="4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W246" i="4" s="1"/>
  <c r="X246" i="4" s="1"/>
  <c r="V362" i="4"/>
  <c r="V370" i="4"/>
  <c r="V378" i="4"/>
  <c r="U383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U190" i="4"/>
  <c r="U206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7" i="4"/>
  <c r="X367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47" i="4"/>
  <c r="W263" i="4"/>
  <c r="W271" i="4"/>
  <c r="W279" i="4"/>
  <c r="W295" i="4"/>
  <c r="W311" i="4"/>
  <c r="W335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88" i="4"/>
  <c r="W420" i="4"/>
  <c r="W58" i="4"/>
  <c r="W261" i="4"/>
  <c r="W277" i="4"/>
  <c r="W293" i="4"/>
  <c r="W309" i="4"/>
  <c r="W325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31" i="4"/>
  <c r="W251" i="4"/>
  <c r="W267" i="4"/>
  <c r="W283" i="4"/>
  <c r="W315" i="4"/>
  <c r="W396" i="4"/>
  <c r="W412" i="4"/>
  <c r="W428" i="4"/>
  <c r="AJ169" i="4"/>
  <c r="AF169" i="4"/>
  <c r="AI169" i="4"/>
  <c r="AK69" i="4"/>
  <c r="AG69" i="4"/>
  <c r="AH69" i="4"/>
  <c r="W50" i="4"/>
  <c r="W285" i="4"/>
  <c r="W301" i="4"/>
  <c r="W317" i="4"/>
  <c r="W349" i="4"/>
  <c r="K6" i="3"/>
  <c r="D7" i="3"/>
  <c r="AI426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D937" i="4"/>
  <c r="Z161" i="4"/>
  <c r="AF37" i="4"/>
  <c r="AH426" i="4"/>
  <c r="AJ937" i="4"/>
  <c r="AJ426" i="4"/>
  <c r="AF161" i="4"/>
  <c r="AA937" i="4"/>
  <c r="Z937" i="4"/>
  <c r="AB161" i="4"/>
  <c r="AE161" i="4"/>
  <c r="AQ161" i="4"/>
  <c r="AW161" i="4"/>
  <c r="AA161" i="4"/>
  <c r="AM161" i="4"/>
  <c r="AS161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B131" i="4"/>
  <c r="AB402" i="4"/>
  <c r="AB135" i="4"/>
  <c r="AN135" i="4"/>
  <c r="AT135" i="4"/>
  <c r="AE135" i="4"/>
  <c r="AA135" i="4"/>
  <c r="AM135" i="4"/>
  <c r="AS135" i="4"/>
  <c r="AH402" i="4"/>
  <c r="AK135" i="4"/>
  <c r="AI406" i="4"/>
  <c r="AG131" i="4"/>
  <c r="AM131" i="4"/>
  <c r="AS131" i="4"/>
  <c r="AH139" i="4"/>
  <c r="AG937" i="4"/>
  <c r="AF426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K62" i="4"/>
  <c r="AI398" i="4"/>
  <c r="AE165" i="4"/>
  <c r="AA147" i="4"/>
  <c r="AD143" i="4"/>
  <c r="Z398" i="4"/>
  <c r="AJ62" i="4"/>
  <c r="AP62" i="4"/>
  <c r="AV62" i="4"/>
  <c r="AG398" i="4"/>
  <c r="AG37" i="4"/>
  <c r="AF181" i="4"/>
  <c r="AF139" i="4"/>
  <c r="Y609" i="4"/>
  <c r="AI609" i="4"/>
  <c r="AA406" i="4"/>
  <c r="AA139" i="4"/>
  <c r="AE131" i="4"/>
  <c r="AE402" i="4"/>
  <c r="AB181" i="4"/>
  <c r="AI131" i="4"/>
  <c r="AH406" i="4"/>
  <c r="AK131" i="4"/>
  <c r="AH185" i="4"/>
  <c r="AI402" i="4"/>
  <c r="AJ402" i="4"/>
  <c r="AF131" i="4"/>
  <c r="AR502" i="4"/>
  <c r="AD406" i="4"/>
  <c r="AE406" i="4"/>
  <c r="AE139" i="4"/>
  <c r="AD131" i="4"/>
  <c r="Z131" i="4"/>
  <c r="AC131" i="4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F398" i="4"/>
  <c r="AB165" i="4"/>
  <c r="AA165" i="4"/>
  <c r="AE147" i="4"/>
  <c r="AM43" i="4"/>
  <c r="AS43" i="4"/>
  <c r="Z143" i="4"/>
  <c r="AH143" i="4"/>
  <c r="AE62" i="4"/>
  <c r="Z62" i="4"/>
  <c r="AB398" i="4"/>
  <c r="AE398" i="4"/>
  <c r="AA398" i="4"/>
  <c r="AJ114" i="4"/>
  <c r="AK147" i="4"/>
  <c r="AH398" i="4"/>
  <c r="AK398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185" i="4"/>
  <c r="AB406" i="4"/>
  <c r="AC406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246" i="4"/>
  <c r="AA246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312" i="4"/>
  <c r="AF312" i="4" s="1"/>
  <c r="Y248" i="4"/>
  <c r="AI248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 s="1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9" i="4"/>
  <c r="W471" i="4"/>
  <c r="W463" i="4"/>
  <c r="AF36" i="4"/>
  <c r="AH36" i="4"/>
  <c r="AG36" i="4"/>
  <c r="W96" i="4"/>
  <c r="W182" i="4"/>
  <c r="W166" i="4"/>
  <c r="X317" i="4"/>
  <c r="Y317" i="4"/>
  <c r="X283" i="4"/>
  <c r="Y283" i="4" s="1"/>
  <c r="X56" i="4"/>
  <c r="Y56" i="4"/>
  <c r="X301" i="4"/>
  <c r="Y301" i="4" s="1"/>
  <c r="X50" i="4"/>
  <c r="Y50" i="4"/>
  <c r="X428" i="4"/>
  <c r="Y428" i="4"/>
  <c r="X396" i="4"/>
  <c r="Y396" i="4"/>
  <c r="X267" i="4"/>
  <c r="Y267" i="4"/>
  <c r="X231" i="4"/>
  <c r="Y231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09" i="4"/>
  <c r="X277" i="4"/>
  <c r="X58" i="4"/>
  <c r="X420" i="4"/>
  <c r="X38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25" i="4"/>
  <c r="Y325" i="4" s="1"/>
  <c r="X293" i="4"/>
  <c r="Y293" i="4" s="1"/>
  <c r="X261" i="4"/>
  <c r="Y261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R466" i="4"/>
  <c r="D466" i="4"/>
  <c r="H466" i="4"/>
  <c r="AQ143" i="4"/>
  <c r="AW143" i="4"/>
  <c r="AP147" i="4"/>
  <c r="AV147" i="4"/>
  <c r="AQ62" i="4"/>
  <c r="AW62" i="4"/>
  <c r="AL398" i="4"/>
  <c r="AR398" i="4"/>
  <c r="F398" i="4" s="1"/>
  <c r="J398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AB246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O139" i="4"/>
  <c r="AU139" i="4"/>
  <c r="AN406" i="4"/>
  <c r="AT406" i="4"/>
  <c r="AL165" i="4"/>
  <c r="AR165" i="4"/>
  <c r="AM398" i="4"/>
  <c r="AS398" i="4"/>
  <c r="AR498" i="4"/>
  <c r="E498" i="4" s="1"/>
  <c r="I498" i="4"/>
  <c r="AO185" i="4"/>
  <c r="AU185" i="4"/>
  <c r="AP131" i="4"/>
  <c r="AV131" i="4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I422" i="4"/>
  <c r="AD422" i="4"/>
  <c r="AC422" i="4"/>
  <c r="AG157" i="4"/>
  <c r="AM157" i="4"/>
  <c r="AS157" i="4"/>
  <c r="AD157" i="4"/>
  <c r="AC157" i="4"/>
  <c r="AE110" i="4"/>
  <c r="AD152" i="4"/>
  <c r="AA152" i="4"/>
  <c r="Z246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P114" i="4"/>
  <c r="AV114" i="4"/>
  <c r="AQ398" i="4"/>
  <c r="AW398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46" i="4"/>
  <c r="AE246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I387" i="4"/>
  <c r="AK387" i="4"/>
  <c r="G46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R260" i="4"/>
  <c r="AR276" i="4"/>
  <c r="AR292" i="4"/>
  <c r="G292" i="4" s="1"/>
  <c r="AR308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E248" i="4"/>
  <c r="AF248" i="4"/>
  <c r="AC312" i="4"/>
  <c r="AI312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48" i="4"/>
  <c r="AO248" i="4" s="1"/>
  <c r="AU248" i="4" s="1"/>
  <c r="AB248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248" i="4"/>
  <c r="AH248" i="4"/>
  <c r="AK248" i="4"/>
  <c r="AA248" i="4"/>
  <c r="AD248" i="4"/>
  <c r="AP248" i="4" s="1"/>
  <c r="AV248" i="4" s="1"/>
  <c r="Z248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D402" i="4"/>
  <c r="H402" i="4"/>
  <c r="E402" i="4"/>
  <c r="I402" i="4"/>
  <c r="G402" i="4"/>
  <c r="F402" i="4"/>
  <c r="J402" i="4"/>
  <c r="F173" i="4"/>
  <c r="J173" i="4"/>
  <c r="M174" i="2"/>
  <c r="G173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46" i="4"/>
  <c r="AH246" i="4"/>
  <c r="AJ246" i="4"/>
  <c r="AG246" i="4"/>
  <c r="AM246" i="4"/>
  <c r="AS246" i="4" s="1"/>
  <c r="AK246" i="4"/>
  <c r="AF246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T265" i="4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/>
  <c r="Y420" i="4"/>
  <c r="AG420" i="4"/>
  <c r="Y58" i="4"/>
  <c r="Y277" i="4"/>
  <c r="AF277" i="4" s="1"/>
  <c r="Y309" i="4"/>
  <c r="AF309" i="4" s="1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63" i="4"/>
  <c r="X479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R321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V265" i="4"/>
  <c r="AR265" i="4"/>
  <c r="AW265" i="4"/>
  <c r="AS265" i="4"/>
  <c r="AR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R363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375" i="4"/>
  <c r="D375" i="4" s="1"/>
  <c r="H375" i="4" s="1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N246" i="4"/>
  <c r="AT246" i="4"/>
  <c r="AM152" i="4"/>
  <c r="AS152" i="4"/>
  <c r="D131" i="4"/>
  <c r="H131" i="4"/>
  <c r="K132" i="2"/>
  <c r="D434" i="4"/>
  <c r="H434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O246" i="4"/>
  <c r="AU246" i="4" s="1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246" i="4"/>
  <c r="AW246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R320" i="4"/>
  <c r="D320" i="4" s="1"/>
  <c r="H320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O988" i="4"/>
  <c r="AU988" i="4"/>
  <c r="AP958" i="4"/>
  <c r="AV958" i="4"/>
  <c r="AP938" i="4"/>
  <c r="AV938" i="4"/>
  <c r="AP246" i="4"/>
  <c r="AV246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K795" i="4"/>
  <c r="AQ795" i="4"/>
  <c r="AW795" i="4"/>
  <c r="AP609" i="4"/>
  <c r="AV609" i="4"/>
  <c r="AF420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H378" i="4"/>
  <c r="J362" i="4"/>
  <c r="AL246" i="4"/>
  <c r="AR246" i="4" s="1"/>
  <c r="F246" i="4" s="1"/>
  <c r="J246" i="4"/>
  <c r="H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A277" i="4"/>
  <c r="Z277" i="4"/>
  <c r="AL277" i="4" s="1"/>
  <c r="AR277" i="4" s="1"/>
  <c r="AH277" i="4"/>
  <c r="AA420" i="4"/>
  <c r="AM420" i="4" s="1"/>
  <c r="AS420" i="4"/>
  <c r="AB420" i="4"/>
  <c r="AH420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R256" i="4"/>
  <c r="G256" i="4" s="1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R280" i="4"/>
  <c r="G280" i="4" s="1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J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R272" i="4"/>
  <c r="G272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H37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419" i="4"/>
  <c r="AA419" i="4"/>
  <c r="Y403" i="4"/>
  <c r="AA403" i="4" s="1"/>
  <c r="Y511" i="4"/>
  <c r="AP389" i="4"/>
  <c r="AV389" i="4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N428" i="4"/>
  <c r="AT428" i="4"/>
  <c r="AW396" i="4"/>
  <c r="AN267" i="4"/>
  <c r="AT267" i="4"/>
  <c r="AP231" i="4"/>
  <c r="AV231" i="4" s="1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283" i="4"/>
  <c r="AT283" i="4"/>
  <c r="AN56" i="4"/>
  <c r="AT56" i="4"/>
  <c r="AN301" i="4"/>
  <c r="AT301" i="4"/>
  <c r="AN50" i="4"/>
  <c r="AT50" i="4"/>
  <c r="AQ416" i="4"/>
  <c r="AW416" i="4"/>
  <c r="AN400" i="4"/>
  <c r="AT400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R253" i="4"/>
  <c r="AR508" i="4"/>
  <c r="AO283" i="4"/>
  <c r="AU283" i="4" s="1"/>
  <c r="AO56" i="4"/>
  <c r="AU56" i="4"/>
  <c r="AR333" i="4"/>
  <c r="AO301" i="4"/>
  <c r="AU301" i="4"/>
  <c r="AR269" i="4"/>
  <c r="AO50" i="4"/>
  <c r="AU50" i="4"/>
  <c r="AR460" i="4"/>
  <c r="AO428" i="4"/>
  <c r="AU428" i="4"/>
  <c r="AL396" i="4"/>
  <c r="AR396" i="4"/>
  <c r="AM396" i="4"/>
  <c r="AS396" i="4"/>
  <c r="AO267" i="4"/>
  <c r="AU267" i="4" s="1"/>
  <c r="AL231" i="4"/>
  <c r="AR231" i="4"/>
  <c r="AM231" i="4"/>
  <c r="AS231" i="4" s="1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R444" i="4"/>
  <c r="AP283" i="4"/>
  <c r="AV283" i="4" s="1"/>
  <c r="AL283" i="4"/>
  <c r="AR283" i="4"/>
  <c r="AQ283" i="4"/>
  <c r="AW283" i="4" s="1"/>
  <c r="AM283" i="4"/>
  <c r="AS283" i="4"/>
  <c r="AP56" i="4"/>
  <c r="AV56" i="4"/>
  <c r="AL56" i="4"/>
  <c r="AR56" i="4"/>
  <c r="AQ56" i="4"/>
  <c r="AW56" i="4"/>
  <c r="AM56" i="4"/>
  <c r="AS56" i="4"/>
  <c r="AP301" i="4"/>
  <c r="AV301" i="4" s="1"/>
  <c r="AL301" i="4"/>
  <c r="AR301" i="4"/>
  <c r="AQ301" i="4"/>
  <c r="AW301" i="4"/>
  <c r="AM301" i="4"/>
  <c r="AS301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R343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R384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Q392" i="4"/>
  <c r="AW392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R476" i="4"/>
  <c r="G476" i="4" s="1"/>
  <c r="AN986" i="4"/>
  <c r="AT986" i="4"/>
  <c r="AN125" i="4"/>
  <c r="AT125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F485" i="4"/>
  <c r="J485" i="4"/>
  <c r="G485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N420" i="4"/>
  <c r="AT420" i="4"/>
  <c r="F907" i="4"/>
  <c r="J907" i="4"/>
  <c r="G907" i="4"/>
  <c r="E907" i="4"/>
  <c r="I907" i="4"/>
  <c r="D907" i="4"/>
  <c r="H907" i="4"/>
  <c r="AM285" i="4"/>
  <c r="AS285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R360" i="4"/>
  <c r="D360" i="4" s="1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B463" i="4"/>
  <c r="AJ495" i="4"/>
  <c r="AP495" i="4" s="1"/>
  <c r="AV495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K182" i="4"/>
  <c r="AB182" i="4"/>
  <c r="AK463" i="4"/>
  <c r="Z463" i="4"/>
  <c r="AK495" i="4"/>
  <c r="AB495" i="4"/>
  <c r="Z495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I182" i="4"/>
  <c r="AJ182" i="4"/>
  <c r="AE182" i="4"/>
  <c r="AI463" i="4"/>
  <c r="AJ463" i="4"/>
  <c r="AP463" i="4"/>
  <c r="AV463" i="4"/>
  <c r="AC463" i="4"/>
  <c r="AH419" i="4"/>
  <c r="AF419" i="4"/>
  <c r="AE419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267" i="4"/>
  <c r="H267" i="4"/>
  <c r="G267" i="4"/>
  <c r="E267" i="4"/>
  <c r="I267" i="4"/>
  <c r="F267" i="4"/>
  <c r="J267" i="4" s="1"/>
  <c r="I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I299" i="4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H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D60" i="4"/>
  <c r="H60" i="4"/>
  <c r="K61" i="2"/>
  <c r="E251" i="4"/>
  <c r="I251" i="4" s="1"/>
  <c r="E360" i="4"/>
  <c r="I360" i="4" s="1"/>
  <c r="F514" i="4"/>
  <c r="J514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L419" i="4"/>
  <c r="AR419" i="4"/>
  <c r="F419" i="4"/>
  <c r="J419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201" i="10"/>
  <c r="D205" i="10"/>
  <c r="D206" i="10"/>
  <c r="D204" i="10"/>
  <c r="D202" i="10"/>
  <c r="D203" i="10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2" i="10"/>
  <c r="D3" i="10"/>
  <c r="D4" i="10"/>
  <c r="D100" i="10"/>
  <c r="D114" i="10"/>
  <c r="D108" i="10"/>
  <c r="D39" i="10"/>
  <c r="D148" i="10"/>
  <c r="D188" i="10"/>
  <c r="D40" i="10"/>
  <c r="D179" i="10"/>
  <c r="D142" i="10"/>
  <c r="D47" i="10"/>
  <c r="D33" i="10"/>
  <c r="D162" i="10"/>
  <c r="D155" i="10"/>
  <c r="D174" i="10"/>
  <c r="D28" i="10"/>
  <c r="D96" i="10"/>
  <c r="D83" i="10"/>
  <c r="D91" i="10"/>
  <c r="D185" i="10"/>
  <c r="D141" i="10"/>
  <c r="D128" i="10"/>
  <c r="D195" i="10"/>
  <c r="D72" i="10"/>
  <c r="D78" i="10"/>
  <c r="D71" i="10"/>
  <c r="D22" i="10"/>
  <c r="D168" i="10"/>
  <c r="D31" i="10"/>
  <c r="D67" i="10"/>
  <c r="D137" i="10"/>
  <c r="D122" i="10"/>
  <c r="D134" i="10"/>
  <c r="D94" i="10"/>
  <c r="D173" i="10"/>
  <c r="D149" i="10"/>
  <c r="D180" i="10"/>
  <c r="D70" i="10"/>
  <c r="D76" i="10"/>
  <c r="D90" i="10"/>
  <c r="D87" i="10"/>
  <c r="D181" i="10"/>
  <c r="D73" i="10"/>
  <c r="D139" i="10"/>
  <c r="D198" i="10"/>
  <c r="D200" i="10"/>
  <c r="D49" i="10"/>
  <c r="D119" i="10"/>
  <c r="D102" i="10"/>
  <c r="D182" i="10"/>
  <c r="D171" i="10"/>
  <c r="D107" i="10"/>
  <c r="D156" i="10"/>
  <c r="D105" i="10"/>
  <c r="D88" i="10"/>
  <c r="D66" i="10"/>
  <c r="D21" i="10"/>
  <c r="D165" i="10"/>
  <c r="D48" i="10"/>
  <c r="D123" i="10"/>
  <c r="D63" i="10"/>
  <c r="D23" i="10"/>
  <c r="D50" i="10"/>
  <c r="D164" i="10"/>
  <c r="D131" i="10"/>
  <c r="D93" i="10"/>
  <c r="D196" i="10"/>
  <c r="D199" i="10"/>
  <c r="D190" i="10"/>
  <c r="D112" i="10"/>
  <c r="D183" i="10"/>
  <c r="D35" i="10"/>
  <c r="D57" i="10"/>
  <c r="D118" i="10"/>
  <c r="D153" i="10"/>
  <c r="D32" i="10"/>
  <c r="D151" i="10"/>
  <c r="D140" i="10"/>
  <c r="D59" i="10"/>
  <c r="D44" i="10"/>
  <c r="D109" i="10"/>
  <c r="D89" i="10"/>
  <c r="D42" i="10"/>
  <c r="D158" i="10"/>
  <c r="D159" i="10"/>
  <c r="D82" i="10"/>
  <c r="D19" i="10"/>
  <c r="D11" i="10"/>
  <c r="D16" i="10"/>
  <c r="D68" i="10"/>
  <c r="D13" i="10"/>
  <c r="D29" i="10"/>
  <c r="D8" i="10"/>
  <c r="D58" i="10"/>
  <c r="D24" i="10"/>
  <c r="D14" i="10"/>
  <c r="D7" i="10"/>
  <c r="D124" i="10"/>
  <c r="D62" i="10"/>
  <c r="D65" i="10"/>
  <c r="D98" i="10"/>
  <c r="D45" i="10"/>
  <c r="D144" i="10"/>
  <c r="D170" i="10"/>
  <c r="D74" i="10"/>
  <c r="D116" i="10"/>
  <c r="D166" i="10"/>
  <c r="D97" i="10"/>
  <c r="D191" i="10"/>
  <c r="D192" i="10"/>
  <c r="D103" i="10"/>
  <c r="D85" i="10"/>
  <c r="D34" i="10"/>
  <c r="D120" i="10"/>
  <c r="D36" i="10"/>
  <c r="D161" i="10"/>
  <c r="D46" i="10"/>
  <c r="D80" i="10"/>
  <c r="D150" i="10"/>
  <c r="D138" i="10"/>
  <c r="D194" i="10"/>
  <c r="D86" i="10"/>
  <c r="D77" i="10"/>
  <c r="D64" i="10"/>
  <c r="D54" i="10"/>
  <c r="D133" i="10"/>
  <c r="D157" i="10"/>
  <c r="D160" i="10"/>
  <c r="D38" i="10"/>
  <c r="D60" i="10"/>
  <c r="D132" i="10"/>
  <c r="D193" i="10"/>
  <c r="D197" i="10"/>
  <c r="D75" i="10"/>
  <c r="D117" i="10"/>
  <c r="D146" i="10"/>
  <c r="D104" i="10"/>
  <c r="D55" i="10"/>
  <c r="D172" i="10"/>
  <c r="D79" i="10"/>
  <c r="D30" i="10"/>
  <c r="D15" i="10"/>
  <c r="D121" i="10"/>
  <c r="D10" i="10"/>
  <c r="D115" i="10"/>
  <c r="D17" i="10"/>
  <c r="D176" i="10"/>
  <c r="D6" i="10"/>
  <c r="D5" i="10"/>
  <c r="D51" i="10"/>
  <c r="D136" i="10"/>
  <c r="D152" i="10"/>
  <c r="D135" i="10"/>
  <c r="D27" i="10"/>
  <c r="D127" i="10"/>
  <c r="D53" i="10"/>
  <c r="D99" i="10"/>
  <c r="D143" i="10"/>
  <c r="D184" i="10"/>
  <c r="D167" i="10"/>
  <c r="D61" i="10"/>
  <c r="D130" i="10"/>
  <c r="D169" i="10"/>
  <c r="D129" i="10"/>
  <c r="D81" i="10"/>
  <c r="D56" i="10"/>
  <c r="D25" i="10"/>
  <c r="D37" i="10"/>
  <c r="D113" i="10"/>
  <c r="D175" i="10"/>
  <c r="D187" i="10"/>
  <c r="D125" i="10"/>
  <c r="D101" i="10"/>
  <c r="D154" i="10"/>
  <c r="D126" i="10"/>
  <c r="D106" i="10"/>
  <c r="D92" i="10"/>
  <c r="D52" i="10"/>
  <c r="D69" i="10"/>
  <c r="D110" i="10"/>
  <c r="D178" i="10"/>
  <c r="D163" i="10"/>
  <c r="D189" i="10"/>
  <c r="D95" i="10"/>
  <c r="D26" i="10"/>
  <c r="D177" i="10"/>
  <c r="D111" i="10"/>
  <c r="D186" i="10"/>
  <c r="D43" i="10"/>
  <c r="D84" i="10"/>
  <c r="D41" i="10"/>
  <c r="D145" i="10"/>
  <c r="D18" i="10"/>
  <c r="D12" i="10"/>
  <c r="D147" i="10"/>
  <c r="D9" i="10"/>
  <c r="D20" i="10"/>
  <c r="D187" i="3"/>
  <c r="D201" i="3"/>
  <c r="D207" i="3"/>
  <c r="D211" i="3"/>
  <c r="D227" i="3"/>
  <c r="D235" i="3"/>
  <c r="D245" i="3"/>
  <c r="D253" i="3"/>
  <c r="D261" i="3"/>
  <c r="D267" i="3"/>
  <c r="D273" i="3"/>
  <c r="D279" i="3"/>
  <c r="D287" i="3"/>
  <c r="D303" i="3"/>
  <c r="D319" i="3"/>
  <c r="D323" i="3"/>
  <c r="D335" i="3"/>
  <c r="D343" i="3"/>
  <c r="D353" i="3"/>
  <c r="D355" i="3"/>
  <c r="D357" i="3"/>
  <c r="D362" i="3"/>
  <c r="D191" i="3"/>
  <c r="D197" i="3"/>
  <c r="D205" i="3"/>
  <c r="D215" i="3"/>
  <c r="D219" i="3"/>
  <c r="D225" i="3"/>
  <c r="D233" i="3"/>
  <c r="D239" i="3"/>
  <c r="D247" i="3"/>
  <c r="D257" i="3"/>
  <c r="D263" i="3"/>
  <c r="D275" i="3"/>
  <c r="D311" i="3"/>
  <c r="D315" i="3"/>
  <c r="D327" i="3"/>
  <c r="D331" i="3"/>
  <c r="D339" i="3"/>
  <c r="D351" i="3"/>
  <c r="D363" i="3"/>
  <c r="D367" i="3"/>
  <c r="D371" i="3"/>
  <c r="D186" i="3"/>
  <c r="D192" i="3"/>
  <c r="D194" i="3"/>
  <c r="D198" i="3"/>
  <c r="D204" i="3"/>
  <c r="D218" i="3"/>
  <c r="D222" i="3"/>
  <c r="D228" i="3"/>
  <c r="D240" i="3"/>
  <c r="D248" i="3"/>
  <c r="D256" i="3"/>
  <c r="D272" i="3"/>
  <c r="D278" i="3"/>
  <c r="D283" i="3"/>
  <c r="D289" i="3"/>
  <c r="D293" i="3"/>
  <c r="D297" i="3"/>
  <c r="D301" i="3"/>
  <c r="D308" i="3"/>
  <c r="D312" i="3"/>
  <c r="D316" i="3"/>
  <c r="D320" i="3"/>
  <c r="D325" i="3"/>
  <c r="D328" i="3"/>
  <c r="D332" i="3"/>
  <c r="D338" i="3"/>
  <c r="D344" i="3"/>
  <c r="D352" i="3"/>
  <c r="D360" i="3"/>
  <c r="D366" i="3"/>
  <c r="D202" i="3"/>
  <c r="D210" i="3"/>
  <c r="D216" i="3"/>
  <c r="D224" i="3"/>
  <c r="D232" i="3"/>
  <c r="D238" i="3"/>
  <c r="D244" i="3"/>
  <c r="D254" i="3"/>
  <c r="D260" i="3"/>
  <c r="D264" i="3"/>
  <c r="D268" i="3"/>
  <c r="D280" i="3"/>
  <c r="D284" i="3"/>
  <c r="D290" i="3"/>
  <c r="D294" i="3"/>
  <c r="D298" i="3"/>
  <c r="D304" i="3"/>
  <c r="D322" i="3"/>
  <c r="D342" i="3"/>
  <c r="D348" i="3"/>
  <c r="D374" i="3"/>
  <c r="D380" i="3"/>
  <c r="D377" i="3"/>
  <c r="D368" i="3"/>
  <c r="D379" i="3"/>
  <c r="D372" i="3"/>
  <c r="D381" i="3"/>
  <c r="D189" i="3"/>
  <c r="D203" i="3"/>
  <c r="D209" i="3"/>
  <c r="D214" i="3"/>
  <c r="D231" i="3"/>
  <c r="D241" i="3"/>
  <c r="D251" i="3"/>
  <c r="D255" i="3"/>
  <c r="D265" i="3"/>
  <c r="D269" i="3"/>
  <c r="D277" i="3"/>
  <c r="D286" i="3"/>
  <c r="D302" i="3"/>
  <c r="D305" i="3"/>
  <c r="D321" i="3"/>
  <c r="D333" i="3"/>
  <c r="D341" i="3"/>
  <c r="D345" i="3"/>
  <c r="D354" i="3"/>
  <c r="D356" i="3"/>
  <c r="D359" i="3"/>
  <c r="D375" i="3"/>
  <c r="D195" i="3"/>
  <c r="D199" i="3"/>
  <c r="D213" i="3"/>
  <c r="D217" i="3"/>
  <c r="D223" i="3"/>
  <c r="D229" i="3"/>
  <c r="D237" i="3"/>
  <c r="D243" i="3"/>
  <c r="D249" i="3"/>
  <c r="D259" i="3"/>
  <c r="D271" i="3"/>
  <c r="D309" i="3"/>
  <c r="D313" i="3"/>
  <c r="D317" i="3"/>
  <c r="D329" i="3"/>
  <c r="D337" i="3"/>
  <c r="D347" i="3"/>
  <c r="D361" i="3"/>
  <c r="D365" i="3"/>
  <c r="D369" i="3"/>
  <c r="D373" i="3"/>
  <c r="D190" i="3"/>
  <c r="D193" i="3"/>
  <c r="D196" i="3"/>
  <c r="D200" i="3"/>
  <c r="D208" i="3"/>
  <c r="D221" i="3"/>
  <c r="D226" i="3"/>
  <c r="D234" i="3"/>
  <c r="D246" i="3"/>
  <c r="D252" i="3"/>
  <c r="D270" i="3"/>
  <c r="D276" i="3"/>
  <c r="D281" i="3"/>
  <c r="D285" i="3"/>
  <c r="D291" i="3"/>
  <c r="D295" i="3"/>
  <c r="D299" i="3"/>
  <c r="D307" i="3"/>
  <c r="D310" i="3"/>
  <c r="D314" i="3"/>
  <c r="D318" i="3"/>
  <c r="D324" i="3"/>
  <c r="D326" i="3"/>
  <c r="D330" i="3"/>
  <c r="D334" i="3"/>
  <c r="D340" i="3"/>
  <c r="D349" i="3"/>
  <c r="D358" i="3"/>
  <c r="D364" i="3"/>
  <c r="D188" i="3"/>
  <c r="D206" i="3"/>
  <c r="D212" i="3"/>
  <c r="D220" i="3"/>
  <c r="D230" i="3"/>
  <c r="D236" i="3"/>
  <c r="D242" i="3"/>
  <c r="D250" i="3"/>
  <c r="D258" i="3"/>
  <c r="D262" i="3"/>
  <c r="D266" i="3"/>
  <c r="D274" i="3"/>
  <c r="D282" i="3"/>
  <c r="D288" i="3"/>
  <c r="D292" i="3"/>
  <c r="D296" i="3"/>
  <c r="D300" i="3"/>
  <c r="D306" i="3"/>
  <c r="D336" i="3"/>
  <c r="D346" i="3"/>
  <c r="D350" i="3"/>
  <c r="D376" i="3"/>
  <c r="D370" i="3"/>
  <c r="D383" i="3"/>
  <c r="D384" i="3"/>
  <c r="D378" i="3"/>
  <c r="D382" i="3"/>
  <c r="E31" i="11" l="1"/>
  <c r="G15" i="9"/>
  <c r="E23" i="9"/>
  <c r="D31" i="9"/>
  <c r="G33" i="9"/>
  <c r="E31" i="9"/>
  <c r="E21" i="9"/>
  <c r="C8" i="9"/>
  <c r="F33" i="11"/>
  <c r="H32" i="11"/>
  <c r="E30" i="11"/>
  <c r="F29" i="11"/>
  <c r="E25" i="11"/>
  <c r="Y209" i="4"/>
  <c r="AE209" i="4" s="1"/>
  <c r="U213" i="4"/>
  <c r="T201" i="4"/>
  <c r="Q215" i="4"/>
  <c r="T215" i="4" s="1"/>
  <c r="P215" i="4"/>
  <c r="S215" i="4" s="1"/>
  <c r="Q213" i="4"/>
  <c r="T213" i="4" s="1"/>
  <c r="P213" i="4"/>
  <c r="S213" i="4" s="1"/>
  <c r="Q207" i="4"/>
  <c r="T207" i="4" s="1"/>
  <c r="V207" i="4" s="1"/>
  <c r="W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/>
  <c r="E199" i="5"/>
  <c r="G197" i="5"/>
  <c r="D192" i="5"/>
  <c r="F192" i="5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V191" i="4" s="1"/>
  <c r="W191" i="4" s="1"/>
  <c r="Q190" i="4"/>
  <c r="T190" i="4" s="1"/>
  <c r="V190" i="4" s="1"/>
  <c r="W190" i="4" s="1"/>
  <c r="Q189" i="4"/>
  <c r="T189" i="4" s="1"/>
  <c r="P189" i="4"/>
  <c r="S189" i="4" s="1"/>
  <c r="Q206" i="4"/>
  <c r="T206" i="4" s="1"/>
  <c r="V206" i="4" s="1"/>
  <c r="W206" i="4" s="1"/>
  <c r="X206" i="4" s="1"/>
  <c r="D216" i="5"/>
  <c r="D214" i="5"/>
  <c r="D212" i="5"/>
  <c r="D204" i="5"/>
  <c r="D202" i="5"/>
  <c r="D198" i="5"/>
  <c r="D194" i="5"/>
  <c r="I153" i="11"/>
  <c r="I112" i="11"/>
  <c r="J29" i="11"/>
  <c r="I29" i="11"/>
  <c r="J116" i="11"/>
  <c r="E176" i="11"/>
  <c r="F176" i="11"/>
  <c r="H157" i="11"/>
  <c r="E157" i="11"/>
  <c r="F157" i="11"/>
  <c r="H149" i="11"/>
  <c r="E149" i="11"/>
  <c r="F130" i="11"/>
  <c r="E130" i="11"/>
  <c r="E103" i="11"/>
  <c r="H103" i="11"/>
  <c r="E60" i="11"/>
  <c r="F60" i="11"/>
  <c r="E12" i="9"/>
  <c r="E20" i="9"/>
  <c r="M157" i="11"/>
  <c r="E90" i="9"/>
  <c r="L126" i="11"/>
  <c r="E197" i="9"/>
  <c r="E196" i="9"/>
  <c r="E180" i="9"/>
  <c r="E174" i="9"/>
  <c r="E164" i="9"/>
  <c r="E132" i="9"/>
  <c r="E117" i="9"/>
  <c r="E101" i="9"/>
  <c r="E85" i="9"/>
  <c r="E3" i="9"/>
  <c r="E11" i="9"/>
  <c r="J59" i="11"/>
  <c r="L59" i="11" s="1"/>
  <c r="N59" i="11" s="1"/>
  <c r="J21" i="11"/>
  <c r="L21" i="11" s="1"/>
  <c r="N21" i="11" s="1"/>
  <c r="I116" i="11"/>
  <c r="E4" i="9"/>
  <c r="E5" i="9"/>
  <c r="H31" i="11"/>
  <c r="H37" i="11"/>
  <c r="J37" i="11" s="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J153" i="11" s="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AN307" i="4"/>
  <c r="W370" i="4"/>
  <c r="V236" i="4"/>
  <c r="V344" i="4"/>
  <c r="U337" i="4"/>
  <c r="W337" i="4" s="1"/>
  <c r="X337" i="4" s="1"/>
  <c r="U305" i="4"/>
  <c r="W305" i="4" s="1"/>
  <c r="X305" i="4" s="1"/>
  <c r="U289" i="4"/>
  <c r="W289" i="4" s="1"/>
  <c r="X289" i="4" s="1"/>
  <c r="U273" i="4"/>
  <c r="W273" i="4" s="1"/>
  <c r="X273" i="4" s="1"/>
  <c r="U257" i="4"/>
  <c r="S341" i="4"/>
  <c r="R341" i="4"/>
  <c r="U369" i="4"/>
  <c r="W378" i="4"/>
  <c r="W362" i="4"/>
  <c r="W238" i="4"/>
  <c r="Y265" i="4"/>
  <c r="U321" i="4"/>
  <c r="V222" i="4"/>
  <c r="U217" i="4"/>
  <c r="V333" i="4"/>
  <c r="W333" i="4" s="1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T186" i="4" s="1"/>
  <c r="N186" i="4"/>
  <c r="P194" i="4"/>
  <c r="Q194" i="4"/>
  <c r="N194" i="4"/>
  <c r="R194" i="4" s="1"/>
  <c r="Q198" i="4"/>
  <c r="T198" i="4" s="1"/>
  <c r="P198" i="4"/>
  <c r="S198" i="4" s="1"/>
  <c r="Q202" i="4"/>
  <c r="P202" i="4"/>
  <c r="S202" i="4" s="1"/>
  <c r="N202" i="4"/>
  <c r="R202" i="4" s="1"/>
  <c r="N210" i="4"/>
  <c r="P210" i="4"/>
  <c r="Q230" i="4"/>
  <c r="T230" i="4" s="1"/>
  <c r="N230" i="4"/>
  <c r="N240" i="4"/>
  <c r="P240" i="4"/>
  <c r="Q256" i="4"/>
  <c r="T256" i="4" s="1"/>
  <c r="N256" i="4"/>
  <c r="Q260" i="4"/>
  <c r="T260" i="4" s="1"/>
  <c r="V260" i="4" s="1"/>
  <c r="W260" i="4" s="1"/>
  <c r="P260" i="4"/>
  <c r="S260" i="4" s="1"/>
  <c r="U260" i="4" s="1"/>
  <c r="Q264" i="4"/>
  <c r="T264" i="4" s="1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T363" i="4" s="1"/>
  <c r="N363" i="4"/>
  <c r="R363" i="4" s="1"/>
  <c r="Q339" i="4"/>
  <c r="T339" i="4" s="1"/>
  <c r="P339" i="4"/>
  <c r="Q323" i="4"/>
  <c r="T323" i="4" s="1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V377" i="4" s="1"/>
  <c r="T217" i="4"/>
  <c r="V217" i="4" s="1"/>
  <c r="W217" i="4" s="1"/>
  <c r="Q346" i="4"/>
  <c r="T346" i="4" s="1"/>
  <c r="V346" i="4" s="1"/>
  <c r="Q371" i="4"/>
  <c r="T371" i="4" s="1"/>
  <c r="V371" i="4" s="1"/>
  <c r="W371" i="4" s="1"/>
  <c r="X371" i="4" s="1"/>
  <c r="T245" i="4"/>
  <c r="T253" i="4"/>
  <c r="V253" i="4" s="1"/>
  <c r="W253" i="4" s="1"/>
  <c r="X253" i="4" s="1"/>
  <c r="T257" i="4"/>
  <c r="V257" i="4" s="1"/>
  <c r="W257" i="4" s="1"/>
  <c r="X257" i="4" s="1"/>
  <c r="T269" i="4"/>
  <c r="V269" i="4" s="1"/>
  <c r="W269" i="4" s="1"/>
  <c r="Q297" i="4"/>
  <c r="T297" i="4" s="1"/>
  <c r="V297" i="4" s="1"/>
  <c r="W297" i="4" s="1"/>
  <c r="X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V361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T331" i="4" s="1"/>
  <c r="N331" i="4"/>
  <c r="R331" i="4" s="1"/>
  <c r="Q327" i="4"/>
  <c r="T327" i="4" s="1"/>
  <c r="N327" i="4"/>
  <c r="Q319" i="4"/>
  <c r="T319" i="4" s="1"/>
  <c r="N319" i="4"/>
  <c r="Q299" i="4"/>
  <c r="T299" i="4" s="1"/>
  <c r="N299" i="4"/>
  <c r="Q382" i="4"/>
  <c r="T382" i="4" s="1"/>
  <c r="V382" i="4" s="1"/>
  <c r="W382" i="4" s="1"/>
  <c r="Q375" i="4"/>
  <c r="T375" i="4" s="1"/>
  <c r="V375" i="4" s="1"/>
  <c r="W375" i="4" s="1"/>
  <c r="X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E365" i="5" s="1"/>
  <c r="G364" i="5"/>
  <c r="D361" i="5"/>
  <c r="E361" i="5" s="1"/>
  <c r="D353" i="5"/>
  <c r="D349" i="5"/>
  <c r="I349" i="5" s="1"/>
  <c r="G348" i="5"/>
  <c r="D345" i="5"/>
  <c r="E345" i="5" s="1"/>
  <c r="D337" i="5"/>
  <c r="D333" i="5"/>
  <c r="D325" i="5"/>
  <c r="D321" i="5"/>
  <c r="E321" i="5" s="1"/>
  <c r="G316" i="5"/>
  <c r="D313" i="5"/>
  <c r="D309" i="5"/>
  <c r="G308" i="5"/>
  <c r="D305" i="5"/>
  <c r="I305" i="5" s="1"/>
  <c r="G304" i="5"/>
  <c r="D301" i="5"/>
  <c r="I301" i="5" s="1"/>
  <c r="G300" i="5"/>
  <c r="D297" i="5"/>
  <c r="I297" i="5" s="1"/>
  <c r="G296" i="5"/>
  <c r="D293" i="5"/>
  <c r="I293" i="5" s="1"/>
  <c r="G292" i="5"/>
  <c r="D289" i="5"/>
  <c r="I289" i="5" s="1"/>
  <c r="D285" i="5"/>
  <c r="I285" i="5" s="1"/>
  <c r="D249" i="5"/>
  <c r="D245" i="5"/>
  <c r="D241" i="5"/>
  <c r="D237" i="5"/>
  <c r="D233" i="5"/>
  <c r="E233" i="5" s="1"/>
  <c r="D229" i="5"/>
  <c r="E229" i="5" s="1"/>
  <c r="D225" i="5"/>
  <c r="E225" i="5" s="1"/>
  <c r="D221" i="5"/>
  <c r="E221" i="5" s="1"/>
  <c r="D217" i="5"/>
  <c r="D213" i="5"/>
  <c r="D209" i="5"/>
  <c r="D205" i="5"/>
  <c r="D201" i="5"/>
  <c r="D197" i="5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203" i="9" s="1"/>
  <c r="G115" i="9"/>
  <c r="D115" i="9"/>
  <c r="J55" i="11"/>
  <c r="L55" i="11" s="1"/>
  <c r="N55" i="11" s="1"/>
  <c r="I55" i="11"/>
  <c r="I193" i="11"/>
  <c r="J193" i="11"/>
  <c r="J32" i="11"/>
  <c r="L32" i="11" s="1"/>
  <c r="N32" i="11" s="1"/>
  <c r="I32" i="1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I169" i="11"/>
  <c r="J169" i="11"/>
  <c r="L133" i="11"/>
  <c r="N133" i="11" s="1"/>
  <c r="K133" i="11"/>
  <c r="M133" i="11" s="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J176" i="11"/>
  <c r="I50" i="11"/>
  <c r="J50" i="11"/>
  <c r="L116" i="11"/>
  <c r="N116" i="11" s="1"/>
  <c r="K116" i="11"/>
  <c r="M116" i="11" s="1"/>
  <c r="G83" i="9"/>
  <c r="D83" i="9"/>
  <c r="D35" i="9"/>
  <c r="G35" i="9"/>
  <c r="E35" i="9"/>
  <c r="I60" i="11"/>
  <c r="J60" i="11"/>
  <c r="L60" i="11" s="1"/>
  <c r="N60" i="11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E22" i="11"/>
  <c r="H22" i="11"/>
  <c r="I22" i="11" s="1"/>
  <c r="E115" i="9"/>
  <c r="E172" i="9"/>
  <c r="D172" i="9"/>
  <c r="G172" i="9"/>
  <c r="D138" i="9"/>
  <c r="G138" i="9"/>
  <c r="E138" i="9"/>
  <c r="D51" i="9"/>
  <c r="E51" i="9"/>
  <c r="G51" i="9"/>
  <c r="C199" i="9"/>
  <c r="E199" i="9"/>
  <c r="C195" i="9"/>
  <c r="E195" i="9" s="1"/>
  <c r="C183" i="9"/>
  <c r="E183" i="9"/>
  <c r="C179" i="9"/>
  <c r="E179" i="9" s="1"/>
  <c r="C175" i="9"/>
  <c r="E175" i="9"/>
  <c r="C167" i="9"/>
  <c r="E167" i="9" s="1"/>
  <c r="C163" i="9"/>
  <c r="E163" i="9"/>
  <c r="C159" i="9"/>
  <c r="E159" i="9" s="1"/>
  <c r="C151" i="9"/>
  <c r="E151" i="9"/>
  <c r="G147" i="9"/>
  <c r="D147" i="9"/>
  <c r="D145" i="9"/>
  <c r="G145" i="9"/>
  <c r="C139" i="9"/>
  <c r="E139" i="9"/>
  <c r="G137" i="9"/>
  <c r="D137" i="9"/>
  <c r="D133" i="9"/>
  <c r="G133" i="9"/>
  <c r="C131" i="9"/>
  <c r="E131" i="9"/>
  <c r="D129" i="9"/>
  <c r="G129" i="9"/>
  <c r="C116" i="9"/>
  <c r="G116" i="9" s="1"/>
  <c r="E116" i="9"/>
  <c r="E114" i="9"/>
  <c r="C110" i="9"/>
  <c r="E110" i="9"/>
  <c r="C106" i="9"/>
  <c r="E106" i="9" s="1"/>
  <c r="C100" i="9"/>
  <c r="E100" i="9"/>
  <c r="E98" i="9"/>
  <c r="C96" i="9"/>
  <c r="E96" i="9" s="1"/>
  <c r="C94" i="9"/>
  <c r="E94" i="9"/>
  <c r="C84" i="9"/>
  <c r="E84" i="9" s="1"/>
  <c r="E82" i="9"/>
  <c r="C78" i="9"/>
  <c r="C74" i="9"/>
  <c r="E74" i="9"/>
  <c r="C68" i="9"/>
  <c r="C62" i="9"/>
  <c r="E62" i="9"/>
  <c r="C52" i="9"/>
  <c r="E52" i="9" s="1"/>
  <c r="C46" i="9"/>
  <c r="E46" i="9"/>
  <c r="G44" i="9"/>
  <c r="D44" i="9"/>
  <c r="C36" i="9"/>
  <c r="E36" i="9"/>
  <c r="C30" i="9"/>
  <c r="C26" i="9"/>
  <c r="E26" i="9" s="1"/>
  <c r="C6" i="9"/>
  <c r="E6" i="9" s="1"/>
  <c r="J30" i="11"/>
  <c r="I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F66" i="11"/>
  <c r="S3" i="8"/>
  <c r="E198" i="9"/>
  <c r="D198" i="9"/>
  <c r="E77" i="9"/>
  <c r="G77" i="9"/>
  <c r="G61" i="9"/>
  <c r="E61" i="9"/>
  <c r="L188" i="11"/>
  <c r="N188" i="11" s="1"/>
  <c r="K188" i="11"/>
  <c r="M188" i="11" s="1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60" i="11"/>
  <c r="M6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140" i="11"/>
  <c r="I140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/>
  <c r="C201" i="9"/>
  <c r="G199" i="9"/>
  <c r="D199" i="9"/>
  <c r="D197" i="9"/>
  <c r="G197" i="9"/>
  <c r="C193" i="9"/>
  <c r="E193" i="9"/>
  <c r="G191" i="9"/>
  <c r="D191" i="9"/>
  <c r="C189" i="9"/>
  <c r="E189" i="9"/>
  <c r="C187" i="9"/>
  <c r="D185" i="9"/>
  <c r="G185" i="9"/>
  <c r="C181" i="9"/>
  <c r="C177" i="9"/>
  <c r="E177" i="9"/>
  <c r="C173" i="9"/>
  <c r="C169" i="9"/>
  <c r="E169" i="9" s="1"/>
  <c r="C165" i="9"/>
  <c r="C161" i="9"/>
  <c r="E161" i="9"/>
  <c r="C157" i="9"/>
  <c r="D155" i="9"/>
  <c r="G155" i="9"/>
  <c r="E153" i="9"/>
  <c r="E149" i="9"/>
  <c r="E145" i="9"/>
  <c r="C143" i="9"/>
  <c r="E143" i="9"/>
  <c r="E141" i="9"/>
  <c r="E137" i="9"/>
  <c r="C135" i="9"/>
  <c r="E135" i="9"/>
  <c r="E133" i="9"/>
  <c r="E129" i="9"/>
  <c r="C127" i="9"/>
  <c r="E125" i="9"/>
  <c r="D122" i="9"/>
  <c r="G122" i="9"/>
  <c r="C120" i="9"/>
  <c r="E120" i="9"/>
  <c r="C118" i="9"/>
  <c r="D116" i="9"/>
  <c r="C112" i="9"/>
  <c r="E108" i="9"/>
  <c r="C104" i="9"/>
  <c r="C102" i="9"/>
  <c r="E102" i="9"/>
  <c r="G96" i="9"/>
  <c r="D96" i="9"/>
  <c r="E92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/>
  <c r="C56" i="9"/>
  <c r="C54" i="9"/>
  <c r="E54" i="9"/>
  <c r="G52" i="9"/>
  <c r="E50" i="9"/>
  <c r="C48" i="9"/>
  <c r="E48" i="9"/>
  <c r="E44" i="9"/>
  <c r="C42" i="9"/>
  <c r="E42" i="9"/>
  <c r="C40" i="9"/>
  <c r="C38" i="9"/>
  <c r="E38" i="9"/>
  <c r="E34" i="9"/>
  <c r="C32" i="9"/>
  <c r="C28" i="9"/>
  <c r="E28" i="9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E166" i="9"/>
  <c r="G166" i="9"/>
  <c r="G156" i="9"/>
  <c r="E156" i="9"/>
  <c r="D156" i="9"/>
  <c r="E142" i="9"/>
  <c r="G142" i="9"/>
  <c r="G92" i="9"/>
  <c r="D92" i="9"/>
  <c r="D66" i="9"/>
  <c r="G66" i="9"/>
  <c r="E109" i="9"/>
  <c r="G109" i="9"/>
  <c r="E93" i="9"/>
  <c r="G93" i="9"/>
  <c r="G45" i="9"/>
  <c r="D45" i="9"/>
  <c r="I130" i="11"/>
  <c r="J130" i="11"/>
  <c r="J117" i="11"/>
  <c r="I117" i="11"/>
  <c r="I172" i="11"/>
  <c r="J172" i="11"/>
  <c r="J184" i="11"/>
  <c r="D125" i="9"/>
  <c r="D93" i="9"/>
  <c r="D29" i="9"/>
  <c r="G198" i="9"/>
  <c r="E194" i="9"/>
  <c r="G194" i="9"/>
  <c r="D178" i="9"/>
  <c r="G178" i="9"/>
  <c r="D162" i="9"/>
  <c r="G162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J47" i="11"/>
  <c r="I47" i="11"/>
  <c r="I84" i="11"/>
  <c r="J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247" i="4"/>
  <c r="AD247" i="4"/>
  <c r="AP247" i="4" s="1"/>
  <c r="AV247" i="4" s="1"/>
  <c r="AG247" i="4"/>
  <c r="AM247" i="4" s="1"/>
  <c r="AS247" i="4" s="1"/>
  <c r="AE247" i="4"/>
  <c r="AI247" i="4"/>
  <c r="AK247" i="4"/>
  <c r="Z247" i="4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M380" i="4"/>
  <c r="AS380" i="4" s="1"/>
  <c r="AO275" i="4"/>
  <c r="AU275" i="4" s="1"/>
  <c r="AQ231" i="4"/>
  <c r="AW231" i="4" s="1"/>
  <c r="AP380" i="4"/>
  <c r="AV380" i="4" s="1"/>
  <c r="AN248" i="4"/>
  <c r="AT248" i="4" s="1"/>
  <c r="AL350" i="4"/>
  <c r="AR350" i="4" s="1"/>
  <c r="AN312" i="4"/>
  <c r="AT312" i="4" s="1"/>
  <c r="AO354" i="4"/>
  <c r="AU354" i="4" s="1"/>
  <c r="X383" i="4"/>
  <c r="U372" i="4"/>
  <c r="V372" i="4"/>
  <c r="W372" i="4" s="1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U191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U255" i="4"/>
  <c r="V255" i="4"/>
  <c r="W255" i="4" s="1"/>
  <c r="Y206" i="4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287" i="4"/>
  <c r="V287" i="4"/>
  <c r="U303" i="4"/>
  <c r="V303" i="4"/>
  <c r="X190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13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33" i="4"/>
  <c r="Y273" i="4"/>
  <c r="U356" i="4"/>
  <c r="W356" i="4" s="1"/>
  <c r="W234" i="4"/>
  <c r="W228" i="4"/>
  <c r="W346" i="4"/>
  <c r="U377" i="4"/>
  <c r="Q365" i="4"/>
  <c r="T365" i="4" s="1"/>
  <c r="V365" i="4" s="1"/>
  <c r="W365" i="4" s="1"/>
  <c r="Y359" i="4"/>
  <c r="Y337" i="4"/>
  <c r="Y305" i="4"/>
  <c r="Y257" i="4"/>
  <c r="W242" i="4"/>
  <c r="W288" i="4"/>
  <c r="W338" i="4"/>
  <c r="U361" i="4"/>
  <c r="W361" i="4" s="1"/>
  <c r="Y281" i="4"/>
  <c r="Y249" i="4"/>
  <c r="U340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557" i="4"/>
  <c r="AO557" i="4" s="1"/>
  <c r="AA582" i="4"/>
  <c r="AM582" i="4" s="1"/>
  <c r="AK557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208" i="4"/>
  <c r="Y208" i="4" s="1"/>
  <c r="X332" i="4"/>
  <c r="Y332" i="4"/>
  <c r="X268" i="4"/>
  <c r="Y268" i="4" s="1"/>
  <c r="X390" i="4"/>
  <c r="Y390" i="4"/>
  <c r="Y371" i="4"/>
  <c r="Y243" i="4"/>
  <c r="X316" i="4"/>
  <c r="Y316" i="4"/>
  <c r="X252" i="4"/>
  <c r="W469" i="4"/>
  <c r="X565" i="4"/>
  <c r="Y565" i="4"/>
  <c r="V545" i="4"/>
  <c r="U545" i="4"/>
  <c r="X241" i="4"/>
  <c r="Y241" i="4"/>
  <c r="W553" i="4"/>
  <c r="X581" i="4"/>
  <c r="Y581" i="4"/>
  <c r="X224" i="4"/>
  <c r="Y224" i="4"/>
  <c r="Y501" i="4"/>
  <c r="X501" i="4"/>
  <c r="AG477" i="4"/>
  <c r="X394" i="4"/>
  <c r="X245" i="4"/>
  <c r="Y373" i="4"/>
  <c r="Y297" i="4"/>
  <c r="Y289" i="4"/>
  <c r="R3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D17" i="9"/>
  <c r="G17" i="9"/>
  <c r="E17" i="9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H11" i="11"/>
  <c r="J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K29" i="11" l="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W211" i="4" s="1"/>
  <c r="U211" i="4"/>
  <c r="G187" i="5"/>
  <c r="F187" i="5"/>
  <c r="E187" i="5"/>
  <c r="I187" i="5"/>
  <c r="E203" i="5"/>
  <c r="I203" i="5"/>
  <c r="F203" i="5"/>
  <c r="G217" i="5"/>
  <c r="Z209" i="4"/>
  <c r="AH209" i="4"/>
  <c r="AB209" i="4"/>
  <c r="AG209" i="4"/>
  <c r="AA209" i="4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AD209" i="4"/>
  <c r="AK209" i="4"/>
  <c r="AQ209" i="4" s="1"/>
  <c r="AW209" i="4" s="1"/>
  <c r="AF209" i="4"/>
  <c r="AI209" i="4"/>
  <c r="AJ209" i="4"/>
  <c r="AC209" i="4"/>
  <c r="AO209" i="4" s="1"/>
  <c r="AU209" i="4" s="1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J74" i="11"/>
  <c r="I74" i="11"/>
  <c r="I188" i="11"/>
  <c r="J188" i="11"/>
  <c r="I31" i="11"/>
  <c r="J31" i="11"/>
  <c r="I176" i="11"/>
  <c r="I37" i="11"/>
  <c r="X369" i="4"/>
  <c r="Y369" i="4"/>
  <c r="AL247" i="4"/>
  <c r="AR247" i="4" s="1"/>
  <c r="X382" i="4"/>
  <c r="Y382" i="4"/>
  <c r="AC382" i="4" s="1"/>
  <c r="V384" i="4"/>
  <c r="U384" i="4"/>
  <c r="S345" i="4"/>
  <c r="R345" i="4"/>
  <c r="V329" i="4"/>
  <c r="W329" i="4" s="1"/>
  <c r="X329" i="4" s="1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Y26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X362" i="4"/>
  <c r="Y362" i="4"/>
  <c r="T345" i="4"/>
  <c r="V336" i="4"/>
  <c r="W336" i="4" s="1"/>
  <c r="V352" i="4"/>
  <c r="W352" i="4" s="1"/>
  <c r="X370" i="4"/>
  <c r="Y370" i="4"/>
  <c r="AC370" i="4" s="1"/>
  <c r="V381" i="4"/>
  <c r="W377" i="4"/>
  <c r="W303" i="4"/>
  <c r="W287" i="4"/>
  <c r="W223" i="4"/>
  <c r="W270" i="4"/>
  <c r="W302" i="4"/>
  <c r="W334" i="4"/>
  <c r="X334" i="4" s="1"/>
  <c r="AL311" i="4"/>
  <c r="AR311" i="4" s="1"/>
  <c r="AQ247" i="4"/>
  <c r="AW247" i="4" s="1"/>
  <c r="Y375" i="4"/>
  <c r="AB375" i="4" s="1"/>
  <c r="AN375" i="4" s="1"/>
  <c r="AC375" i="4"/>
  <c r="AG375" i="4"/>
  <c r="AJ375" i="4"/>
  <c r="AW375" i="4"/>
  <c r="AU375" i="4"/>
  <c r="AT375" i="4"/>
  <c r="Z375" i="4"/>
  <c r="AD375" i="4"/>
  <c r="AP375" i="4" s="1"/>
  <c r="AA375" i="4"/>
  <c r="AM375" i="4" s="1"/>
  <c r="AI375" i="4"/>
  <c r="AH375" i="4"/>
  <c r="AK375" i="4"/>
  <c r="AF375" i="4"/>
  <c r="AS375" i="4"/>
  <c r="AV375" i="4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/>
  <c r="Y253" i="4"/>
  <c r="AA253" i="4" s="1"/>
  <c r="AE253" i="4"/>
  <c r="AI253" i="4"/>
  <c r="AK253" i="4"/>
  <c r="Z253" i="4"/>
  <c r="AF253" i="4"/>
  <c r="AH253" i="4"/>
  <c r="AS253" i="4"/>
  <c r="AT253" i="4"/>
  <c r="AV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AF260" i="4"/>
  <c r="AI260" i="4"/>
  <c r="AG260" i="4"/>
  <c r="AJ260" i="4"/>
  <c r="AH260" i="4"/>
  <c r="AK260" i="4"/>
  <c r="R256" i="4"/>
  <c r="S256" i="4"/>
  <c r="S240" i="4"/>
  <c r="R230" i="4"/>
  <c r="S230" i="4"/>
  <c r="U230" i="4" s="1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Y333" i="4"/>
  <c r="X333" i="4"/>
  <c r="W321" i="4"/>
  <c r="AA265" i="4"/>
  <c r="AE265" i="4"/>
  <c r="AB265" i="4"/>
  <c r="AI265" i="4"/>
  <c r="AJ265" i="4"/>
  <c r="AK265" i="4"/>
  <c r="AC265" i="4"/>
  <c r="Z265" i="4"/>
  <c r="AD265" i="4"/>
  <c r="AP265" i="4" s="1"/>
  <c r="AF265" i="4"/>
  <c r="AG265" i="4"/>
  <c r="AH265" i="4"/>
  <c r="X238" i="4"/>
  <c r="Y238" i="4"/>
  <c r="AA238" i="4" s="1"/>
  <c r="X378" i="4"/>
  <c r="Y378" i="4"/>
  <c r="AA378" i="4" s="1"/>
  <c r="S363" i="4"/>
  <c r="V341" i="4"/>
  <c r="W341" i="4" s="1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L115" i="11"/>
  <c r="N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K51" i="11"/>
  <c r="M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Y377" i="4"/>
  <c r="X377" i="4"/>
  <c r="X361" i="4"/>
  <c r="Y361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X250" i="4"/>
  <c r="Y250" i="4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AH206" i="4"/>
  <c r="AG206" i="4"/>
  <c r="AJ206" i="4"/>
  <c r="AD206" i="4"/>
  <c r="AC206" i="4"/>
  <c r="AA206" i="4"/>
  <c r="AM206" i="4" s="1"/>
  <c r="AS206" i="4" s="1"/>
  <c r="AF206" i="4"/>
  <c r="AB206" i="4"/>
  <c r="AE206" i="4"/>
  <c r="AI206" i="4"/>
  <c r="AK206" i="4"/>
  <c r="Z206" i="4"/>
  <c r="W274" i="4"/>
  <c r="W306" i="4"/>
  <c r="X352" i="4"/>
  <c r="Y352" i="4" s="1"/>
  <c r="AK352" i="4" s="1"/>
  <c r="X372" i="4"/>
  <c r="Y372" i="4" s="1"/>
  <c r="AO311" i="4"/>
  <c r="AU311" i="4" s="1"/>
  <c r="AE281" i="4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Y302" i="4"/>
  <c r="X302" i="4"/>
  <c r="AK302" i="4" s="1"/>
  <c r="E247" i="4"/>
  <c r="I247" i="4" s="1"/>
  <c r="G247" i="4"/>
  <c r="D247" i="4"/>
  <c r="H247" i="4" s="1"/>
  <c r="F247" i="4"/>
  <c r="J247" i="4" s="1"/>
  <c r="Y334" i="4"/>
  <c r="I226" i="5"/>
  <c r="G226" i="5"/>
  <c r="F226" i="5"/>
  <c r="E226" i="5"/>
  <c r="X242" i="4"/>
  <c r="Y242" i="4"/>
  <c r="AC359" i="4"/>
  <c r="Z359" i="4"/>
  <c r="AA359" i="4"/>
  <c r="AI359" i="4"/>
  <c r="AB359" i="4"/>
  <c r="AE359" i="4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AE249" i="4"/>
  <c r="AI249" i="4"/>
  <c r="AK249" i="4"/>
  <c r="Z249" i="4"/>
  <c r="AF249" i="4"/>
  <c r="AH249" i="4"/>
  <c r="AA249" i="4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I257" i="4"/>
  <c r="AK257" i="4"/>
  <c r="Z257" i="4"/>
  <c r="AF257" i="4"/>
  <c r="AH257" i="4"/>
  <c r="AA257" i="4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AG250" i="4"/>
  <c r="AK250" i="4"/>
  <c r="AH250" i="4"/>
  <c r="AJ250" i="4"/>
  <c r="AI25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L31" i="11" l="1"/>
  <c r="N31" i="11" s="1"/>
  <c r="K31" i="11"/>
  <c r="M31" i="11" s="1"/>
  <c r="AJ217" i="4"/>
  <c r="AF217" i="4"/>
  <c r="AG217" i="4"/>
  <c r="AI192" i="4"/>
  <c r="Y213" i="4"/>
  <c r="AE213" i="4" s="1"/>
  <c r="AQ213" i="4" s="1"/>
  <c r="AW213" i="4" s="1"/>
  <c r="AC213" i="4"/>
  <c r="AD213" i="4"/>
  <c r="AB213" i="4"/>
  <c r="Y203" i="4"/>
  <c r="AC203" i="4" s="1"/>
  <c r="Z203" i="4"/>
  <c r="AA203" i="4"/>
  <c r="AB203" i="4"/>
  <c r="Y187" i="4"/>
  <c r="AC187" i="4"/>
  <c r="Z187" i="4"/>
  <c r="AD187" i="4"/>
  <c r="AP187" i="4" s="1"/>
  <c r="AV187" i="4" s="1"/>
  <c r="AA187" i="4"/>
  <c r="AE187" i="4"/>
  <c r="AB187" i="4"/>
  <c r="X189" i="4"/>
  <c r="AH213" i="4"/>
  <c r="AJ213" i="4"/>
  <c r="X211" i="4"/>
  <c r="Y211" i="4"/>
  <c r="AK211" i="4" s="1"/>
  <c r="AH192" i="4"/>
  <c r="AJ192" i="4"/>
  <c r="AA192" i="4"/>
  <c r="Y192" i="4"/>
  <c r="AH217" i="4"/>
  <c r="AK217" i="4"/>
  <c r="AI217" i="4"/>
  <c r="W198" i="4"/>
  <c r="X198" i="4" s="1"/>
  <c r="AP209" i="4"/>
  <c r="AV209" i="4" s="1"/>
  <c r="W215" i="4"/>
  <c r="W205" i="4"/>
  <c r="AF203" i="4"/>
  <c r="AH203" i="4"/>
  <c r="AJ203" i="4"/>
  <c r="W197" i="4"/>
  <c r="AF187" i="4"/>
  <c r="AG187" i="4"/>
  <c r="AH187" i="4"/>
  <c r="AI187" i="4"/>
  <c r="AJ187" i="4"/>
  <c r="AK187" i="4"/>
  <c r="W201" i="4"/>
  <c r="W199" i="4"/>
  <c r="W195" i="4"/>
  <c r="AM209" i="4"/>
  <c r="AS209" i="4" s="1"/>
  <c r="AN209" i="4"/>
  <c r="AT209" i="4" s="1"/>
  <c r="AL209" i="4"/>
  <c r="AR209" i="4" s="1"/>
  <c r="AK213" i="4"/>
  <c r="AG211" i="4"/>
  <c r="AF211" i="4"/>
  <c r="W200" i="4"/>
  <c r="W193" i="4"/>
  <c r="X193" i="4" s="1"/>
  <c r="X202" i="4"/>
  <c r="AQ289" i="4"/>
  <c r="AW289" i="4" s="1"/>
  <c r="AL221" i="4"/>
  <c r="AR221" i="4" s="1"/>
  <c r="AM249" i="4"/>
  <c r="AS249" i="4" s="1"/>
  <c r="U216" i="4"/>
  <c r="V216" i="4"/>
  <c r="X341" i="4"/>
  <c r="Y341" i="4"/>
  <c r="AL265" i="4"/>
  <c r="AQ265" i="4"/>
  <c r="X321" i="4"/>
  <c r="Y321" i="4"/>
  <c r="V240" i="4"/>
  <c r="U240" i="4"/>
  <c r="X292" i="4"/>
  <c r="Y292" i="4"/>
  <c r="Y308" i="4"/>
  <c r="AD308" i="4"/>
  <c r="AE308" i="4"/>
  <c r="AA308" i="4"/>
  <c r="Z308" i="4"/>
  <c r="AC308" i="4"/>
  <c r="AB308" i="4"/>
  <c r="AS308" i="4"/>
  <c r="AU308" i="4"/>
  <c r="Y324" i="4"/>
  <c r="X324" i="4"/>
  <c r="U339" i="4"/>
  <c r="V339" i="4"/>
  <c r="U353" i="4"/>
  <c r="V353" i="4"/>
  <c r="AA217" i="4"/>
  <c r="AD217" i="4"/>
  <c r="AP217" i="4" s="1"/>
  <c r="AC217" i="4"/>
  <c r="AB217" i="4"/>
  <c r="AN217" i="4" s="1"/>
  <c r="AE217" i="4"/>
  <c r="AQ217" i="4" s="1"/>
  <c r="AW217" i="4" s="1"/>
  <c r="Z217" i="4"/>
  <c r="AL217" i="4" s="1"/>
  <c r="AR217" i="4" s="1"/>
  <c r="AT217" i="4"/>
  <c r="AV217" i="4"/>
  <c r="AL253" i="4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Z269" i="4"/>
  <c r="AD269" i="4"/>
  <c r="AP269" i="4" s="1"/>
  <c r="AF269" i="4"/>
  <c r="AG269" i="4"/>
  <c r="AH269" i="4"/>
  <c r="AV269" i="4"/>
  <c r="AS269" i="4"/>
  <c r="AT269" i="4"/>
  <c r="AU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T343" i="4"/>
  <c r="AV343" i="4"/>
  <c r="AW343" i="4"/>
  <c r="AS343" i="4"/>
  <c r="AU343" i="4"/>
  <c r="AO375" i="4"/>
  <c r="AE370" i="4"/>
  <c r="AA370" i="4"/>
  <c r="Z370" i="4"/>
  <c r="AL370" i="4" s="1"/>
  <c r="AR370" i="4" s="1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AC362" i="4"/>
  <c r="Y276" i="4"/>
  <c r="AD276" i="4" s="1"/>
  <c r="AE276" i="4"/>
  <c r="AB276" i="4"/>
  <c r="AA276" i="4"/>
  <c r="AS276" i="4"/>
  <c r="AU276" i="4"/>
  <c r="V194" i="4"/>
  <c r="U194" i="4"/>
  <c r="AK276" i="4"/>
  <c r="AI308" i="4"/>
  <c r="AK308" i="4"/>
  <c r="AJ308" i="4"/>
  <c r="V360" i="4"/>
  <c r="W360" i="4" s="1"/>
  <c r="X376" i="4"/>
  <c r="Y376" i="4"/>
  <c r="Y329" i="4"/>
  <c r="AA329" i="4" s="1"/>
  <c r="AM329" i="4" s="1"/>
  <c r="AE329" i="4"/>
  <c r="AC329" i="4"/>
  <c r="AD329" i="4"/>
  <c r="AU329" i="4"/>
  <c r="AV329" i="4"/>
  <c r="AW329" i="4"/>
  <c r="AS329" i="4"/>
  <c r="U345" i="4"/>
  <c r="V345" i="4"/>
  <c r="W345" i="4" s="1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M382" i="4" s="1"/>
  <c r="AG382" i="4"/>
  <c r="AI382" i="4"/>
  <c r="AO382" i="4" s="1"/>
  <c r="AU382" i="4" s="1"/>
  <c r="Z382" i="4"/>
  <c r="AL382" i="4" s="1"/>
  <c r="AR382" i="4" s="1"/>
  <c r="AH382" i="4"/>
  <c r="AS382" i="4"/>
  <c r="AW382" i="4"/>
  <c r="AM297" i="4"/>
  <c r="AS297" i="4" s="1"/>
  <c r="AM257" i="4"/>
  <c r="AS257" i="4" s="1"/>
  <c r="AQ257" i="4"/>
  <c r="AW257" i="4" s="1"/>
  <c r="AQ254" i="4"/>
  <c r="AW254" i="4" s="1"/>
  <c r="AQ359" i="4"/>
  <c r="AW359" i="4" s="1"/>
  <c r="AQ281" i="4"/>
  <c r="AW281" i="4" s="1"/>
  <c r="AO206" i="4"/>
  <c r="AU206" i="4" s="1"/>
  <c r="AM273" i="4"/>
  <c r="AS273" i="4" s="1"/>
  <c r="AQ273" i="4"/>
  <c r="AW273" i="4" s="1"/>
  <c r="AF250" i="4"/>
  <c r="AE336" i="4"/>
  <c r="AI341" i="4"/>
  <c r="AG341" i="4"/>
  <c r="AK341" i="4"/>
  <c r="AJ341" i="4"/>
  <c r="AF341" i="4"/>
  <c r="AH341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AV378" i="4"/>
  <c r="AU378" i="4"/>
  <c r="Z238" i="4"/>
  <c r="AC238" i="4"/>
  <c r="AO238" i="4" s="1"/>
  <c r="AE238" i="4"/>
  <c r="AH238" i="4"/>
  <c r="AG238" i="4"/>
  <c r="AM238" i="4" s="1"/>
  <c r="AS238" i="4" s="1"/>
  <c r="AK238" i="4"/>
  <c r="AB238" i="4"/>
  <c r="AD238" i="4"/>
  <c r="AI238" i="4"/>
  <c r="AJ238" i="4"/>
  <c r="AF238" i="4"/>
  <c r="AV238" i="4"/>
  <c r="AU238" i="4"/>
  <c r="AO265" i="4"/>
  <c r="AU265" i="4" s="1"/>
  <c r="AN265" i="4"/>
  <c r="AM265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AS333" i="4"/>
  <c r="AU333" i="4"/>
  <c r="W358" i="4"/>
  <c r="X358" i="4" s="1"/>
  <c r="Y358" i="4" s="1"/>
  <c r="W366" i="4"/>
  <c r="W374" i="4"/>
  <c r="U186" i="4"/>
  <c r="V186" i="4"/>
  <c r="W186" i="4" s="1"/>
  <c r="U210" i="4"/>
  <c r="V210" i="4"/>
  <c r="W210" i="4" s="1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D253" i="4"/>
  <c r="AC253" i="4"/>
  <c r="AO253" i="4" s="1"/>
  <c r="AU253" i="4" s="1"/>
  <c r="AJ253" i="4"/>
  <c r="AB253" i="4"/>
  <c r="AN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AL375" i="4"/>
  <c r="AE375" i="4"/>
  <c r="AQ375" i="4" s="1"/>
  <c r="AD362" i="4"/>
  <c r="AE362" i="4"/>
  <c r="AQ362" i="4" s="1"/>
  <c r="Z362" i="4"/>
  <c r="AH362" i="4"/>
  <c r="AG362" i="4"/>
  <c r="AF362" i="4"/>
  <c r="AA362" i="4"/>
  <c r="AM362" i="4" s="1"/>
  <c r="AB362" i="4"/>
  <c r="AN362" i="4" s="1"/>
  <c r="AI362" i="4"/>
  <c r="AO362" i="4" s="1"/>
  <c r="AU362" i="4" s="1"/>
  <c r="AJ362" i="4"/>
  <c r="AK362" i="4"/>
  <c r="AT362" i="4"/>
  <c r="AS362" i="4"/>
  <c r="AW362" i="4"/>
  <c r="U331" i="4"/>
  <c r="V331" i="4"/>
  <c r="Z260" i="4"/>
  <c r="AL260" i="4" s="1"/>
  <c r="AC260" i="4"/>
  <c r="AO260" i="4" s="1"/>
  <c r="AB260" i="4"/>
  <c r="AN260" i="4" s="1"/>
  <c r="AT260" i="4" s="1"/>
  <c r="AD260" i="4"/>
  <c r="AP260" i="4" s="1"/>
  <c r="AV260" i="4" s="1"/>
  <c r="AE260" i="4"/>
  <c r="AQ260" i="4" s="1"/>
  <c r="AW260" i="4" s="1"/>
  <c r="AA260" i="4"/>
  <c r="AM260" i="4" s="1"/>
  <c r="AS260" i="4"/>
  <c r="AU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W320" i="4" s="1"/>
  <c r="U328" i="4"/>
  <c r="V328" i="4"/>
  <c r="W328" i="4" s="1"/>
  <c r="U232" i="4"/>
  <c r="V232" i="4"/>
  <c r="W232" i="4" s="1"/>
  <c r="X232" i="4" s="1"/>
  <c r="Y232" i="4" s="1"/>
  <c r="AD232" i="4" s="1"/>
  <c r="AK376" i="4"/>
  <c r="AI376" i="4"/>
  <c r="AJ376" i="4"/>
  <c r="AG376" i="4"/>
  <c r="AH376" i="4"/>
  <c r="AF376" i="4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X278" i="4"/>
  <c r="Y278" i="4"/>
  <c r="X318" i="4"/>
  <c r="Y318" i="4" s="1"/>
  <c r="Y364" i="4"/>
  <c r="AB364" i="4" s="1"/>
  <c r="X266" i="4"/>
  <c r="AP221" i="4"/>
  <c r="AV221" i="4" s="1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D346" i="4"/>
  <c r="AJ346" i="4"/>
  <c r="AF346" i="4"/>
  <c r="AI346" i="4"/>
  <c r="AA346" i="4"/>
  <c r="Z346" i="4"/>
  <c r="AB346" i="4"/>
  <c r="AH346" i="4"/>
  <c r="AG346" i="4"/>
  <c r="AE346" i="4"/>
  <c r="AK346" i="4"/>
  <c r="AC346" i="4"/>
  <c r="AO346" i="4" s="1"/>
  <c r="AU346" i="4" s="1"/>
  <c r="AR346" i="4"/>
  <c r="AW346" i="4"/>
  <c r="AN359" i="4"/>
  <c r="AT359" i="4" s="1"/>
  <c r="AO359" i="4"/>
  <c r="AU359" i="4" s="1"/>
  <c r="AP281" i="4"/>
  <c r="AV281" i="4" s="1"/>
  <c r="AM281" i="4"/>
  <c r="AS281" i="4" s="1"/>
  <c r="AH383" i="4"/>
  <c r="AJ383" i="4"/>
  <c r="AD383" i="4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AP359" i="4"/>
  <c r="AV359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E352" i="4"/>
  <c r="AQ352" i="4" s="1"/>
  <c r="AU352" i="4"/>
  <c r="AJ352" i="4"/>
  <c r="AW352" i="4"/>
  <c r="AG352" i="4"/>
  <c r="AA352" i="4"/>
  <c r="AI352" i="4"/>
  <c r="Z352" i="4"/>
  <c r="AH352" i="4"/>
  <c r="AB352" i="4"/>
  <c r="AC352" i="4"/>
  <c r="AO352" i="4" s="1"/>
  <c r="AF352" i="4"/>
  <c r="AS352" i="4"/>
  <c r="AQ206" i="4"/>
  <c r="AW206" i="4" s="1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252" i="4"/>
  <c r="AW252" i="4" s="1"/>
  <c r="AL252" i="4"/>
  <c r="AR252" i="4" s="1"/>
  <c r="AQ332" i="4"/>
  <c r="AW332" i="4" s="1"/>
  <c r="AL332" i="4"/>
  <c r="AR332" i="4" s="1"/>
  <c r="AQ316" i="4"/>
  <c r="AW316" i="4" s="1"/>
  <c r="AL316" i="4"/>
  <c r="AR316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59" i="4"/>
  <c r="AS359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U242" i="4"/>
  <c r="AR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L206" i="4"/>
  <c r="AR206" i="4" s="1"/>
  <c r="AN206" i="4"/>
  <c r="AT206" i="4" s="1"/>
  <c r="AP206" i="4"/>
  <c r="AV206" i="4" s="1"/>
  <c r="AI302" i="4"/>
  <c r="AG302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R377" i="4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L214" i="4" s="1"/>
  <c r="AR214" i="4" s="1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N332" i="4"/>
  <c r="AT332" i="4" s="1"/>
  <c r="AO243" i="4"/>
  <c r="AU243" i="4" s="1"/>
  <c r="AO361" i="4"/>
  <c r="AU361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P252" i="4"/>
  <c r="AV252" i="4" s="1"/>
  <c r="AM241" i="4"/>
  <c r="AS241" i="4" s="1"/>
  <c r="AP241" i="4"/>
  <c r="AV241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N394" i="4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L369" i="4"/>
  <c r="AR369" i="4" s="1"/>
  <c r="AM373" i="4"/>
  <c r="AS373" i="4" s="1"/>
  <c r="AO373" i="4"/>
  <c r="AU37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L371" i="4"/>
  <c r="AR371" i="4" s="1"/>
  <c r="AP371" i="4"/>
  <c r="AV371" i="4" s="1"/>
  <c r="AQ394" i="4"/>
  <c r="AO394" i="4"/>
  <c r="AM394" i="4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O332" i="4"/>
  <c r="AU332" i="4" s="1"/>
  <c r="AP316" i="4"/>
  <c r="AV316" i="4" s="1"/>
  <c r="AL361" i="4"/>
  <c r="AR361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Y198" i="4" l="1"/>
  <c r="AJ198" i="4" s="1"/>
  <c r="X200" i="4"/>
  <c r="G209" i="4"/>
  <c r="F209" i="4"/>
  <c r="J209" i="4" s="1"/>
  <c r="D209" i="4"/>
  <c r="H209" i="4" s="1"/>
  <c r="E209" i="4"/>
  <c r="I209" i="4" s="1"/>
  <c r="Y199" i="4"/>
  <c r="X199" i="4"/>
  <c r="X197" i="4"/>
  <c r="Y215" i="4"/>
  <c r="X215" i="4"/>
  <c r="AQ187" i="4"/>
  <c r="AW187" i="4" s="1"/>
  <c r="AO187" i="4"/>
  <c r="AU187" i="4" s="1"/>
  <c r="AN203" i="4"/>
  <c r="AT203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H202" i="4"/>
  <c r="AF202" i="4"/>
  <c r="AO217" i="4"/>
  <c r="AU217" i="4" s="1"/>
  <c r="AM217" i="4"/>
  <c r="AS217" i="4" s="1"/>
  <c r="Y202" i="4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Q192" i="4" s="1"/>
  <c r="AW192" i="4" s="1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P242" i="4"/>
  <c r="AV242" i="4" s="1"/>
  <c r="AP286" i="4"/>
  <c r="AV286" i="4" s="1"/>
  <c r="AQ288" i="4"/>
  <c r="AQ383" i="4"/>
  <c r="AW383" i="4" s="1"/>
  <c r="AL365" i="4"/>
  <c r="AR365" i="4" s="1"/>
  <c r="AN336" i="4"/>
  <c r="X196" i="4"/>
  <c r="X188" i="4"/>
  <c r="Y188" i="4" s="1"/>
  <c r="Y328" i="4"/>
  <c r="X328" i="4"/>
  <c r="X320" i="4"/>
  <c r="Y320" i="4"/>
  <c r="AI284" i="4"/>
  <c r="AA284" i="4"/>
  <c r="AD284" i="4"/>
  <c r="AF284" i="4"/>
  <c r="AC284" i="4"/>
  <c r="AO284" i="4" s="1"/>
  <c r="AK284" i="4"/>
  <c r="AU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M299" i="4" s="1"/>
  <c r="AS299" i="4" s="1"/>
  <c r="AE299" i="4"/>
  <c r="AC299" i="4"/>
  <c r="AD299" i="4"/>
  <c r="AV299" i="4"/>
  <c r="AT299" i="4"/>
  <c r="X347" i="4"/>
  <c r="Y347" i="4"/>
  <c r="AP253" i="4"/>
  <c r="Y323" i="4"/>
  <c r="AB323" i="4" s="1"/>
  <c r="AN323" i="4" s="1"/>
  <c r="AA323" i="4"/>
  <c r="AT323" i="4"/>
  <c r="AD323" i="4"/>
  <c r="AC323" i="4"/>
  <c r="X210" i="4"/>
  <c r="Y210" i="4"/>
  <c r="AF210" i="4" s="1"/>
  <c r="X186" i="4"/>
  <c r="Y374" i="4"/>
  <c r="X374" i="4"/>
  <c r="AL333" i="4"/>
  <c r="AQ333" i="4"/>
  <c r="AW333" i="4" s="1"/>
  <c r="AP238" i="4"/>
  <c r="D378" i="4"/>
  <c r="F378" i="4"/>
  <c r="G378" i="4"/>
  <c r="E378" i="4"/>
  <c r="I378" i="4" s="1"/>
  <c r="AN378" i="4"/>
  <c r="AT378" i="4" s="1"/>
  <c r="AN382" i="4"/>
  <c r="AT382" i="4" s="1"/>
  <c r="X345" i="4"/>
  <c r="Y345" i="4"/>
  <c r="AP329" i="4"/>
  <c r="AO329" i="4"/>
  <c r="AQ329" i="4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N276" i="4"/>
  <c r="AT276" i="4" s="1"/>
  <c r="AQ276" i="4"/>
  <c r="AW276" i="4" s="1"/>
  <c r="G370" i="4"/>
  <c r="D370" i="4"/>
  <c r="E370" i="4"/>
  <c r="I370" i="4" s="1"/>
  <c r="F370" i="4"/>
  <c r="J370" i="4" s="1"/>
  <c r="AQ370" i="4"/>
  <c r="AW370" i="4" s="1"/>
  <c r="AQ343" i="4"/>
  <c r="AP343" i="4"/>
  <c r="AO343" i="4"/>
  <c r="AQ357" i="4"/>
  <c r="AW357" i="4" s="1"/>
  <c r="AL357" i="4"/>
  <c r="AR357" i="4" s="1"/>
  <c r="AM269" i="4"/>
  <c r="AG323" i="4"/>
  <c r="AM323" i="4" s="1"/>
  <c r="AS323" i="4" s="1"/>
  <c r="AK323" i="4"/>
  <c r="AH323" i="4"/>
  <c r="AO308" i="4"/>
  <c r="AM308" i="4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P358" i="4"/>
  <c r="AN352" i="4"/>
  <c r="AT352" i="4" s="1"/>
  <c r="AM352" i="4"/>
  <c r="AP352" i="4"/>
  <c r="AV352" i="4" s="1"/>
  <c r="AM232" i="4"/>
  <c r="AM336" i="4"/>
  <c r="AS336" i="4" s="1"/>
  <c r="AM344" i="4"/>
  <c r="AP383" i="4"/>
  <c r="AV383" i="4" s="1"/>
  <c r="AQ346" i="4"/>
  <c r="AL346" i="4"/>
  <c r="AD278" i="4"/>
  <c r="AQ361" i="4"/>
  <c r="AW361" i="4" s="1"/>
  <c r="X220" i="4"/>
  <c r="Y220" i="4"/>
  <c r="W204" i="4"/>
  <c r="AH320" i="4"/>
  <c r="AF320" i="4"/>
  <c r="AG320" i="4"/>
  <c r="AJ320" i="4"/>
  <c r="AK320" i="4"/>
  <c r="AI320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L362" i="4"/>
  <c r="AR362" i="4" s="1"/>
  <c r="AP362" i="4"/>
  <c r="AV362" i="4" s="1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N333" i="4"/>
  <c r="AT333" i="4" s="1"/>
  <c r="AM333" i="4"/>
  <c r="AN238" i="4"/>
  <c r="AT238" i="4" s="1"/>
  <c r="AQ238" i="4"/>
  <c r="AW238" i="4" s="1"/>
  <c r="AL238" i="4"/>
  <c r="AR238" i="4" s="1"/>
  <c r="AP378" i="4"/>
  <c r="AO378" i="4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Y384" i="4"/>
  <c r="Z384" i="4"/>
  <c r="AA384" i="4"/>
  <c r="AB384" i="4"/>
  <c r="AW384" i="4"/>
  <c r="AT384" i="4"/>
  <c r="AU384" i="4"/>
  <c r="AV384" i="4"/>
  <c r="AI345" i="4"/>
  <c r="AH345" i="4"/>
  <c r="AG345" i="4"/>
  <c r="AK345" i="4"/>
  <c r="AF345" i="4"/>
  <c r="AJ345" i="4"/>
  <c r="Z329" i="4"/>
  <c r="AL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Z276" i="4"/>
  <c r="AL276" i="4" s="1"/>
  <c r="AM370" i="4"/>
  <c r="AS370" i="4" s="1"/>
  <c r="AN343" i="4"/>
  <c r="AM343" i="4"/>
  <c r="AL343" i="4"/>
  <c r="AD357" i="4"/>
  <c r="AP357" i="4" s="1"/>
  <c r="AV357" i="4" s="1"/>
  <c r="AC357" i="4"/>
  <c r="AO357" i="4" s="1"/>
  <c r="AU357" i="4" s="1"/>
  <c r="AL269" i="4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S324" i="4"/>
  <c r="AU324" i="4"/>
  <c r="AH324" i="4"/>
  <c r="AF324" i="4"/>
  <c r="AG324" i="4"/>
  <c r="AJ324" i="4"/>
  <c r="AK324" i="4"/>
  <c r="AI324" i="4"/>
  <c r="AN308" i="4"/>
  <c r="AT308" i="4" s="1"/>
  <c r="AL308" i="4"/>
  <c r="AQ308" i="4"/>
  <c r="AW308" i="4" s="1"/>
  <c r="AD292" i="4"/>
  <c r="AP292" i="4" s="1"/>
  <c r="AV292" i="4" s="1"/>
  <c r="AE292" i="4"/>
  <c r="AA292" i="4"/>
  <c r="Z292" i="4"/>
  <c r="AC292" i="4"/>
  <c r="AO292" i="4" s="1"/>
  <c r="AB292" i="4"/>
  <c r="AS292" i="4"/>
  <c r="AU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S321" i="4"/>
  <c r="AT321" i="4"/>
  <c r="AU321" i="4"/>
  <c r="AI321" i="4"/>
  <c r="AK321" i="4"/>
  <c r="AG321" i="4"/>
  <c r="AJ321" i="4"/>
  <c r="AF321" i="4"/>
  <c r="AH321" i="4"/>
  <c r="W216" i="4"/>
  <c r="AB202" i="4"/>
  <c r="Z202" i="4"/>
  <c r="AL202" i="4" s="1"/>
  <c r="AR202" i="4" s="1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E287" i="4"/>
  <c r="I287" i="4" s="1"/>
  <c r="G287" i="4"/>
  <c r="F287" i="4"/>
  <c r="J287" i="4" s="1"/>
  <c r="D287" i="4"/>
  <c r="H287" i="4" s="1"/>
  <c r="AP234" i="4"/>
  <c r="AV234" i="4" s="1"/>
  <c r="AM234" i="4"/>
  <c r="AS234" i="4" s="1"/>
  <c r="F206" i="4"/>
  <c r="J206" i="4" s="1"/>
  <c r="E206" i="4"/>
  <c r="I206" i="4" s="1"/>
  <c r="D206" i="4"/>
  <c r="H206" i="4" s="1"/>
  <c r="G206" i="4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N346" i="4"/>
  <c r="AT34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G318" i="4"/>
  <c r="AA318" i="4"/>
  <c r="AJ318" i="4"/>
  <c r="AB318" i="4"/>
  <c r="AF318" i="4"/>
  <c r="AC318" i="4"/>
  <c r="AH318" i="4"/>
  <c r="AD318" i="4"/>
  <c r="AI318" i="4"/>
  <c r="AK318" i="4"/>
  <c r="Z318" i="4"/>
  <c r="AL318" i="4" s="1"/>
  <c r="AR318" i="4" s="1"/>
  <c r="AE318" i="4"/>
  <c r="AQ318" i="4" s="1"/>
  <c r="AW318" i="4" s="1"/>
  <c r="AG286" i="4"/>
  <c r="AI381" i="4"/>
  <c r="AG381" i="4"/>
  <c r="G371" i="4"/>
  <c r="D371" i="4"/>
  <c r="H371" i="4" s="1"/>
  <c r="F371" i="4"/>
  <c r="J371" i="4" s="1"/>
  <c r="E371" i="4"/>
  <c r="I371" i="4" s="1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I3" i="8"/>
  <c r="H3" i="8"/>
  <c r="G202" i="4" l="1"/>
  <c r="D202" i="4"/>
  <c r="H202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Q189" i="4" s="1"/>
  <c r="AW189" i="4" s="1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G188" i="4"/>
  <c r="AK188" i="4"/>
  <c r="AI188" i="4"/>
  <c r="Y186" i="4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AO201" i="4" s="1"/>
  <c r="AU201" i="4" s="1"/>
  <c r="Z195" i="4"/>
  <c r="AL195" i="4" s="1"/>
  <c r="AR195" i="4" s="1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O189" i="4" s="1"/>
  <c r="AU189" i="4" s="1"/>
  <c r="AB189" i="4"/>
  <c r="AN189" i="4" s="1"/>
  <c r="AT189" i="4" s="1"/>
  <c r="AC215" i="4"/>
  <c r="Z215" i="4"/>
  <c r="AL215" i="4" s="1"/>
  <c r="AR215" i="4" s="1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Q199" i="4" s="1"/>
  <c r="AW199" i="4" s="1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X240" i="4"/>
  <c r="Y240" i="4"/>
  <c r="AM292" i="4"/>
  <c r="AL324" i="4"/>
  <c r="AR324" i="4" s="1"/>
  <c r="X339" i="4"/>
  <c r="Y339" i="4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H384" i="4"/>
  <c r="AN384" i="4" s="1"/>
  <c r="AJ384" i="4"/>
  <c r="X363" i="4"/>
  <c r="Y363" i="4"/>
  <c r="D238" i="4"/>
  <c r="G238" i="4"/>
  <c r="E238" i="4"/>
  <c r="I238" i="4" s="1"/>
  <c r="F238" i="4"/>
  <c r="J238" i="4" s="1"/>
  <c r="X256" i="4"/>
  <c r="Y256" i="4"/>
  <c r="X272" i="4"/>
  <c r="Y272" i="4"/>
  <c r="AI272" i="4" s="1"/>
  <c r="X319" i="4"/>
  <c r="Y319" i="4"/>
  <c r="AK319" i="4" s="1"/>
  <c r="F362" i="4"/>
  <c r="G362" i="4"/>
  <c r="E362" i="4"/>
  <c r="I362" i="4" s="1"/>
  <c r="D362" i="4"/>
  <c r="H362" i="4" s="1"/>
  <c r="AN198" i="4"/>
  <c r="AT198" i="4" s="1"/>
  <c r="AO198" i="4"/>
  <c r="AU198" i="4" s="1"/>
  <c r="AM198" i="4"/>
  <c r="AS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M220" i="4" s="1"/>
  <c r="AS220" i="4" s="1"/>
  <c r="AF220" i="4"/>
  <c r="AE220" i="4"/>
  <c r="AQ220" i="4" s="1"/>
  <c r="AW220" i="4" s="1"/>
  <c r="AJ220" i="4"/>
  <c r="AD220" i="4"/>
  <c r="AP220" i="4" s="1"/>
  <c r="AV220" i="4" s="1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Q374" i="4" s="1"/>
  <c r="AW374" i="4" s="1"/>
  <c r="AK374" i="4"/>
  <c r="AH374" i="4"/>
  <c r="AA374" i="4"/>
  <c r="AJ374" i="4"/>
  <c r="AC374" i="4"/>
  <c r="AG374" i="4"/>
  <c r="AI374" i="4"/>
  <c r="Z374" i="4"/>
  <c r="AL374" i="4" s="1"/>
  <c r="AR374" i="4" s="1"/>
  <c r="AF374" i="4"/>
  <c r="AD374" i="4"/>
  <c r="AP374" i="4" s="1"/>
  <c r="AV374" i="4"/>
  <c r="AA186" i="4"/>
  <c r="Z186" i="4"/>
  <c r="AC186" i="4"/>
  <c r="AE186" i="4"/>
  <c r="AB186" i="4"/>
  <c r="AD186" i="4"/>
  <c r="AO323" i="4"/>
  <c r="AU323" i="4" s="1"/>
  <c r="AP323" i="4"/>
  <c r="AV323" i="4" s="1"/>
  <c r="AP299" i="4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Z280" i="4"/>
  <c r="AL280" i="4" s="1"/>
  <c r="AS280" i="4"/>
  <c r="AM284" i="4"/>
  <c r="AS284" i="4" s="1"/>
  <c r="AH328" i="4"/>
  <c r="AK328" i="4"/>
  <c r="AG328" i="4"/>
  <c r="Z328" i="4"/>
  <c r="AJ328" i="4"/>
  <c r="AS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Q230" i="4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N321" i="4"/>
  <c r="AM321" i="4"/>
  <c r="AN292" i="4"/>
  <c r="AT292" i="4" s="1"/>
  <c r="AL292" i="4"/>
  <c r="AQ292" i="4"/>
  <c r="AW292" i="4" s="1"/>
  <c r="AO324" i="4"/>
  <c r="AM324" i="4"/>
  <c r="AP324" i="4"/>
  <c r="AV324" i="4" s="1"/>
  <c r="X194" i="4"/>
  <c r="Y194" i="4"/>
  <c r="AE384" i="4"/>
  <c r="AQ384" i="4" s="1"/>
  <c r="AD384" i="4"/>
  <c r="AP384" i="4" s="1"/>
  <c r="AC384" i="4"/>
  <c r="AO384" i="4" s="1"/>
  <c r="AK366" i="4"/>
  <c r="AH366" i="4"/>
  <c r="AI366" i="4"/>
  <c r="AB366" i="4"/>
  <c r="AN366" i="4" s="1"/>
  <c r="AT366" i="4" s="1"/>
  <c r="AE366" i="4"/>
  <c r="AQ366" i="4" s="1"/>
  <c r="AF366" i="4"/>
  <c r="AU366" i="4"/>
  <c r="AA366" i="4"/>
  <c r="AG366" i="4"/>
  <c r="AC366" i="4"/>
  <c r="Z366" i="4"/>
  <c r="AL366" i="4" s="1"/>
  <c r="AR366" i="4" s="1"/>
  <c r="AD366" i="4"/>
  <c r="AJ366" i="4"/>
  <c r="AW366" i="4"/>
  <c r="X264" i="4"/>
  <c r="Y264" i="4"/>
  <c r="X212" i="4"/>
  <c r="Y327" i="4"/>
  <c r="AG327" i="4" s="1"/>
  <c r="Z327" i="4"/>
  <c r="AA327" i="4"/>
  <c r="AB327" i="4"/>
  <c r="AW327" i="4"/>
  <c r="AT327" i="4"/>
  <c r="AU327" i="4"/>
  <c r="AS327" i="4"/>
  <c r="X331" i="4"/>
  <c r="Y331" i="4"/>
  <c r="AH300" i="4"/>
  <c r="AB300" i="4"/>
  <c r="AN300" i="4" s="1"/>
  <c r="AT300" i="4" s="1"/>
  <c r="AG300" i="4"/>
  <c r="AA300" i="4"/>
  <c r="AM300" i="4" s="1"/>
  <c r="AS300" i="4" s="1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AS210" i="4"/>
  <c r="Z323" i="4"/>
  <c r="AL323" i="4" s="1"/>
  <c r="AR323" i="4" s="1"/>
  <c r="AE323" i="4"/>
  <c r="AQ323" i="4" s="1"/>
  <c r="AW323" i="4" s="1"/>
  <c r="AA347" i="4"/>
  <c r="AE347" i="4"/>
  <c r="AQ347" i="4" s="1"/>
  <c r="AW347" i="4" s="1"/>
  <c r="AB347" i="4"/>
  <c r="AC347" i="4"/>
  <c r="Z347" i="4"/>
  <c r="AD347" i="4"/>
  <c r="AP347" i="4" s="1"/>
  <c r="AV347" i="4" s="1"/>
  <c r="AU347" i="4"/>
  <c r="AI347" i="4"/>
  <c r="AK347" i="4"/>
  <c r="AG347" i="4"/>
  <c r="AJ347" i="4"/>
  <c r="AF347" i="4"/>
  <c r="AH347" i="4"/>
  <c r="AJ327" i="4"/>
  <c r="AH327" i="4"/>
  <c r="AF327" i="4"/>
  <c r="Z299" i="4"/>
  <c r="AL299" i="4" s="1"/>
  <c r="AR299" i="4" s="1"/>
  <c r="AB299" i="4"/>
  <c r="AN299" i="4" s="1"/>
  <c r="AI280" i="4"/>
  <c r="AP284" i="4"/>
  <c r="AV284" i="4" s="1"/>
  <c r="AC320" i="4"/>
  <c r="AO320" i="4" s="1"/>
  <c r="AU320" i="4" s="1"/>
  <c r="Z320" i="4"/>
  <c r="AL320" i="4" s="1"/>
  <c r="AE320" i="4"/>
  <c r="AQ320" i="4" s="1"/>
  <c r="AA320" i="4"/>
  <c r="AM320" i="4" s="1"/>
  <c r="AB320" i="4"/>
  <c r="AN320" i="4" s="1"/>
  <c r="AT320" i="4" s="1"/>
  <c r="AD320" i="4"/>
  <c r="AP320" i="4" s="1"/>
  <c r="AV320" i="4" s="1"/>
  <c r="AS320" i="4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F210" i="4" l="1"/>
  <c r="J210" i="4" s="1"/>
  <c r="G210" i="4"/>
  <c r="D210" i="4"/>
  <c r="H210" i="4" s="1"/>
  <c r="E210" i="4"/>
  <c r="I210" i="4" s="1"/>
  <c r="G195" i="4"/>
  <c r="E195" i="4"/>
  <c r="I195" i="4" s="1"/>
  <c r="F195" i="4"/>
  <c r="J195" i="4" s="1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G215" i="4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M197" i="4" s="1"/>
  <c r="AS197" i="4" s="1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AN196" i="4"/>
  <c r="AT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O200" i="4" s="1"/>
  <c r="AU200" i="4" s="1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N327" i="4"/>
  <c r="AM327" i="4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AM264" i="4" s="1"/>
  <c r="AS264" i="4" s="1"/>
  <c r="Z264" i="4"/>
  <c r="AU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L353" i="4" s="1"/>
  <c r="AR353" i="4" s="1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V339" i="4"/>
  <c r="AE339" i="4"/>
  <c r="AB339" i="4"/>
  <c r="AW339" i="4"/>
  <c r="AU339" i="4"/>
  <c r="AT339" i="4"/>
  <c r="AC339" i="4"/>
  <c r="AO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AP240" i="4" s="1"/>
  <c r="AV240" i="4" s="1"/>
  <c r="Z240" i="4"/>
  <c r="AS240" i="4"/>
  <c r="AW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M331" i="4" s="1"/>
  <c r="AS331" i="4" s="1"/>
  <c r="AE331" i="4"/>
  <c r="AB331" i="4"/>
  <c r="AC331" i="4"/>
  <c r="Z331" i="4"/>
  <c r="AL331" i="4" s="1"/>
  <c r="AR331" i="4" s="1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P366" i="4"/>
  <c r="AV366" i="4" s="1"/>
  <c r="AO366" i="4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L328" i="4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L272" i="4" s="1"/>
  <c r="AW272" i="4"/>
  <c r="AH272" i="4"/>
  <c r="AJ272" i="4"/>
  <c r="AG272" i="4"/>
  <c r="AF272" i="4"/>
  <c r="AK272" i="4"/>
  <c r="AQ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AS363" i="4"/>
  <c r="AV363" i="4"/>
  <c r="Z363" i="4"/>
  <c r="AD363" i="4"/>
  <c r="AA363" i="4"/>
  <c r="AU363" i="4"/>
  <c r="AW363" i="4"/>
  <c r="AT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D339" i="4"/>
  <c r="D324" i="4"/>
  <c r="H324" i="4" s="1"/>
  <c r="F324" i="4"/>
  <c r="E324" i="4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197" i="4" l="1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Q363" i="4"/>
  <c r="AN363" i="4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D331" i="4"/>
  <c r="H331" i="4" s="1"/>
  <c r="E331" i="4"/>
  <c r="F331" i="4"/>
  <c r="J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L363" i="4"/>
  <c r="AO363" i="4"/>
  <c r="AP256" i="4"/>
  <c r="AV256" i="4" s="1"/>
  <c r="AL256" i="4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M240" i="4"/>
  <c r="AQ240" i="4"/>
  <c r="AP339" i="4"/>
  <c r="AL339" i="4"/>
  <c r="AR339" i="4" s="1"/>
  <c r="AQ339" i="4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  <c r="D200" i="4" l="1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G264" i="4"/>
  <c r="D264" i="4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</calcChain>
</file>

<file path=xl/sharedStrings.xml><?xml version="1.0" encoding="utf-8"?>
<sst xmlns="http://schemas.openxmlformats.org/spreadsheetml/2006/main" count="659" uniqueCount="275">
  <si>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</si>
  <si>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</si>
  <si>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</si>
  <si>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</si>
  <si>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</si>
  <si>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</si>
  <si>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</si>
  <si>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</si>
  <si>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</si>
  <si>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</si>
  <si>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</si>
  <si>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</si>
  <si>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</si>
  <si>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</si>
  <si>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</si>
  <si>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</si>
  <si>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</si>
  <si>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</si>
  <si>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</si>
  <si>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</si>
  <si>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</si>
  <si>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</si>
  <si>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</si>
  <si>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</si>
  <si>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</si>
  <si>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</si>
  <si>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</si>
  <si>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</si>
  <si>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</si>
  <si>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</si>
  <si>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</si>
  <si>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</si>
  <si>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</si>
  <si>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</si>
  <si>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</si>
  <si>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</si>
  <si>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</si>
  <si>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</si>
  <si>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</si>
  <si>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</si>
  <si>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</si>
  <si>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</si>
  <si>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</si>
  <si>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</si>
  <si>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</si>
  <si>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</si>
  <si>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</si>
  <si>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</si>
  <si>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</si>
  <si>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</si>
  <si>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</si>
  <si>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</si>
  <si>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</si>
  <si>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</si>
  <si>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</si>
  <si>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</si>
  <si>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</si>
  <si>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</si>
  <si>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</si>
  <si>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</si>
  <si>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</si>
  <si>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</si>
  <si>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</si>
  <si>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</si>
  <si>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</si>
  <si>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</si>
  <si>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</si>
  <si>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</si>
  <si>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</si>
  <si>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</si>
  <si>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</si>
  <si>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</si>
  <si>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</si>
  <si>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</si>
  <si>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</si>
  <si>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</si>
  <si>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</si>
  <si>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</si>
  <si>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</si>
  <si>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</si>
  <si>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</si>
  <si>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</si>
  <si>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</si>
  <si>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</si>
  <si>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</si>
  <si>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</si>
  <si>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</si>
  <si>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</si>
  <si>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</si>
  <si>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</si>
  <si>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</si>
  <si>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</si>
  <si>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</si>
  <si>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</si>
  <si>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</si>
  <si>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</si>
  <si>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</si>
  <si>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</si>
  <si>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</si>
  <si>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</si>
  <si>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</si>
  <si>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</si>
  <si>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</si>
  <si>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</si>
  <si>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</si>
  <si>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</si>
  <si>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</si>
  <si>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</si>
  <si>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</si>
  <si>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</si>
  <si>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</si>
  <si>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</si>
  <si>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</si>
  <si>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</si>
  <si>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</si>
  <si>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</si>
  <si>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</si>
  <si>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</si>
  <si>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</si>
  <si>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</si>
  <si>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</si>
  <si>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</si>
  <si>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</si>
  <si>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</si>
  <si>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</si>
  <si>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</si>
  <si>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</si>
  <si>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</si>
  <si>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</si>
  <si>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</si>
  <si>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</si>
  <si>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</si>
  <si>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</si>
  <si>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</si>
  <si>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</si>
  <si>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</si>
  <si>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</si>
  <si>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</si>
  <si>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</si>
  <si>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</si>
  <si>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</si>
  <si>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</si>
  <si>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</si>
  <si>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</si>
  <si>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</si>
  <si>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</si>
  <si>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</si>
  <si>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</si>
  <si>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</si>
  <si>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</si>
  <si>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</si>
  <si>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</si>
  <si>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</si>
  <si>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</si>
  <si>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</si>
  <si>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</si>
  <si>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</si>
  <si>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</si>
  <si>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</si>
  <si>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</si>
  <si>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</si>
  <si>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</si>
  <si>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</si>
  <si>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</si>
  <si>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</si>
  <si>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</si>
  <si>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</si>
  <si>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</si>
  <si>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</si>
  <si>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</si>
  <si>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</si>
  <si>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</si>
  <si>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</si>
  <si>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</si>
  <si>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</si>
  <si>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</si>
  <si>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</si>
  <si>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</si>
  <si>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</si>
  <si>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</si>
  <si>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</si>
  <si>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</si>
  <si>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</si>
  <si>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</si>
  <si>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</si>
  <si>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</si>
  <si>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</si>
  <si>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</si>
  <si>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</si>
  <si>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</si>
  <si>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</si>
  <si>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</si>
  <si>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Pisa</t>
  </si>
  <si>
    <t>Cremonese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</si>
  <si>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</si>
  <si>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</si>
  <si>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</si>
  <si>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</si>
  <si>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</si>
  <si>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</si>
  <si>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</si>
  <si>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</si>
  <si>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</si>
  <si>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</si>
  <si>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</si>
  <si>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</si>
  <si>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</si>
  <si>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</si>
  <si>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</si>
  <si>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</si>
  <si>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</si>
  <si>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</si>
  <si>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Wycombe</t>
  </si>
  <si>
    <t>Rotherham</t>
  </si>
  <si>
    <t>Coventry</t>
  </si>
  <si>
    <t>Colchester</t>
  </si>
  <si>
    <t>Scunthorpe</t>
  </si>
  <si>
    <t>Newport County</t>
  </si>
  <si>
    <t>Grimsby</t>
  </si>
  <si>
    <t>Volos NFC</t>
  </si>
  <si>
    <t>Asteras Tripolis</t>
  </si>
  <si>
    <t>Erzurum BB</t>
  </si>
  <si>
    <t>SCORE</t>
  </si>
  <si>
    <t>Logrones</t>
  </si>
  <si>
    <t>OV25</t>
  </si>
  <si>
    <t>UN25</t>
  </si>
  <si>
    <t>P GOALS</t>
  </si>
  <si>
    <t>P SCORE</t>
  </si>
  <si>
    <t>Goals O</t>
  </si>
  <si>
    <t>Aldershot</t>
  </si>
  <si>
    <t>Torquay</t>
  </si>
  <si>
    <t>Boreham Wood</t>
  </si>
  <si>
    <t>Woking</t>
  </si>
  <si>
    <t>Bromley</t>
  </si>
  <si>
    <t>Hartlepool</t>
  </si>
  <si>
    <t>Altrincham</t>
  </si>
  <si>
    <t>King’s Lynn</t>
  </si>
  <si>
    <t>Maidenhead</t>
  </si>
  <si>
    <t>Barnet</t>
  </si>
  <si>
    <t>Sutton</t>
  </si>
  <si>
    <t>Sabadell</t>
  </si>
  <si>
    <t>Notts County</t>
  </si>
  <si>
    <t>Hatayspor</t>
  </si>
  <si>
    <t>Halifax</t>
  </si>
  <si>
    <t>Mouscron</t>
  </si>
  <si>
    <t>20/11/2020</t>
  </si>
  <si>
    <t>Weymouth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</si>
  <si>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</si>
  <si>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</si>
  <si>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</si>
  <si>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</si>
  <si>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</si>
  <si>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</si>
  <si>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</si>
  <si>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</si>
  <si>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Dag and Red</t>
  </si>
  <si>
    <t>Stockport</t>
  </si>
  <si>
    <t>1-1</t>
  </si>
  <si>
    <t>L</t>
  </si>
  <si>
    <t>2-0</t>
  </si>
  <si>
    <t>1-3</t>
  </si>
  <si>
    <t>2-1</t>
  </si>
  <si>
    <t>1-2</t>
  </si>
  <si>
    <t>1-0</t>
  </si>
  <si>
    <t>2-2</t>
  </si>
  <si>
    <t>0-1</t>
  </si>
  <si>
    <t>0-2</t>
  </si>
  <si>
    <t>0-0</t>
  </si>
  <si>
    <t>P</t>
  </si>
  <si>
    <t>2-3</t>
  </si>
  <si>
    <t>ov15</t>
  </si>
  <si>
    <t>Chesterfield</t>
  </si>
  <si>
    <t>Yeovil</t>
  </si>
  <si>
    <t>un25</t>
  </si>
  <si>
    <t>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</si>
</sst>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1.0543300667589199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1.0511368361869355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1.0512150176064545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1.050305669221034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1.0538644213740753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1.0483511839381512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1.0540333908812936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1.0522559150967761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1.0459631209894389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1.0431976029859278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1.0475117579190587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1.0510694237812139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1.0522559150967761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1.0484438729518561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1.0605174007793741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1.0518980699471303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1.0629813436677837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1.0525123267481189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1.0567609363032806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1.0532159430726011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1.0629813436677837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1.0611497315460385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1.0662627066031662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1.081007526581852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1.051738571938915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1.0475117579190587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1.0629592441321463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1.0658193208676467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1.0576683492758872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1.0602620774953408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1.0643567077555702</v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1.0295905544784636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28.985422916139598</v>
      </c>
      <c r="I186" s="6">
        <f>IF('Log_working_3-way'!$D186="","",'True_Odds_Calculator_3-way'!O187/'True_Odds_Calculator_3-way'!B187-1)</f>
        <v>5.2902815976984181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2.9306727378242137E-2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1.0263893007968203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17.875866560141315</v>
      </c>
      <c r="I187" s="6">
        <f>IF('Log_working_3-way'!$D187="","",'True_Odds_Calculator_3-way'!O188/'True_Odds_Calculator_3-way'!B188-1)</f>
        <v>7.7189799560536585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2.8114270006369679E-2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1.0262686150908429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14.939947894448466</v>
      </c>
      <c r="I188" s="6">
        <f>IF('Log_working_3-way'!$D188="","",'True_Odds_Calculator_3-way'!O189/'True_Odds_Calculator_3-way'!B189-1)</f>
        <v>7.9843985282139531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2.8298485267670426E-2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1.0265682323980492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19.280472127542048</v>
      </c>
      <c r="I189" s="6">
        <f>IF('Log_working_3-way'!$D189="","",'True_Odds_Calculator_3-way'!O190/'True_Odds_Calculator_3-way'!B190-1)</f>
        <v>7.8245003239679587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2.8096094113588821E-2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1.0256194525469964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11.499532691585884</v>
      </c>
      <c r="I190" s="6">
        <f>IF('Log_working_3-way'!$D190="","",'True_Odds_Calculator_3-way'!O191/'True_Odds_Calculator_3-way'!B191-1)</f>
        <v>8.5613852482359345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2.7774449013548308E-2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1.0260112872194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9.5948526522235085</v>
      </c>
      <c r="I191" s="6">
        <f>IF('Log_working_3-way'!$D191="","",'True_Odds_Calculator_3-way'!O192/'True_Odds_Calculator_3-way'!B192-1)</f>
        <v>7.8247825078747635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2.8063219402835182E-2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1.0369322885299253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42.079393756900537</v>
      </c>
      <c r="I192" s="6">
        <f>IF('Log_working_3-way'!$D192="","",'True_Odds_Calculator_3-way'!O193/'True_Odds_Calculator_3-way'!B193-1)</f>
        <v>4.1224011601546424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3.1686859273066137E-2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1.0259381328927204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8.7418233507948884</v>
      </c>
      <c r="I193" s="6">
        <f>IF('Log_working_3-way'!$D193="","",'True_Odds_Calculator_3-way'!O194/'True_Odds_Calculator_3-way'!B194-1)</f>
        <v>8.440703336700679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2.7982175953310318E-2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1.0335746941910171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32.931550091035966</v>
      </c>
      <c r="I194" s="6">
        <f>IF('Log_working_3-way'!$D194="","",'True_Odds_Calculator_3-way'!O195/'True_Odds_Calculator_3-way'!B195-1)</f>
        <v>5.7113504304022031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3.1865021510681046E-2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1.0360474279061074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36.815780650584671</v>
      </c>
      <c r="I195" s="6">
        <f>IF('Log_working_3-way'!$D195="","",'True_Odds_Calculator_3-way'!O196/'True_Odds_Calculator_3-way'!B196-1)</f>
        <v>4.6756150569855457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3.2968229875641963E-2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1.0259194793701385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8.9956195403009485</v>
      </c>
      <c r="I196" s="6">
        <f>IF('Log_working_3-way'!$D196="","",'True_Odds_Calculator_3-way'!O197/'True_Odds_Calculator_3-way'!B197-1)</f>
        <v>6.7207981633093095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2.7734876251507945E-2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1.0315816103546753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29.612463736727509</v>
      </c>
      <c r="I197" s="6">
        <f>IF('Log_working_3-way'!$D197="","",'True_Odds_Calculator_3-way'!O198/'True_Odds_Calculator_3-way'!B198-1)</f>
        <v>5.8606078898432159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3.1007232137824747E-2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1.0269601184967869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20.23343368181596</v>
      </c>
      <c r="I198" s="6">
        <f>IF('Log_working_3-way'!$D198="","",'True_Odds_Calculator_3-way'!O199/'True_Odds_Calculator_3-way'!B199-1)</f>
        <v>7.2653174178483777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2.8376688106282577E-2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1.0288039869473471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3.1163818993375774</v>
      </c>
      <c r="I199" s="6">
        <f>IF('Log_working_3-way'!$D199="","",'True_Odds_Calculator_3-way'!O200/'True_Odds_Calculator_3-way'!B200-1)</f>
        <v>6.102066757457548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2.851777498800212E-2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1.025768987797016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15.615143285900253</v>
      </c>
      <c r="I200" s="6">
        <f>IF('Log_working_3-way'!$D200="","",'True_Odds_Calculator_3-way'!O201/'True_Odds_Calculator_3-way'!B201-1)</f>
        <v>7.4671143776634601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2.7697209124704747E-2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1.0361422894243164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30.540050316627308</v>
      </c>
      <c r="I201" s="6">
        <f>IF('Log_working_3-way'!$D201="","",'True_Odds_Calculator_3-way'!O202/'True_Odds_Calculator_3-way'!B202-1)</f>
        <v>4.662893262824495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3.5288812056071261E-2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1.0347923035211688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25.758061522813772</v>
      </c>
      <c r="I202" s="6">
        <f>IF('Log_working_3-way'!$D202="","",'True_Odds_Calculator_3-way'!O203/'True_Odds_Calculator_3-way'!B203-1)</f>
        <v>6.29052968371556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3.5233101669684963E-2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1.0296651929880174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13.224707726383317</v>
      </c>
      <c r="I203" s="6">
        <f>IF('Log_working_3-way'!$D203="","",'True_Odds_Calculator_3-way'!O204/'True_Odds_Calculator_3-way'!B204-1)</f>
        <v>7.5322695016153869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3.1990343552955602E-2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1.0306984006121034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10.671925095468563</v>
      </c>
      <c r="I204" s="6">
        <f>IF('Log_working_3-way'!$D204="","",'True_Odds_Calculator_3-way'!O205/'True_Odds_Calculator_3-way'!B205-1)</f>
        <v>6.7253994311863154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3.2933904380049839E-2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1.0388483420354326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2.905053194436769</v>
      </c>
      <c r="I205" s="6">
        <f>IF('Log_working_3-way'!$D205="","",'True_Odds_Calculator_3-way'!O206/'True_Odds_Calculator_3-way'!B206-1)</f>
        <v>4.2411325981962253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3.6717115115214582E-2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1.0319982626582811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19.168576693277313</v>
      </c>
      <c r="I206" s="6">
        <f>IF('Log_working_3-way'!$D206="","",'True_Odds_Calculator_3-way'!O207/'True_Odds_Calculator_3-way'!B207-1)</f>
        <v>6.4637739721163046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3.3799979948778258E-2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1.0318918512337352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18.62843363188145</v>
      </c>
      <c r="I207" s="6">
        <f>IF('Log_working_3-way'!$D207="","",'True_Odds_Calculator_3-way'!O208/'True_Odds_Calculator_3-way'!B208-1)</f>
        <v>5.9904593241534094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3.3733063556557141E-2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1.0472360906470517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44.760753313135893</v>
      </c>
      <c r="I208" s="6">
        <f>IF('Log_working_3-way'!$D208="","",'True_Odds_Calculator_3-way'!O209/'True_Odds_Calculator_3-way'!B209-1)</f>
        <v>3.1412847506442807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3.9371562750406097E-2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1.0300543903565507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9.4125711136333816</v>
      </c>
      <c r="I209" s="6">
        <f>IF('Log_working_3-way'!$D209="","",'True_Odds_Calculator_3-way'!O210/'True_Odds_Calculator_3-way'!B210-1)</f>
        <v>8.1704561216165228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3.2386556976720993E-2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1.0557494244768693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30.361528215094403</v>
      </c>
      <c r="I210" s="6">
        <f>IF('Log_working_3-way'!$D210="","",'True_Odds_Calculator_3-way'!O211/'True_Odds_Calculator_3-way'!B211-1)</f>
        <v>7.7721069487550736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5.3184081267343863E-2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1.0266599919479757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15.737917300194102</v>
      </c>
      <c r="I211" s="6">
        <f>IF('Log_working_3-way'!$D211="","",'True_Odds_Calculator_3-way'!O212/'True_Odds_Calculator_3-way'!B212-1)</f>
        <v>8.4937009249274791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2.864257861320807E-2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1.0278929443682312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25.104697127073983</v>
      </c>
      <c r="I212" s="6">
        <f>IF('Log_working_3-way'!$D212="","",'True_Odds_Calculator_3-way'!O213/'True_Odds_Calculator_3-way'!B213-1)</f>
        <v>6.7593752057708407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2.8411023533943869E-2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1.035590731049491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25.471743949903136</v>
      </c>
      <c r="I213" s="6">
        <f>IF('Log_working_3-way'!$D213="","",'True_Odds_Calculator_3-way'!O214/'True_Odds_Calculator_3-way'!B214-1)</f>
        <v>9.1800018029644139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3.5501451702404818E-2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1.0297918874230323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10.760728134582083</v>
      </c>
      <c r="I214" s="6">
        <f>IF('Log_working_3-way'!$D214="","",'True_Odds_Calculator_3-way'!O215/'True_Odds_Calculator_3-way'!B215-1)</f>
        <v>10.056421380996527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3.2290654832641374E-2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1.0409960954373174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31.528817783642126</v>
      </c>
      <c r="I215" s="6">
        <f>IF('Log_working_3-way'!$D215="","",'True_Odds_Calculator_3-way'!O216/'True_Odds_Calculator_3-way'!B216-1)</f>
        <v>6.6360447951697585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3.9141827710448718E-2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1.0367199641324523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7.8397105182617821</v>
      </c>
      <c r="I216" s="6">
        <f>IF('Log_working_3-way'!$D216="","",'True_Odds_Calculator_3-way'!O217/'True_Odds_Calculator_3-way'!B217-1)</f>
        <v>6.7253206063663784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3.8805109793278447E-2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1.0427324511267433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20.501439742558173</v>
      </c>
      <c r="I217" s="6">
        <f>IF('Log_working_3-way'!$D217="","",'True_Odds_Calculator_3-way'!O218/'True_Odds_Calculator_3-way'!B218-1)</f>
        <v>7.4289339412905999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4.4642157073335964E-2</v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</v>
      </c>
      <c r="B186" s="4">
        <f>IF('True_Odds_Calculator_3-way'!B187="","",'True_Odds_Calculator_3-way'!B187)</f>
        <v>3.93</v>
      </c>
      <c r="C186" s="4">
        <f>IF('True_Odds_Calculator_3-way'!C187="","",'True_Odds_Calculator_3-way'!C187)</f>
        <v>4.5599999999999996</v>
      </c>
      <c r="D186" s="9">
        <f t="shared" si="39"/>
        <v>0.54354185980918979</v>
      </c>
      <c r="E186" s="9">
        <f t="shared" si="40"/>
        <v>0.24535593472174627</v>
      </c>
      <c r="F186" s="9">
        <f t="shared" si="41"/>
        <v>0.21110220546906397</v>
      </c>
      <c r="G186" s="9">
        <f t="shared" si="42"/>
        <v>1.0497308807803911</v>
      </c>
      <c r="H186" s="9">
        <f t="shared" si="43"/>
        <v>1.839784704624313</v>
      </c>
      <c r="I186" s="9">
        <f t="shared" si="44"/>
        <v>4.0757114806865458</v>
      </c>
      <c r="J186" s="9">
        <f t="shared" si="45"/>
        <v>4.7370419355781923</v>
      </c>
      <c r="K186" s="11">
        <f t="shared" si="46"/>
        <v>0.55555555555555558</v>
      </c>
      <c r="L186" s="11">
        <f t="shared" si="47"/>
        <v>0.2544529262086514</v>
      </c>
      <c r="M186" s="11">
        <f t="shared" si="48"/>
        <v>0.2192982456140351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-0.2586888482161015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0.22599437525110494</v>
      </c>
      <c r="Q186" s="11">
        <f>2*'OddsRatio_working_3-way'!K186*'OddsRatio_working_3-way'!L186*'OddsRatio_working_3-way'!M186</f>
        <v>6.2001200343238659E-2</v>
      </c>
      <c r="R186" s="11">
        <f t="shared" si="49"/>
        <v>0</v>
      </c>
      <c r="S186" s="11">
        <f t="shared" si="50"/>
        <v>-0.87361467960271522</v>
      </c>
      <c r="T186" s="11">
        <f t="shared" si="51"/>
        <v>-0.2396748092188519</v>
      </c>
      <c r="U186" s="11">
        <f>'OddsRatio_working_3-way'!S186-'OddsRatio_working_3-way'!R186^2/3</f>
        <v>-0.87361467960271522</v>
      </c>
      <c r="V186" s="11">
        <f>'OddsRatio_working_3-way'!S186*'OddsRatio_working_3-way'!R186/3-2*'OddsRatio_working_3-way'!R186^3/27-'OddsRatio_working_3-way'!T186</f>
        <v>0.2396748092188519</v>
      </c>
      <c r="W186" s="11">
        <f>'OddsRatio_working_3-way'!V186^2+4*'OddsRatio_working_3-way'!U186^3/27</f>
        <v>-4.1333023192497161E-2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0.15714407192652083</v>
      </c>
      <c r="Y186" s="11">
        <f>IF('OddsRatio_working_3-way'!W186&gt;=0,IF('OddsRatio_working_3-way'!V186+SQRT('OddsRatio_working_3-way'!W186)&gt;0,0,PI()),ACOS('OddsRatio_working_3-way'!V186/(2*'OddsRatio_working_3-way'!X186)))</f>
        <v>0.70347986472789814</v>
      </c>
      <c r="Z186" s="11">
        <f>'OddsRatio_working_3-way'!X186^(1/3)*COS('OddsRatio_working_3-way'!Y186/3)</f>
        <v>0.52486544039019567</v>
      </c>
      <c r="AA186" s="11">
        <f>'OddsRatio_working_3-way'!X186^(1/3)*COS(('OddsRatio_working_3-way'!Y186+2*PI())/3)</f>
        <v>-0.37101850201612308</v>
      </c>
      <c r="AB186" s="11">
        <f>'OddsRatio_working_3-way'!X186^(1/3)*COS(('OddsRatio_working_3-way'!Y186+4*PI())/3)</f>
        <v>-0.15384693837407282</v>
      </c>
      <c r="AC186" s="11">
        <f>'OddsRatio_working_3-way'!X186^(1/3)*SIN('OddsRatio_working_3-way'!Y186/3)</f>
        <v>0.12538406072906971</v>
      </c>
      <c r="AD186" s="11">
        <f>'OddsRatio_working_3-way'!X186^(1/3)*SIN(('OddsRatio_working_3-way'!Y186+2*PI())/3)</f>
        <v>0.39185477458188156</v>
      </c>
      <c r="AE186" s="11">
        <f>'OddsRatio_working_3-way'!X186^(1/3)*SIN(('OddsRatio_working_3-way'!Y186+4*PI())/3)</f>
        <v>-0.51723883531095127</v>
      </c>
      <c r="AF186" s="11">
        <f>-'OddsRatio_working_3-way'!U186/(3*'OddsRatio_working_3-way'!X186^(1/3))*COS(('OddsRatio_working_3-way'!Y186)/3)</f>
        <v>0.52486544039019556</v>
      </c>
      <c r="AG186" s="11">
        <f>-'OddsRatio_working_3-way'!U186/(3*'OddsRatio_working_3-way'!X186^(1/3))*COS(('OddsRatio_working_3-way'!Y186+2*PI())/3)</f>
        <v>-0.37101850201612296</v>
      </c>
      <c r="AH186" s="11">
        <f>-'OddsRatio_working_3-way'!U186/(3*'OddsRatio_working_3-way'!X186^(1/3))*COS(('OddsRatio_working_3-way'!Y186+4*PI())/3)</f>
        <v>-0.15384693837407276</v>
      </c>
      <c r="AI186" s="11">
        <f>'OddsRatio_working_3-way'!U186/(3*'OddsRatio_working_3-way'!X186^(1/3))*SIN(('OddsRatio_working_3-way'!Y186)/3)</f>
        <v>-0.12538406072906971</v>
      </c>
      <c r="AJ186" s="11">
        <f>'OddsRatio_working_3-way'!U186/(3*'OddsRatio_working_3-way'!X186^(1/3))*SIN(('OddsRatio_working_3-way'!Y186+2*PI())/3)</f>
        <v>-0.3918547745818815</v>
      </c>
      <c r="AK186" s="11">
        <f>'OddsRatio_working_3-way'!U186/(3*'OddsRatio_working_3-way'!X186^(1/3))*SIN(('OddsRatio_working_3-way'!Y186+4*PI())/3)</f>
        <v>0.51723883531095116</v>
      </c>
      <c r="AL186" s="11">
        <f>'OddsRatio_working_3-way'!Z186+'OddsRatio_working_3-way'!AF186</f>
        <v>1.0497308807803911</v>
      </c>
      <c r="AM186" s="11">
        <f>'OddsRatio_working_3-way'!AA186+'OddsRatio_working_3-way'!AG186</f>
        <v>-0.74203700403224604</v>
      </c>
      <c r="AN186" s="11">
        <f>'OddsRatio_working_3-way'!AB186+'OddsRatio_working_3-way'!AH186</f>
        <v>-0.30769387674814558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1.0497308807803911</v>
      </c>
      <c r="AS186" s="11">
        <f>IF(('OddsRatio_working_3-way'!X186=0),IF(Q186&gt;0,-Q186^(1/3),(-Q186)^(1/3)),'OddsRatio_working_3-way'!AM186-'OddsRatio_working_3-way'!R186/3)</f>
        <v>-0.74203700403224604</v>
      </c>
      <c r="AT186" s="11">
        <f>IF(('OddsRatio_working_3-way'!X186=0),IF(Q186&gt;0,-Q186^(1/3),(-Q186)^(1/3)),'OddsRatio_working_3-way'!AN186-'OddsRatio_working_3-way'!R186/3)</f>
        <v>-0.30769387674814558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2.27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3.47</v>
      </c>
      <c r="D187" s="9">
        <f t="shared" si="39"/>
        <v>0.43001045290939494</v>
      </c>
      <c r="E187" s="9">
        <f t="shared" si="40"/>
        <v>0.29050296524186842</v>
      </c>
      <c r="F187" s="9">
        <f t="shared" si="41"/>
        <v>0.27948658184873698</v>
      </c>
      <c r="G187" s="9">
        <f t="shared" si="42"/>
        <v>1.0437203653164286</v>
      </c>
      <c r="H187" s="9">
        <f t="shared" si="43"/>
        <v>2.325524863951864</v>
      </c>
      <c r="I187" s="9">
        <f t="shared" si="44"/>
        <v>3.442305654840442</v>
      </c>
      <c r="J187" s="9">
        <f t="shared" si="45"/>
        <v>3.5779893023315785</v>
      </c>
      <c r="K187" s="11">
        <f t="shared" si="46"/>
        <v>0.44052863436123346</v>
      </c>
      <c r="L187" s="11">
        <f t="shared" si="47"/>
        <v>0.29940119760479045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-0.27900676449282502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0.23110097645483954</v>
      </c>
      <c r="Q187" s="11">
        <f>2*'OddsRatio_working_3-way'!K187*'OddsRatio_working_3-way'!L187*'OddsRatio_working_3-way'!M187</f>
        <v>7.6020058044355118E-2</v>
      </c>
      <c r="R187" s="11">
        <f t="shared" si="49"/>
        <v>0</v>
      </c>
      <c r="S187" s="11">
        <f t="shared" si="50"/>
        <v>-0.82829882951021627</v>
      </c>
      <c r="T187" s="11">
        <f t="shared" si="51"/>
        <v>-0.27246672023362378</v>
      </c>
      <c r="U187" s="11">
        <f>'OddsRatio_working_3-way'!S187-'OddsRatio_working_3-way'!R187^2/3</f>
        <v>-0.82829882951021627</v>
      </c>
      <c r="V187" s="11">
        <f>'OddsRatio_working_3-way'!S187*'OddsRatio_working_3-way'!R187/3-2*'OddsRatio_working_3-way'!R187^3/27-'OddsRatio_working_3-way'!T187</f>
        <v>0.27246672023362378</v>
      </c>
      <c r="W187" s="11">
        <f>'OddsRatio_working_3-way'!V187^2+4*'OddsRatio_working_3-way'!U187^3/27</f>
        <v>-9.9512777782265194E-3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0.14507704109635536</v>
      </c>
      <c r="Y187" s="11">
        <f>IF('OddsRatio_working_3-way'!W187&gt;=0,IF('OddsRatio_working_3-way'!V187+SQRT('OddsRatio_working_3-way'!W187)&gt;0,0,PI()),ACOS('OddsRatio_working_3-way'!V187/(2*'OddsRatio_working_3-way'!X187)))</f>
        <v>0.35096469193953439</v>
      </c>
      <c r="Z187" s="11">
        <f>'OddsRatio_working_3-way'!X187^(1/3)*COS('OddsRatio_working_3-way'!Y187/3)</f>
        <v>0.52186018265821432</v>
      </c>
      <c r="AA187" s="11">
        <f>'OddsRatio_working_3-way'!X187^(1/3)*COS(('OddsRatio_working_3-way'!Y187+2*PI())/3)</f>
        <v>-0.31404477568762945</v>
      </c>
      <c r="AB187" s="11">
        <f>'OddsRatio_working_3-way'!X187^(1/3)*COS(('OddsRatio_working_3-way'!Y187+4*PI())/3)</f>
        <v>-0.20781540697058501</v>
      </c>
      <c r="AC187" s="11">
        <f>'OddsRatio_working_3-way'!X187^(1/3)*SIN('OddsRatio_working_3-way'!Y187/3)</f>
        <v>6.1331554624629643E-2</v>
      </c>
      <c r="AD187" s="11">
        <f>'OddsRatio_working_3-way'!X187^(1/3)*SIN(('OddsRatio_working_3-way'!Y187+2*PI())/3)</f>
        <v>0.42127839809328615</v>
      </c>
      <c r="AE187" s="11">
        <f>'OddsRatio_working_3-way'!X187^(1/3)*SIN(('OddsRatio_working_3-way'!Y187+4*PI())/3)</f>
        <v>-0.48260995271791579</v>
      </c>
      <c r="AF187" s="11">
        <f>-'OddsRatio_working_3-way'!U187/(3*'OddsRatio_working_3-way'!X187^(1/3))*COS(('OddsRatio_working_3-way'!Y187)/3)</f>
        <v>0.52186018265821421</v>
      </c>
      <c r="AG187" s="11">
        <f>-'OddsRatio_working_3-way'!U187/(3*'OddsRatio_working_3-way'!X187^(1/3))*COS(('OddsRatio_working_3-way'!Y187+2*PI())/3)</f>
        <v>-0.3140447756876294</v>
      </c>
      <c r="AH187" s="11">
        <f>-'OddsRatio_working_3-way'!U187/(3*'OddsRatio_working_3-way'!X187^(1/3))*COS(('OddsRatio_working_3-way'!Y187+4*PI())/3)</f>
        <v>-0.20781540697058498</v>
      </c>
      <c r="AI187" s="11">
        <f>'OddsRatio_working_3-way'!U187/(3*'OddsRatio_working_3-way'!X187^(1/3))*SIN(('OddsRatio_working_3-way'!Y187)/3)</f>
        <v>-6.1331554624629629E-2</v>
      </c>
      <c r="AJ187" s="11">
        <f>'OddsRatio_working_3-way'!U187/(3*'OddsRatio_working_3-way'!X187^(1/3))*SIN(('OddsRatio_working_3-way'!Y187+2*PI())/3)</f>
        <v>-0.4212783980932861</v>
      </c>
      <c r="AK187" s="11">
        <f>'OddsRatio_working_3-way'!U187/(3*'OddsRatio_working_3-way'!X187^(1/3))*SIN(('OddsRatio_working_3-way'!Y187+4*PI())/3)</f>
        <v>0.48260995271791568</v>
      </c>
      <c r="AL187" s="11">
        <f>'OddsRatio_working_3-way'!Z187+'OddsRatio_working_3-way'!AF187</f>
        <v>1.0437203653164286</v>
      </c>
      <c r="AM187" s="11">
        <f>'OddsRatio_working_3-way'!AA187+'OddsRatio_working_3-way'!AG187</f>
        <v>-0.6280895513752589</v>
      </c>
      <c r="AN187" s="11">
        <f>'OddsRatio_working_3-way'!AB187+'OddsRatio_working_3-way'!AH187</f>
        <v>-0.41563081394116996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1.0437203653164286</v>
      </c>
      <c r="AS187" s="11">
        <f>IF(('OddsRatio_working_3-way'!X187=0),IF(Q187&gt;0,-Q187^(1/3),(-Q187)^(1/3)),'OddsRatio_working_3-way'!AM187-'OddsRatio_working_3-way'!R187/3)</f>
        <v>-0.6280895513752589</v>
      </c>
      <c r="AT187" s="11">
        <f>IF(('OddsRatio_working_3-way'!X187=0),IF(Q187&gt;0,-Q187^(1/3),(-Q187)^(1/3)),'OddsRatio_working_3-way'!AN187-'OddsRatio_working_3-way'!R187/3)</f>
        <v>-0.41563081394116996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2.4700000000000002</v>
      </c>
      <c r="B188" s="4">
        <f>IF('True_Odds_Calculator_3-way'!B189="","",'True_Odds_Calculator_3-way'!B189)</f>
        <v>3.29</v>
      </c>
      <c r="C188" s="4">
        <f>IF('True_Odds_Calculator_3-way'!C189="","",'True_Odds_Calculator_3-way'!C189)</f>
        <v>3.13</v>
      </c>
      <c r="D188" s="9">
        <f t="shared" si="39"/>
        <v>0.39465476405189409</v>
      </c>
      <c r="E188" s="9">
        <f t="shared" si="40"/>
        <v>0.29503025380996961</v>
      </c>
      <c r="F188" s="9">
        <f t="shared" si="41"/>
        <v>0.3103149821381363</v>
      </c>
      <c r="G188" s="9">
        <f t="shared" si="42"/>
        <v>1.04344231400855</v>
      </c>
      <c r="H188" s="9">
        <f t="shared" si="43"/>
        <v>2.5338602015925686</v>
      </c>
      <c r="I188" s="9">
        <f t="shared" si="44"/>
        <v>3.3894828990795798</v>
      </c>
      <c r="J188" s="9">
        <f t="shared" si="45"/>
        <v>3.2225321288382118</v>
      </c>
      <c r="K188" s="11">
        <f t="shared" si="46"/>
        <v>0.40485829959514169</v>
      </c>
      <c r="L188" s="11">
        <f t="shared" si="47"/>
        <v>0.303951367781155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-0.28190010119393438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0.23156776606576079</v>
      </c>
      <c r="Q188" s="11">
        <f>2*'OddsRatio_working_3-way'!K188*'OddsRatio_working_3-way'!L188*'OddsRatio_working_3-way'!M188</f>
        <v>7.8630820395844056E-2</v>
      </c>
      <c r="R188" s="11">
        <f t="shared" si="49"/>
        <v>0</v>
      </c>
      <c r="S188" s="11">
        <f t="shared" si="50"/>
        <v>-0.82145329173348813</v>
      </c>
      <c r="T188" s="11">
        <f t="shared" si="51"/>
        <v>-0.27893150822868862</v>
      </c>
      <c r="U188" s="11">
        <f>'OddsRatio_working_3-way'!S188-'OddsRatio_working_3-way'!R188^2/3</f>
        <v>-0.82145329173348813</v>
      </c>
      <c r="V188" s="11">
        <f>'OddsRatio_working_3-way'!S188*'OddsRatio_working_3-way'!R188/3-2*'OddsRatio_working_3-way'!R188^3/27-'OddsRatio_working_3-way'!T188</f>
        <v>0.27893150822868862</v>
      </c>
      <c r="W188" s="11">
        <f>'OddsRatio_working_3-way'!V188^2+4*'OddsRatio_working_3-way'!U188^3/27</f>
        <v>-4.3164402082481318E-3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0.14328226206598213</v>
      </c>
      <c r="Y188" s="11">
        <f>IF('OddsRatio_working_3-way'!W188&gt;=0,IF('OddsRatio_working_3-way'!V188+SQRT('OddsRatio_working_3-way'!W188)&gt;0,0,PI()),ACOS('OddsRatio_working_3-way'!V188/(2*'OddsRatio_working_3-way'!X188)))</f>
        <v>0.23132395601607048</v>
      </c>
      <c r="Z188" s="11">
        <f>'OddsRatio_working_3-way'!X188^(1/3)*COS('OddsRatio_working_3-way'!Y188/3)</f>
        <v>0.52172115700427502</v>
      </c>
      <c r="AA188" s="11">
        <f>'OddsRatio_working_3-way'!X188^(1/3)*COS(('OddsRatio_working_3-way'!Y188+2*PI())/3)</f>
        <v>-0.29576901135098499</v>
      </c>
      <c r="AB188" s="11">
        <f>'OddsRatio_working_3-way'!X188^(1/3)*COS(('OddsRatio_working_3-way'!Y188+4*PI())/3)</f>
        <v>-0.22595214565329017</v>
      </c>
      <c r="AC188" s="11">
        <f>'OddsRatio_working_3-way'!X188^(1/3)*SIN('OddsRatio_working_3-way'!Y188/3)</f>
        <v>4.0308786204540058E-2</v>
      </c>
      <c r="AD188" s="11">
        <f>'OddsRatio_working_3-way'!X188^(1/3)*SIN(('OddsRatio_working_3-way'!Y188+2*PI())/3)</f>
        <v>0.43166938255524173</v>
      </c>
      <c r="AE188" s="11">
        <f>'OddsRatio_working_3-way'!X188^(1/3)*SIN(('OddsRatio_working_3-way'!Y188+4*PI())/3)</f>
        <v>-0.47197816875978177</v>
      </c>
      <c r="AF188" s="11">
        <f>-'OddsRatio_working_3-way'!U188/(3*'OddsRatio_working_3-way'!X188^(1/3))*COS(('OddsRatio_working_3-way'!Y188)/3)</f>
        <v>0.52172115700427502</v>
      </c>
      <c r="AG188" s="11">
        <f>-'OddsRatio_working_3-way'!U188/(3*'OddsRatio_working_3-way'!X188^(1/3))*COS(('OddsRatio_working_3-way'!Y188+2*PI())/3)</f>
        <v>-0.29576901135098499</v>
      </c>
      <c r="AH188" s="11">
        <f>-'OddsRatio_working_3-way'!U188/(3*'OddsRatio_working_3-way'!X188^(1/3))*COS(('OddsRatio_working_3-way'!Y188+4*PI())/3)</f>
        <v>-0.22595214565329017</v>
      </c>
      <c r="AI188" s="11">
        <f>'OddsRatio_working_3-way'!U188/(3*'OddsRatio_working_3-way'!X188^(1/3))*SIN(('OddsRatio_working_3-way'!Y188)/3)</f>
        <v>-4.0308786204540058E-2</v>
      </c>
      <c r="AJ188" s="11">
        <f>'OddsRatio_working_3-way'!U188/(3*'OddsRatio_working_3-way'!X188^(1/3))*SIN(('OddsRatio_working_3-way'!Y188+2*PI())/3)</f>
        <v>-0.43166938255524173</v>
      </c>
      <c r="AK188" s="11">
        <f>'OddsRatio_working_3-way'!U188/(3*'OddsRatio_working_3-way'!X188^(1/3))*SIN(('OddsRatio_working_3-way'!Y188+4*PI())/3)</f>
        <v>0.47197816875978177</v>
      </c>
      <c r="AL188" s="11">
        <f>'OddsRatio_working_3-way'!Z188+'OddsRatio_working_3-way'!AF188</f>
        <v>1.04344231400855</v>
      </c>
      <c r="AM188" s="11">
        <f>'OddsRatio_working_3-way'!AA188+'OddsRatio_working_3-way'!AG188</f>
        <v>-0.59153802270196998</v>
      </c>
      <c r="AN188" s="11">
        <f>'OddsRatio_working_3-way'!AB188+'OddsRatio_working_3-way'!AH188</f>
        <v>-0.45190429130658033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1.04344231400855</v>
      </c>
      <c r="AS188" s="11">
        <f>IF(('OddsRatio_working_3-way'!X188=0),IF(Q188&gt;0,-Q188^(1/3),(-Q188)^(1/3)),'OddsRatio_working_3-way'!AM188-'OddsRatio_working_3-way'!R188/3)</f>
        <v>-0.59153802270196998</v>
      </c>
      <c r="AT188" s="11">
        <f>IF(('OddsRatio_working_3-way'!X188=0),IF(Q188&gt;0,-Q188^(1/3),(-Q188)^(1/3)),'OddsRatio_working_3-way'!AN188-'OddsRatio_working_3-way'!R188/3)</f>
        <v>-0.45190429130658033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3.7</v>
      </c>
      <c r="D189" s="9">
        <f t="shared" si="39"/>
        <v>0.44594306043737608</v>
      </c>
      <c r="E189" s="9">
        <f t="shared" si="40"/>
        <v>0.29220682637571843</v>
      </c>
      <c r="F189" s="9">
        <f t="shared" si="41"/>
        <v>0.26185011318690543</v>
      </c>
      <c r="G189" s="9">
        <f t="shared" si="42"/>
        <v>1.0440661783203857</v>
      </c>
      <c r="H189" s="9">
        <f t="shared" si="43"/>
        <v>2.2424387522012585</v>
      </c>
      <c r="I189" s="9">
        <f t="shared" si="44"/>
        <v>3.4222335337032947</v>
      </c>
      <c r="J189" s="9">
        <f t="shared" si="45"/>
        <v>3.8189786814650417</v>
      </c>
      <c r="K189" s="11">
        <f t="shared" si="46"/>
        <v>0.45662100456621008</v>
      </c>
      <c r="L189" s="11">
        <f t="shared" si="47"/>
        <v>0.30120481927710846</v>
      </c>
      <c r="M189" s="11">
        <f t="shared" si="48"/>
        <v>0.27027027027027023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-0.27708613052729236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0.23083819914980175</v>
      </c>
      <c r="Q189" s="11">
        <f>2*'OddsRatio_working_3-way'!K189*'OddsRatio_working_3-way'!L189*'OddsRatio_working_3-way'!M189</f>
        <v>7.4344025491079463E-2</v>
      </c>
      <c r="R189" s="11">
        <f t="shared" si="49"/>
        <v>0</v>
      </c>
      <c r="S189" s="11">
        <f t="shared" si="50"/>
        <v>-0.83309185743262848</v>
      </c>
      <c r="T189" s="11">
        <f t="shared" si="51"/>
        <v>-0.26830655633901079</v>
      </c>
      <c r="U189" s="11">
        <f>'OddsRatio_working_3-way'!S189-'OddsRatio_working_3-way'!R189^2/3</f>
        <v>-0.83309185743262848</v>
      </c>
      <c r="V189" s="11">
        <f>'OddsRatio_working_3-way'!S189*'OddsRatio_working_3-way'!R189/3-2*'OddsRatio_working_3-way'!R189^3/27-'OddsRatio_working_3-way'!T189</f>
        <v>0.26830655633901079</v>
      </c>
      <c r="W189" s="11">
        <f>'OddsRatio_working_3-way'!V189^2+4*'OddsRatio_working_3-way'!U189^3/27</f>
        <v>-1.3670965851133018E-2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0.14633811364920604</v>
      </c>
      <c r="Y189" s="11">
        <f>IF('OddsRatio_working_3-way'!W189&gt;=0,IF('OddsRatio_working_3-way'!V189+SQRT('OddsRatio_working_3-way'!W189)&gt;0,0,PI()),ACOS('OddsRatio_working_3-way'!V189/(2*'OddsRatio_working_3-way'!X189)))</f>
        <v>0.41096671776016436</v>
      </c>
      <c r="Z189" s="11">
        <f>'OddsRatio_working_3-way'!X189^(1/3)*COS('OddsRatio_working_3-way'!Y189/3)</f>
        <v>0.52203308916019286</v>
      </c>
      <c r="AA189" s="11">
        <f>'OddsRatio_working_3-way'!X189^(1/3)*COS(('OddsRatio_working_3-way'!Y189+2*PI())/3)</f>
        <v>-0.32333872943073177</v>
      </c>
      <c r="AB189" s="11">
        <f>'OddsRatio_working_3-way'!X189^(1/3)*COS(('OddsRatio_working_3-way'!Y189+4*PI())/3)</f>
        <v>-0.19869435972946115</v>
      </c>
      <c r="AC189" s="11">
        <f>'OddsRatio_working_3-way'!X189^(1/3)*SIN('OddsRatio_working_3-way'!Y189/3)</f>
        <v>7.1963460399999873E-2</v>
      </c>
      <c r="AD189" s="11">
        <f>'OddsRatio_working_3-way'!X189^(1/3)*SIN(('OddsRatio_working_3-way'!Y189+2*PI())/3)</f>
        <v>0.41611218662879396</v>
      </c>
      <c r="AE189" s="11">
        <f>'OddsRatio_working_3-way'!X189^(1/3)*SIN(('OddsRatio_working_3-way'!Y189+4*PI())/3)</f>
        <v>-0.48807564702879375</v>
      </c>
      <c r="AF189" s="11">
        <f>-'OddsRatio_working_3-way'!U189/(3*'OddsRatio_working_3-way'!X189^(1/3))*COS(('OddsRatio_working_3-way'!Y189)/3)</f>
        <v>0.52203308916019286</v>
      </c>
      <c r="AG189" s="11">
        <f>-'OddsRatio_working_3-way'!U189/(3*'OddsRatio_working_3-way'!X189^(1/3))*COS(('OddsRatio_working_3-way'!Y189+2*PI())/3)</f>
        <v>-0.32333872943073177</v>
      </c>
      <c r="AH189" s="11">
        <f>-'OddsRatio_working_3-way'!U189/(3*'OddsRatio_working_3-way'!X189^(1/3))*COS(('OddsRatio_working_3-way'!Y189+4*PI())/3)</f>
        <v>-0.19869435972946115</v>
      </c>
      <c r="AI189" s="11">
        <f>'OddsRatio_working_3-way'!U189/(3*'OddsRatio_working_3-way'!X189^(1/3))*SIN(('OddsRatio_working_3-way'!Y189)/3)</f>
        <v>-7.1963460399999873E-2</v>
      </c>
      <c r="AJ189" s="11">
        <f>'OddsRatio_working_3-way'!U189/(3*'OddsRatio_working_3-way'!X189^(1/3))*SIN(('OddsRatio_working_3-way'!Y189+2*PI())/3)</f>
        <v>-0.41611218662879396</v>
      </c>
      <c r="AK189" s="11">
        <f>'OddsRatio_working_3-way'!U189/(3*'OddsRatio_working_3-way'!X189^(1/3))*SIN(('OddsRatio_working_3-way'!Y189+4*PI())/3)</f>
        <v>0.48807564702879375</v>
      </c>
      <c r="AL189" s="11">
        <f>'OddsRatio_working_3-way'!Z189+'OddsRatio_working_3-way'!AF189</f>
        <v>1.0440661783203857</v>
      </c>
      <c r="AM189" s="11">
        <f>'OddsRatio_working_3-way'!AA189+'OddsRatio_working_3-way'!AG189</f>
        <v>-0.64667745886146355</v>
      </c>
      <c r="AN189" s="11">
        <f>'OddsRatio_working_3-way'!AB189+'OddsRatio_working_3-way'!AH189</f>
        <v>-0.39738871945892229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1.0440661783203857</v>
      </c>
      <c r="AS189" s="11">
        <f>IF(('OddsRatio_working_3-way'!X189=0),IF(Q189&gt;0,-Q189^(1/3),(-Q189)^(1/3)),'OddsRatio_working_3-way'!AM189-'OddsRatio_working_3-way'!R189/3)</f>
        <v>-0.64667745886146355</v>
      </c>
      <c r="AT189" s="11">
        <f>IF(('OddsRatio_working_3-way'!X189=0),IF(Q189&gt;0,-Q189^(1/3),(-Q189)^(1/3)),'OddsRatio_working_3-way'!AN189-'OddsRatio_working_3-way'!R189/3)</f>
        <v>-0.39738871945892229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2.79</v>
      </c>
      <c r="B190" s="4">
        <f>IF('True_Odds_Calculator_3-way'!B191="","",'True_Odds_Calculator_3-way'!B191)</f>
        <v>3.19</v>
      </c>
      <c r="C190" s="4">
        <f>IF('True_Odds_Calculator_3-way'!C191="","",'True_Odds_Calculator_3-way'!C191)</f>
        <v>2.81</v>
      </c>
      <c r="D190" s="9">
        <f t="shared" si="39"/>
        <v>0.34894642249468705</v>
      </c>
      <c r="E190" s="9">
        <f t="shared" si="40"/>
        <v>0.3046271789893531</v>
      </c>
      <c r="F190" s="9">
        <f t="shared" si="41"/>
        <v>0.34642639851595974</v>
      </c>
      <c r="G190" s="9">
        <f t="shared" si="42"/>
        <v>1.0423293060433672</v>
      </c>
      <c r="H190" s="9">
        <f t="shared" si="43"/>
        <v>2.8657694578176272</v>
      </c>
      <c r="I190" s="9">
        <f t="shared" si="44"/>
        <v>3.2827011802349739</v>
      </c>
      <c r="J190" s="9">
        <f t="shared" si="45"/>
        <v>2.8866160439384942</v>
      </c>
      <c r="K190" s="11">
        <f t="shared" si="46"/>
        <v>0.35842293906810035</v>
      </c>
      <c r="L190" s="11">
        <f t="shared" si="47"/>
        <v>0.31347962382445144</v>
      </c>
      <c r="M190" s="11">
        <f t="shared" si="48"/>
        <v>0.35587188612099646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-0.28370991553095826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0.2315140527230671</v>
      </c>
      <c r="Q190" s="11">
        <f>2*'OddsRatio_working_3-way'!K190*'OddsRatio_working_3-way'!L190*'OddsRatio_working_3-way'!M190</f>
        <v>7.9970311821439419E-2</v>
      </c>
      <c r="R190" s="11">
        <f t="shared" si="49"/>
        <v>0</v>
      </c>
      <c r="S190" s="11">
        <f t="shared" si="50"/>
        <v>-0.8160238329696462</v>
      </c>
      <c r="T190" s="11">
        <f t="shared" si="51"/>
        <v>-0.28187351743338385</v>
      </c>
      <c r="U190" s="11">
        <f>'OddsRatio_working_3-way'!S190-'OddsRatio_working_3-way'!R190^2/3</f>
        <v>-0.8160238329696462</v>
      </c>
      <c r="V190" s="11">
        <f>'OddsRatio_working_3-way'!S190*'OddsRatio_working_3-way'!R190/3-2*'OddsRatio_working_3-way'!R190^3/27-'OddsRatio_working_3-way'!T190</f>
        <v>0.28187351743338385</v>
      </c>
      <c r="W190" s="11">
        <f>'OddsRatio_working_3-way'!V190^2+4*'OddsRatio_working_3-way'!U190^3/27</f>
        <v>-1.0489654094375384E-3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0.14186405926071063</v>
      </c>
      <c r="Y190" s="11">
        <f>IF('OddsRatio_working_3-way'!W190&gt;=0,IF('OddsRatio_working_3-way'!V190+SQRT('OddsRatio_working_3-way'!W190)&gt;0,0,PI()),ACOS('OddsRatio_working_3-way'!V190/(2*'OddsRatio_working_3-way'!X190)))</f>
        <v>0.11439997071076613</v>
      </c>
      <c r="Z190" s="11">
        <f>'OddsRatio_working_3-way'!X190^(1/3)*COS('OddsRatio_working_3-way'!Y190/3)</f>
        <v>0.52116465302168358</v>
      </c>
      <c r="AA190" s="11">
        <f>'OddsRatio_working_3-way'!X190^(1/3)*COS(('OddsRatio_working_3-way'!Y190+2*PI())/3)</f>
        <v>-0.27780183791513907</v>
      </c>
      <c r="AB190" s="11">
        <f>'OddsRatio_working_3-way'!X190^(1/3)*COS(('OddsRatio_working_3-way'!Y190+4*PI())/3)</f>
        <v>-0.24336281510654459</v>
      </c>
      <c r="AC190" s="11">
        <f>'OddsRatio_working_3-way'!X190^(1/3)*SIN('OddsRatio_working_3-way'!Y190/3)</f>
        <v>1.9883379089169928E-2</v>
      </c>
      <c r="AD190" s="11">
        <f>'OddsRatio_working_3-way'!X190^(1/3)*SIN(('OddsRatio_working_3-way'!Y190+2*PI())/3)</f>
        <v>0.44140013952669549</v>
      </c>
      <c r="AE190" s="11">
        <f>'OddsRatio_working_3-way'!X190^(1/3)*SIN(('OddsRatio_working_3-way'!Y190+4*PI())/3)</f>
        <v>-0.4612835186158652</v>
      </c>
      <c r="AF190" s="11">
        <f>-'OddsRatio_working_3-way'!U190/(3*'OddsRatio_working_3-way'!X190^(1/3))*COS(('OddsRatio_working_3-way'!Y190)/3)</f>
        <v>0.52116465302168358</v>
      </c>
      <c r="AG190" s="11">
        <f>-'OddsRatio_working_3-way'!U190/(3*'OddsRatio_working_3-way'!X190^(1/3))*COS(('OddsRatio_working_3-way'!Y190+2*PI())/3)</f>
        <v>-0.27780183791513907</v>
      </c>
      <c r="AH190" s="11">
        <f>-'OddsRatio_working_3-way'!U190/(3*'OddsRatio_working_3-way'!X190^(1/3))*COS(('OddsRatio_working_3-way'!Y190+4*PI())/3)</f>
        <v>-0.24336281510654459</v>
      </c>
      <c r="AI190" s="11">
        <f>'OddsRatio_working_3-way'!U190/(3*'OddsRatio_working_3-way'!X190^(1/3))*SIN(('OddsRatio_working_3-way'!Y190)/3)</f>
        <v>-1.9883379089169928E-2</v>
      </c>
      <c r="AJ190" s="11">
        <f>'OddsRatio_working_3-way'!U190/(3*'OddsRatio_working_3-way'!X190^(1/3))*SIN(('OddsRatio_working_3-way'!Y190+2*PI())/3)</f>
        <v>-0.44140013952669549</v>
      </c>
      <c r="AK190" s="11">
        <f>'OddsRatio_working_3-way'!U190/(3*'OddsRatio_working_3-way'!X190^(1/3))*SIN(('OddsRatio_working_3-way'!Y190+4*PI())/3)</f>
        <v>0.4612835186158652</v>
      </c>
      <c r="AL190" s="11">
        <f>'OddsRatio_working_3-way'!Z190+'OddsRatio_working_3-way'!AF190</f>
        <v>1.0423293060433672</v>
      </c>
      <c r="AM190" s="11">
        <f>'OddsRatio_working_3-way'!AA190+'OddsRatio_working_3-way'!AG190</f>
        <v>-0.55560367583027814</v>
      </c>
      <c r="AN190" s="11">
        <f>'OddsRatio_working_3-way'!AB190+'OddsRatio_working_3-way'!AH190</f>
        <v>-0.48672563021308918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1.0423293060433672</v>
      </c>
      <c r="AS190" s="11">
        <f>IF(('OddsRatio_working_3-way'!X190=0),IF(Q190&gt;0,-Q190^(1/3),(-Q190)^(1/3)),'OddsRatio_working_3-way'!AM190-'OddsRatio_working_3-way'!R190/3)</f>
        <v>-0.55560367583027814</v>
      </c>
      <c r="AT190" s="11">
        <f>IF(('OddsRatio_working_3-way'!X190=0),IF(Q190&gt;0,-Q190^(1/3),(-Q190)^(1/3)),'OddsRatio_working_3-way'!AN190-'OddsRatio_working_3-way'!R190/3)</f>
        <v>-0.48672563021308918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3.03</v>
      </c>
      <c r="B191" s="4">
        <f>IF('True_Odds_Calculator_3-way'!B192="","",'True_Odds_Calculator_3-way'!B192)</f>
        <v>3.32</v>
      </c>
      <c r="C191" s="4">
        <f>IF('True_Odds_Calculator_3-way'!C192="","",'True_Odds_Calculator_3-way'!C192)</f>
        <v>2.52</v>
      </c>
      <c r="D191" s="9">
        <f t="shared" si="39"/>
        <v>0.32079048023103135</v>
      </c>
      <c r="E191" s="9">
        <f t="shared" si="40"/>
        <v>0.29241725412445541</v>
      </c>
      <c r="F191" s="9">
        <f t="shared" si="41"/>
        <v>0.38679226564451324</v>
      </c>
      <c r="G191" s="9">
        <f t="shared" si="42"/>
        <v>1.0430046742302777</v>
      </c>
      <c r="H191" s="9">
        <f t="shared" si="43"/>
        <v>3.1172994886874639</v>
      </c>
      <c r="I191" s="9">
        <f t="shared" si="44"/>
        <v>3.419770844214244</v>
      </c>
      <c r="J191" s="9">
        <f t="shared" si="45"/>
        <v>2.5853671048300222</v>
      </c>
      <c r="K191" s="11">
        <f t="shared" si="46"/>
        <v>0.33003300330033003</v>
      </c>
      <c r="L191" s="11">
        <f t="shared" si="47"/>
        <v>0.30120481927710846</v>
      </c>
      <c r="M191" s="11">
        <f t="shared" si="48"/>
        <v>0.3968253968253968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-0.28238807816524636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0.23155643160414724</v>
      </c>
      <c r="Q191" s="11">
        <f>2*'OddsRatio_working_3-way'!K191*'OddsRatio_working_3-way'!L191*'OddsRatio_working_3-way'!M191</f>
        <v>7.8894865963934316E-2</v>
      </c>
      <c r="R191" s="11">
        <f t="shared" si="49"/>
        <v>0</v>
      </c>
      <c r="S191" s="11">
        <f t="shared" si="50"/>
        <v>-0.81999365238303823</v>
      </c>
      <c r="T191" s="11">
        <f t="shared" si="51"/>
        <v>-0.27938454936389712</v>
      </c>
      <c r="U191" s="11">
        <f>'OddsRatio_working_3-way'!S191-'OddsRatio_working_3-way'!R191^2/3</f>
        <v>-0.81999365238303823</v>
      </c>
      <c r="V191" s="11">
        <f>'OddsRatio_working_3-way'!S191*'OddsRatio_working_3-way'!R191/3-2*'OddsRatio_working_3-way'!R191^3/27-'OddsRatio_working_3-way'!T191</f>
        <v>0.27938454936389712</v>
      </c>
      <c r="W191" s="11">
        <f>'OddsRatio_working_3-way'!V191^2+4*'OddsRatio_working_3-way'!U191^3/27</f>
        <v>-3.6265247895000408E-3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0.14290053464977651</v>
      </c>
      <c r="Y191" s="11">
        <f>IF('OddsRatio_working_3-way'!W191&gt;=0,IF('OddsRatio_working_3-way'!V191+SQRT('OddsRatio_working_3-way'!W191)&gt;0,0,PI()),ACOS('OddsRatio_working_3-way'!V191/(2*'OddsRatio_working_3-way'!X191)))</f>
        <v>0.21229938748227961</v>
      </c>
      <c r="Z191" s="11">
        <f>'OddsRatio_working_3-way'!X191^(1/3)*COS('OddsRatio_working_3-way'!Y191/3)</f>
        <v>0.52150233711513883</v>
      </c>
      <c r="AA191" s="11">
        <f>'OddsRatio_working_3-way'!X191^(1/3)*COS(('OddsRatio_working_3-way'!Y191+2*PI())/3)</f>
        <v>-0.29276518710172728</v>
      </c>
      <c r="AB191" s="11">
        <f>'OddsRatio_working_3-way'!X191^(1/3)*COS(('OddsRatio_working_3-way'!Y191+4*PI())/3)</f>
        <v>-0.22873715001341161</v>
      </c>
      <c r="AC191" s="11">
        <f>'OddsRatio_working_3-way'!X191^(1/3)*SIN('OddsRatio_working_3-way'!Y191/3)</f>
        <v>3.6966604448622389E-2</v>
      </c>
      <c r="AD191" s="11">
        <f>'OddsRatio_working_3-way'!X191^(1/3)*SIN(('OddsRatio_working_3-way'!Y191+2*PI())/3)</f>
        <v>0.43315096985035528</v>
      </c>
      <c r="AE191" s="11">
        <f>'OddsRatio_working_3-way'!X191^(1/3)*SIN(('OddsRatio_working_3-way'!Y191+4*PI())/3)</f>
        <v>-0.47011757429897766</v>
      </c>
      <c r="AF191" s="11">
        <f>-'OddsRatio_working_3-way'!U191/(3*'OddsRatio_working_3-way'!X191^(1/3))*COS(('OddsRatio_working_3-way'!Y191)/3)</f>
        <v>0.52150233711513871</v>
      </c>
      <c r="AG191" s="11">
        <f>-'OddsRatio_working_3-way'!U191/(3*'OddsRatio_working_3-way'!X191^(1/3))*COS(('OddsRatio_working_3-way'!Y191+2*PI())/3)</f>
        <v>-0.29276518710172722</v>
      </c>
      <c r="AH191" s="11">
        <f>-'OddsRatio_working_3-way'!U191/(3*'OddsRatio_working_3-way'!X191^(1/3))*COS(('OddsRatio_working_3-way'!Y191+4*PI())/3)</f>
        <v>-0.22873715001341155</v>
      </c>
      <c r="AI191" s="11">
        <f>'OddsRatio_working_3-way'!U191/(3*'OddsRatio_working_3-way'!X191^(1/3))*SIN(('OddsRatio_working_3-way'!Y191)/3)</f>
        <v>-3.6966604448622382E-2</v>
      </c>
      <c r="AJ191" s="11">
        <f>'OddsRatio_working_3-way'!U191/(3*'OddsRatio_working_3-way'!X191^(1/3))*SIN(('OddsRatio_working_3-way'!Y191+2*PI())/3)</f>
        <v>-0.43315096985035517</v>
      </c>
      <c r="AK191" s="11">
        <f>'OddsRatio_working_3-way'!U191/(3*'OddsRatio_working_3-way'!X191^(1/3))*SIN(('OddsRatio_working_3-way'!Y191+4*PI())/3)</f>
        <v>0.47011757429897755</v>
      </c>
      <c r="AL191" s="11">
        <f>'OddsRatio_working_3-way'!Z191+'OddsRatio_working_3-way'!AF191</f>
        <v>1.0430046742302777</v>
      </c>
      <c r="AM191" s="11">
        <f>'OddsRatio_working_3-way'!AA191+'OddsRatio_working_3-way'!AG191</f>
        <v>-0.58553037420345455</v>
      </c>
      <c r="AN191" s="11">
        <f>'OddsRatio_working_3-way'!AB191+'OddsRatio_working_3-way'!AH191</f>
        <v>-0.45747430002682316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1.0430046742302777</v>
      </c>
      <c r="AS191" s="11">
        <f>IF(('OddsRatio_working_3-way'!X191=0),IF(Q191&gt;0,-Q191^(1/3),(-Q191)^(1/3)),'OddsRatio_working_3-way'!AM191-'OddsRatio_working_3-way'!R191/3)</f>
        <v>-0.58553037420345455</v>
      </c>
      <c r="AT191" s="11">
        <f>IF(('OddsRatio_working_3-way'!X191=0),IF(Q191&gt;0,-Q191^(1/3),(-Q191)^(1/3)),'OddsRatio_working_3-way'!AN191-'OddsRatio_working_3-way'!R191/3)</f>
        <v>-0.45747430002682316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</v>
      </c>
      <c r="B192" s="4">
        <f>IF('True_Odds_Calculator_3-way'!B193="","",'True_Odds_Calculator_3-way'!B193)</f>
        <v>4.3499999999999996</v>
      </c>
      <c r="C192" s="4">
        <f>IF('True_Odds_Calculator_3-way'!C193="","",'True_Odds_Calculator_3-way'!C193)</f>
        <v>7.4</v>
      </c>
      <c r="D192" s="9">
        <f t="shared" si="39"/>
        <v>0.65279673492193779</v>
      </c>
      <c r="E192" s="9">
        <f t="shared" si="40"/>
        <v>0.21912853024226722</v>
      </c>
      <c r="F192" s="9">
        <f t="shared" si="41"/>
        <v>0.12807473483579523</v>
      </c>
      <c r="G192" s="9">
        <f t="shared" si="42"/>
        <v>1.0637408139597424</v>
      </c>
      <c r="H192" s="9">
        <f t="shared" si="43"/>
        <v>1.5318704069798712</v>
      </c>
      <c r="I192" s="9">
        <f t="shared" si="44"/>
        <v>4.5635317267651354</v>
      </c>
      <c r="J192" s="9">
        <f t="shared" si="45"/>
        <v>7.807941209342351</v>
      </c>
      <c r="K192" s="11">
        <f t="shared" si="46"/>
        <v>0.66666666666666663</v>
      </c>
      <c r="L192" s="11">
        <f t="shared" si="47"/>
        <v>0.22988505747126439</v>
      </c>
      <c r="M192" s="11">
        <f t="shared" si="48"/>
        <v>0.13513513513513511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-0.22201511856684275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0.21228124676400534</v>
      </c>
      <c r="Q192" s="11">
        <f>2*'OddsRatio_working_3-way'!K192*'OddsRatio_working_3-way'!L192*'OddsRatio_working_3-way'!M192</f>
        <v>4.1420731075903487E-2</v>
      </c>
      <c r="R192" s="11">
        <f t="shared" si="49"/>
        <v>0</v>
      </c>
      <c r="S192" s="11">
        <f t="shared" si="50"/>
        <v>-0.95615671641791</v>
      </c>
      <c r="T192" s="11">
        <f t="shared" si="51"/>
        <v>-0.18656716417910443</v>
      </c>
      <c r="U192" s="11">
        <f>'OddsRatio_working_3-way'!S192-'OddsRatio_working_3-way'!R192^2/3</f>
        <v>-0.95615671641791</v>
      </c>
      <c r="V192" s="11">
        <f>'OddsRatio_working_3-way'!S192*'OddsRatio_working_3-way'!R192/3-2*'OddsRatio_working_3-way'!R192^3/27-'OddsRatio_working_3-way'!T192</f>
        <v>0.18656716417910443</v>
      </c>
      <c r="W192" s="11">
        <f>'OddsRatio_working_3-way'!V192^2+4*'OddsRatio_working_3-way'!U192^3/27</f>
        <v>-9.4696778105039431E-2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0.1799333799319017</v>
      </c>
      <c r="Y192" s="11">
        <f>IF('OddsRatio_working_3-way'!W192&gt;=0,IF('OddsRatio_working_3-way'!V192+SQRT('OddsRatio_working_3-way'!W192)&gt;0,0,PI()),ACOS('OddsRatio_working_3-way'!V192/(2*'OddsRatio_working_3-way'!X192)))</f>
        <v>1.025777720576329</v>
      </c>
      <c r="Z192" s="11">
        <f>'OddsRatio_working_3-way'!X192^(1/3)*COS('OddsRatio_working_3-way'!Y192/3)</f>
        <v>0.53187040697987131</v>
      </c>
      <c r="AA192" s="11">
        <f>'OddsRatio_working_3-way'!X192^(1/3)*COS(('OddsRatio_working_3-way'!Y192+2*PI())/3)</f>
        <v>-0.42986989090775157</v>
      </c>
      <c r="AB192" s="11">
        <f>'OddsRatio_working_3-way'!X192^(1/3)*COS(('OddsRatio_working_3-way'!Y192+4*PI())/3)</f>
        <v>-0.10200051607211995</v>
      </c>
      <c r="AC192" s="11">
        <f>'OddsRatio_working_3-way'!X192^(1/3)*SIN('OddsRatio_working_3-way'!Y192/3)</f>
        <v>0.18929547182038645</v>
      </c>
      <c r="AD192" s="11">
        <f>'OddsRatio_working_3-way'!X192^(1/3)*SIN(('OddsRatio_working_3-way'!Y192+2*PI())/3)</f>
        <v>0.36596554805554365</v>
      </c>
      <c r="AE192" s="11">
        <f>'OddsRatio_working_3-way'!X192^(1/3)*SIN(('OddsRatio_working_3-way'!Y192+4*PI())/3)</f>
        <v>-0.55526101987593002</v>
      </c>
      <c r="AF192" s="11">
        <f>-'OddsRatio_working_3-way'!U192/(3*'OddsRatio_working_3-way'!X192^(1/3))*COS(('OddsRatio_working_3-way'!Y192)/3)</f>
        <v>0.5318704069798712</v>
      </c>
      <c r="AG192" s="11">
        <f>-'OddsRatio_working_3-way'!U192/(3*'OddsRatio_working_3-way'!X192^(1/3))*COS(('OddsRatio_working_3-way'!Y192+2*PI())/3)</f>
        <v>-0.42986989090775152</v>
      </c>
      <c r="AH192" s="11">
        <f>-'OddsRatio_working_3-way'!U192/(3*'OddsRatio_working_3-way'!X192^(1/3))*COS(('OddsRatio_working_3-way'!Y192+4*PI())/3)</f>
        <v>-0.10200051607211992</v>
      </c>
      <c r="AI192" s="11">
        <f>'OddsRatio_working_3-way'!U192/(3*'OddsRatio_working_3-way'!X192^(1/3))*SIN(('OddsRatio_working_3-way'!Y192)/3)</f>
        <v>-0.18929547182038639</v>
      </c>
      <c r="AJ192" s="11">
        <f>'OddsRatio_working_3-way'!U192/(3*'OddsRatio_working_3-way'!X192^(1/3))*SIN(('OddsRatio_working_3-way'!Y192+2*PI())/3)</f>
        <v>-0.3659655480555436</v>
      </c>
      <c r="AK192" s="11">
        <f>'OddsRatio_working_3-way'!U192/(3*'OddsRatio_working_3-way'!X192^(1/3))*SIN(('OddsRatio_working_3-way'!Y192+4*PI())/3)</f>
        <v>0.55526101987592991</v>
      </c>
      <c r="AL192" s="11">
        <f>'OddsRatio_working_3-way'!Z192+'OddsRatio_working_3-way'!AF192</f>
        <v>1.0637408139597424</v>
      </c>
      <c r="AM192" s="11">
        <f>'OddsRatio_working_3-way'!AA192+'OddsRatio_working_3-way'!AG192</f>
        <v>-0.85973978181550303</v>
      </c>
      <c r="AN192" s="11">
        <f>'OddsRatio_working_3-way'!AB192+'OddsRatio_working_3-way'!AH192</f>
        <v>-0.20400103214423987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1.0637408139597424</v>
      </c>
      <c r="AS192" s="11">
        <f>IF(('OddsRatio_working_3-way'!X192=0),IF(Q192&gt;0,-Q192^(1/3),(-Q192)^(1/3)),'OddsRatio_working_3-way'!AM192-'OddsRatio_working_3-way'!R192/3)</f>
        <v>-0.85973978181550303</v>
      </c>
      <c r="AT192" s="11">
        <f>IF(('OddsRatio_working_3-way'!X192=0),IF(Q192&gt;0,-Q192^(1/3),(-Q192)^(1/3)),'OddsRatio_working_3-way'!AN192-'OddsRatio_working_3-way'!R192/3)</f>
        <v>-0.20400103214423987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3.16</v>
      </c>
      <c r="B193" s="4">
        <f>IF('True_Odds_Calculator_3-way'!B194="","",'True_Odds_Calculator_3-way'!B194)</f>
        <v>3.21</v>
      </c>
      <c r="C193" s="4">
        <f>IF('True_Odds_Calculator_3-way'!C194="","",'True_Odds_Calculator_3-way'!C194)</f>
        <v>2.5</v>
      </c>
      <c r="D193" s="9">
        <f t="shared" si="39"/>
        <v>0.30744286922566688</v>
      </c>
      <c r="E193" s="9">
        <f t="shared" si="40"/>
        <v>0.30259189299401157</v>
      </c>
      <c r="F193" s="9">
        <f t="shared" si="41"/>
        <v>0.38996523778032166</v>
      </c>
      <c r="G193" s="9">
        <f t="shared" si="42"/>
        <v>1.0428874219524289</v>
      </c>
      <c r="H193" s="9">
        <f t="shared" si="43"/>
        <v>3.2526368314172465</v>
      </c>
      <c r="I193" s="9">
        <f t="shared" si="44"/>
        <v>3.3047812025148686</v>
      </c>
      <c r="J193" s="9">
        <f t="shared" si="45"/>
        <v>2.5643311329286433</v>
      </c>
      <c r="K193" s="11">
        <f t="shared" si="46"/>
        <v>0.31645569620253161</v>
      </c>
      <c r="L193" s="11">
        <f t="shared" si="47"/>
        <v>0.3115264797507788</v>
      </c>
      <c r="M193" s="11">
        <f t="shared" si="48"/>
        <v>0.4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-0.28236129184904779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0.23147600457431283</v>
      </c>
      <c r="Q193" s="11">
        <f>2*'OddsRatio_working_3-way'!K193*'OddsRatio_working_3-way'!L193*'OddsRatio_working_3-way'!M193</f>
        <v>7.8867463228045262E-2</v>
      </c>
      <c r="R193" s="11">
        <f t="shared" si="49"/>
        <v>0</v>
      </c>
      <c r="S193" s="11">
        <f t="shared" si="50"/>
        <v>-0.81978660410032911</v>
      </c>
      <c r="T193" s="11">
        <f t="shared" si="51"/>
        <v>-0.27931400480420077</v>
      </c>
      <c r="U193" s="11">
        <f>'OddsRatio_working_3-way'!S193-'OddsRatio_working_3-way'!R193^2/3</f>
        <v>-0.81978660410032911</v>
      </c>
      <c r="V193" s="11">
        <f>'OddsRatio_working_3-way'!S193*'OddsRatio_working_3-way'!R193/3-2*'OddsRatio_working_3-way'!R193^3/27-'OddsRatio_working_3-way'!T193</f>
        <v>0.27931400480420077</v>
      </c>
      <c r="W193" s="11">
        <f>'OddsRatio_working_3-way'!V193^2+4*'OddsRatio_working_3-way'!U193^3/27</f>
        <v>-3.6040792838654134E-3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0.14284641451890429</v>
      </c>
      <c r="Y193" s="11">
        <f>IF('OddsRatio_working_3-way'!W193&gt;=0,IF('OddsRatio_working_3-way'!V193+SQRT('OddsRatio_working_3-way'!W193)&gt;0,0,PI()),ACOS('OddsRatio_working_3-way'!V193/(2*'OddsRatio_working_3-way'!X193)))</f>
        <v>0.21171276072487943</v>
      </c>
      <c r="Z193" s="11">
        <f>'OddsRatio_working_3-way'!X193^(1/3)*COS('OddsRatio_working_3-way'!Y193/3)</f>
        <v>0.52144371097621456</v>
      </c>
      <c r="AA193" s="11">
        <f>'OddsRatio_working_3-way'!X193^(1/3)*COS(('OddsRatio_working_3-way'!Y193+2*PI())/3)</f>
        <v>-0.29264352896550921</v>
      </c>
      <c r="AB193" s="11">
        <f>'OddsRatio_working_3-way'!X193^(1/3)*COS(('OddsRatio_working_3-way'!Y193+4*PI())/3)</f>
        <v>-0.22880018201070526</v>
      </c>
      <c r="AC193" s="11">
        <f>'OddsRatio_working_3-way'!X193^(1/3)*SIN('OddsRatio_working_3-way'!Y193/3)</f>
        <v>3.6859973550322798E-2</v>
      </c>
      <c r="AD193" s="11">
        <f>'OddsRatio_working_3-way'!X193^(1/3)*SIN(('OddsRatio_working_3-way'!Y193+2*PI())/3)</f>
        <v>0.433153513573871</v>
      </c>
      <c r="AE193" s="11">
        <f>'OddsRatio_working_3-way'!X193^(1/3)*SIN(('OddsRatio_working_3-way'!Y193+4*PI())/3)</f>
        <v>-0.47001348712419372</v>
      </c>
      <c r="AF193" s="11">
        <f>-'OddsRatio_working_3-way'!U193/(3*'OddsRatio_working_3-way'!X193^(1/3))*COS(('OddsRatio_working_3-way'!Y193)/3)</f>
        <v>0.52144371097621445</v>
      </c>
      <c r="AG193" s="11">
        <f>-'OddsRatio_working_3-way'!U193/(3*'OddsRatio_working_3-way'!X193^(1/3))*COS(('OddsRatio_working_3-way'!Y193+2*PI())/3)</f>
        <v>-0.2926435289655091</v>
      </c>
      <c r="AH193" s="11">
        <f>-'OddsRatio_working_3-way'!U193/(3*'OddsRatio_working_3-way'!X193^(1/3))*COS(('OddsRatio_working_3-way'!Y193+4*PI())/3)</f>
        <v>-0.22880018201070521</v>
      </c>
      <c r="AI193" s="11">
        <f>'OddsRatio_working_3-way'!U193/(3*'OddsRatio_working_3-way'!X193^(1/3))*SIN(('OddsRatio_working_3-way'!Y193)/3)</f>
        <v>-3.6859973550322792E-2</v>
      </c>
      <c r="AJ193" s="11">
        <f>'OddsRatio_working_3-way'!U193/(3*'OddsRatio_working_3-way'!X193^(1/3))*SIN(('OddsRatio_working_3-way'!Y193+2*PI())/3)</f>
        <v>-0.43315351357387089</v>
      </c>
      <c r="AK193" s="11">
        <f>'OddsRatio_working_3-way'!U193/(3*'OddsRatio_working_3-way'!X193^(1/3))*SIN(('OddsRatio_working_3-way'!Y193+4*PI())/3)</f>
        <v>0.47001348712419361</v>
      </c>
      <c r="AL193" s="11">
        <f>'OddsRatio_working_3-way'!Z193+'OddsRatio_working_3-way'!AF193</f>
        <v>1.0428874219524289</v>
      </c>
      <c r="AM193" s="11">
        <f>'OddsRatio_working_3-way'!AA193+'OddsRatio_working_3-way'!AG193</f>
        <v>-0.58528705793101832</v>
      </c>
      <c r="AN193" s="11">
        <f>'OddsRatio_working_3-way'!AB193+'OddsRatio_working_3-way'!AH193</f>
        <v>-0.45760036402141047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1.0428874219524289</v>
      </c>
      <c r="AS193" s="11">
        <f>IF(('OddsRatio_working_3-way'!X193=0),IF(Q193&gt;0,-Q193^(1/3),(-Q193)^(1/3)),'OddsRatio_working_3-way'!AM193-'OddsRatio_working_3-way'!R193/3)</f>
        <v>-0.58528705793101832</v>
      </c>
      <c r="AT193" s="11">
        <f>IF(('OddsRatio_working_3-way'!X193=0),IF(Q193&gt;0,-Q193^(1/3),(-Q193)^(1/3)),'OddsRatio_working_3-way'!AN193-'OddsRatio_working_3-way'!R193/3)</f>
        <v>-0.45760036402141047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1.69</v>
      </c>
      <c r="B194" s="4">
        <f>IF('True_Odds_Calculator_3-way'!B195="","",'True_Odds_Calculator_3-way'!B195)</f>
        <v>3.8</v>
      </c>
      <c r="C194" s="4">
        <f>IF('True_Odds_Calculator_3-way'!C195="","",'True_Odds_Calculator_3-way'!C195)</f>
        <v>5.65</v>
      </c>
      <c r="D194" s="9">
        <f t="shared" si="39"/>
        <v>0.5783140860703363</v>
      </c>
      <c r="E194" s="9">
        <f t="shared" si="40"/>
        <v>0.2525936894526013</v>
      </c>
      <c r="F194" s="9">
        <f t="shared" si="41"/>
        <v>0.16909222447706229</v>
      </c>
      <c r="G194" s="9">
        <f t="shared" si="42"/>
        <v>1.0567596750891457</v>
      </c>
      <c r="H194" s="9">
        <f t="shared" si="43"/>
        <v>1.7291641758115104</v>
      </c>
      <c r="I194" s="9">
        <f t="shared" si="44"/>
        <v>3.9589270902496083</v>
      </c>
      <c r="J194" s="9">
        <f t="shared" si="45"/>
        <v>5.9139324891645275</v>
      </c>
      <c r="K194" s="11">
        <f t="shared" si="46"/>
        <v>0.59171597633136097</v>
      </c>
      <c r="L194" s="11">
        <f t="shared" si="47"/>
        <v>0.26315789473684209</v>
      </c>
      <c r="M194" s="11">
        <f t="shared" si="48"/>
        <v>0.17699115044247787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-0.247594689714284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0.22433945260071159</v>
      </c>
      <c r="Q194" s="11">
        <f>2*'OddsRatio_working_3-way'!K194*'OddsRatio_working_3-way'!L194*'OddsRatio_working_3-way'!M194</f>
        <v>5.5120258624253467E-2</v>
      </c>
      <c r="R194" s="11">
        <f t="shared" si="49"/>
        <v>0</v>
      </c>
      <c r="S194" s="11">
        <f t="shared" si="50"/>
        <v>-0.9060753801286765</v>
      </c>
      <c r="T194" s="11">
        <f t="shared" si="51"/>
        <v>-0.22262294352055936</v>
      </c>
      <c r="U194" s="11">
        <f>'OddsRatio_working_3-way'!S194-'OddsRatio_working_3-way'!R194^2/3</f>
        <v>-0.9060753801286765</v>
      </c>
      <c r="V194" s="11">
        <f>'OddsRatio_working_3-way'!S194*'OddsRatio_working_3-way'!R194/3-2*'OddsRatio_working_3-way'!R194^3/27-'OddsRatio_working_3-way'!T194</f>
        <v>0.22262294352055936</v>
      </c>
      <c r="W194" s="11">
        <f>'OddsRatio_working_3-way'!V194^2+4*'OddsRatio_working_3-way'!U194^3/27</f>
        <v>-6.0640959183346506E-2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0.16598338332880241</v>
      </c>
      <c r="Y194" s="11">
        <f>IF('OddsRatio_working_3-way'!W194&gt;=0,IF('OddsRatio_working_3-way'!V194+SQRT('OddsRatio_working_3-way'!W194)&gt;0,0,PI()),ACOS('OddsRatio_working_3-way'!V194/(2*'OddsRatio_working_3-way'!X194)))</f>
        <v>0.83575452640562409</v>
      </c>
      <c r="Z194" s="11">
        <f>'OddsRatio_working_3-way'!X194^(1/3)*COS('OddsRatio_working_3-way'!Y194/3)</f>
        <v>0.52837983754457285</v>
      </c>
      <c r="AA194" s="11">
        <f>'OddsRatio_working_3-way'!X194^(1/3)*COS(('OddsRatio_working_3-way'!Y194+2*PI())/3)</f>
        <v>-0.39507118362500399</v>
      </c>
      <c r="AB194" s="11">
        <f>'OddsRatio_working_3-way'!X194^(1/3)*COS(('OddsRatio_working_3-way'!Y194+4*PI())/3)</f>
        <v>-0.13330865391956898</v>
      </c>
      <c r="AC194" s="11">
        <f>'OddsRatio_working_3-way'!X194^(1/3)*SIN('OddsRatio_working_3-way'!Y194/3)</f>
        <v>0.15112866698919042</v>
      </c>
      <c r="AD194" s="11">
        <f>'OddsRatio_working_3-way'!X194^(1/3)*SIN(('OddsRatio_working_3-way'!Y194+2*PI())/3)</f>
        <v>0.38202602866649965</v>
      </c>
      <c r="AE194" s="11">
        <f>'OddsRatio_working_3-way'!X194^(1/3)*SIN(('OddsRatio_working_3-way'!Y194+4*PI())/3)</f>
        <v>-0.53315469565568996</v>
      </c>
      <c r="AF194" s="11">
        <f>-'OddsRatio_working_3-way'!U194/(3*'OddsRatio_working_3-way'!X194^(1/3))*COS(('OddsRatio_working_3-way'!Y194)/3)</f>
        <v>0.52837983754457285</v>
      </c>
      <c r="AG194" s="11">
        <f>-'OddsRatio_working_3-way'!U194/(3*'OddsRatio_working_3-way'!X194^(1/3))*COS(('OddsRatio_working_3-way'!Y194+2*PI())/3)</f>
        <v>-0.39507118362500399</v>
      </c>
      <c r="AH194" s="11">
        <f>-'OddsRatio_working_3-way'!U194/(3*'OddsRatio_working_3-way'!X194^(1/3))*COS(('OddsRatio_working_3-way'!Y194+4*PI())/3)</f>
        <v>-0.13330865391956898</v>
      </c>
      <c r="AI194" s="11">
        <f>'OddsRatio_working_3-way'!U194/(3*'OddsRatio_working_3-way'!X194^(1/3))*SIN(('OddsRatio_working_3-way'!Y194)/3)</f>
        <v>-0.15112866698919042</v>
      </c>
      <c r="AJ194" s="11">
        <f>'OddsRatio_working_3-way'!U194/(3*'OddsRatio_working_3-way'!X194^(1/3))*SIN(('OddsRatio_working_3-way'!Y194+2*PI())/3)</f>
        <v>-0.38202602866649965</v>
      </c>
      <c r="AK194" s="11">
        <f>'OddsRatio_working_3-way'!U194/(3*'OddsRatio_working_3-way'!X194^(1/3))*SIN(('OddsRatio_working_3-way'!Y194+4*PI())/3)</f>
        <v>0.53315469565568996</v>
      </c>
      <c r="AL194" s="11">
        <f>'OddsRatio_working_3-way'!Z194+'OddsRatio_working_3-way'!AF194</f>
        <v>1.0567596750891457</v>
      </c>
      <c r="AM194" s="11">
        <f>'OddsRatio_working_3-way'!AA194+'OddsRatio_working_3-way'!AG194</f>
        <v>-0.79014236725000797</v>
      </c>
      <c r="AN194" s="11">
        <f>'OddsRatio_working_3-way'!AB194+'OddsRatio_working_3-way'!AH194</f>
        <v>-0.26661730783913795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1.0567596750891457</v>
      </c>
      <c r="AS194" s="11">
        <f>IF(('OddsRatio_working_3-way'!X194=0),IF(Q194&gt;0,-Q194^(1/3),(-Q194)^(1/3)),'OddsRatio_working_3-way'!AM194-'OddsRatio_working_3-way'!R194/3)</f>
        <v>-0.79014236725000797</v>
      </c>
      <c r="AT194" s="11">
        <f>IF(('OddsRatio_working_3-way'!X194=0),IF(Q194&gt;0,-Q194^(1/3),(-Q194)^(1/3)),'OddsRatio_working_3-way'!AN194-'OddsRatio_working_3-way'!R194/3)</f>
        <v>-0.26661730783913795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1.6</v>
      </c>
      <c r="B195" s="4">
        <f>IF('True_Odds_Calculator_3-way'!B196="","",'True_Odds_Calculator_3-way'!B196)</f>
        <v>4.13</v>
      </c>
      <c r="C195" s="4">
        <f>IF('True_Odds_Calculator_3-way'!C196="","",'True_Odds_Calculator_3-way'!C196)</f>
        <v>6.03</v>
      </c>
      <c r="D195" s="9">
        <f t="shared" si="39"/>
        <v>0.6109092473813047</v>
      </c>
      <c r="E195" s="9">
        <f t="shared" si="40"/>
        <v>0.23134665489337963</v>
      </c>
      <c r="F195" s="9">
        <f t="shared" si="41"/>
        <v>0.15774409772531572</v>
      </c>
      <c r="G195" s="9">
        <f t="shared" si="42"/>
        <v>1.0615072377404489</v>
      </c>
      <c r="H195" s="9">
        <f t="shared" si="43"/>
        <v>1.6369043426442695</v>
      </c>
      <c r="I195" s="9">
        <f t="shared" si="44"/>
        <v>4.3225176541276049</v>
      </c>
      <c r="J195" s="9">
        <f t="shared" si="45"/>
        <v>6.3393814058344571</v>
      </c>
      <c r="K195" s="11">
        <f t="shared" si="46"/>
        <v>0.625</v>
      </c>
      <c r="L195" s="11">
        <f t="shared" si="47"/>
        <v>0.24213075060532688</v>
      </c>
      <c r="M195" s="11">
        <f t="shared" si="48"/>
        <v>0.16583747927031509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-0.23706979629696556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0.21984508450483659</v>
      </c>
      <c r="Q195" s="11">
        <f>2*'OddsRatio_working_3-way'!K195*'OddsRatio_working_3-way'!L195*'OddsRatio_working_3-way'!M195</f>
        <v>5.0192941667770906E-2</v>
      </c>
      <c r="R195" s="11">
        <f t="shared" si="49"/>
        <v>0</v>
      </c>
      <c r="S195" s="11">
        <f t="shared" si="50"/>
        <v>-0.92734328851174097</v>
      </c>
      <c r="T195" s="11">
        <f t="shared" si="51"/>
        <v>-0.21172221198898192</v>
      </c>
      <c r="U195" s="11">
        <f>'OddsRatio_working_3-way'!S195-'OddsRatio_working_3-way'!R195^2/3</f>
        <v>-0.92734328851174097</v>
      </c>
      <c r="V195" s="11">
        <f>'OddsRatio_working_3-way'!S195*'OddsRatio_working_3-way'!R195/3-2*'OddsRatio_working_3-way'!R195^3/27-'OddsRatio_working_3-way'!T195</f>
        <v>0.21172221198898192</v>
      </c>
      <c r="W195" s="11">
        <f>'OddsRatio_working_3-way'!V195^2+4*'OddsRatio_working_3-way'!U195^3/27</f>
        <v>-7.331937963100911E-2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0.17186162652008483</v>
      </c>
      <c r="Y195" s="11">
        <f>IF('OddsRatio_working_3-way'!W195&gt;=0,IF('OddsRatio_working_3-way'!V195+SQRT('OddsRatio_working_3-way'!W195)&gt;0,0,PI()),ACOS('OddsRatio_working_3-way'!V195/(2*'OddsRatio_working_3-way'!X195)))</f>
        <v>0.90718332148429426</v>
      </c>
      <c r="Z195" s="11">
        <f>'OddsRatio_working_3-way'!X195^(1/3)*COS('OddsRatio_working_3-way'!Y195/3)</f>
        <v>0.53075361887022454</v>
      </c>
      <c r="AA195" s="11">
        <f>'OddsRatio_working_3-way'!X195^(1/3)*COS(('OddsRatio_working_3-way'!Y195+2*PI())/3)</f>
        <v>-0.40876882166053413</v>
      </c>
      <c r="AB195" s="11">
        <f>'OddsRatio_working_3-way'!X195^(1/3)*COS(('OddsRatio_working_3-way'!Y195+4*PI())/3)</f>
        <v>-0.12198479720969008</v>
      </c>
      <c r="AC195" s="11">
        <f>'OddsRatio_working_3-way'!X195^(1/3)*SIN('OddsRatio_working_3-way'!Y195/3)</f>
        <v>0.165574833715979</v>
      </c>
      <c r="AD195" s="11">
        <f>'OddsRatio_working_3-way'!X195^(1/3)*SIN(('OddsRatio_working_3-way'!Y195+2*PI())/3)</f>
        <v>0.37685870023414891</v>
      </c>
      <c r="AE195" s="11">
        <f>'OddsRatio_working_3-way'!X195^(1/3)*SIN(('OddsRatio_working_3-way'!Y195+4*PI())/3)</f>
        <v>-0.54243353395012783</v>
      </c>
      <c r="AF195" s="11">
        <f>-'OddsRatio_working_3-way'!U195/(3*'OddsRatio_working_3-way'!X195^(1/3))*COS(('OddsRatio_working_3-way'!Y195)/3)</f>
        <v>0.53075361887022443</v>
      </c>
      <c r="AG195" s="11">
        <f>-'OddsRatio_working_3-way'!U195/(3*'OddsRatio_working_3-way'!X195^(1/3))*COS(('OddsRatio_working_3-way'!Y195+2*PI())/3)</f>
        <v>-0.40876882166053408</v>
      </c>
      <c r="AH195" s="11">
        <f>-'OddsRatio_working_3-way'!U195/(3*'OddsRatio_working_3-way'!X195^(1/3))*COS(('OddsRatio_working_3-way'!Y195+4*PI())/3)</f>
        <v>-0.12198479720969006</v>
      </c>
      <c r="AI195" s="11">
        <f>'OddsRatio_working_3-way'!U195/(3*'OddsRatio_working_3-way'!X195^(1/3))*SIN(('OddsRatio_working_3-way'!Y195)/3)</f>
        <v>-0.16557483371597898</v>
      </c>
      <c r="AJ195" s="11">
        <f>'OddsRatio_working_3-way'!U195/(3*'OddsRatio_working_3-way'!X195^(1/3))*SIN(('OddsRatio_working_3-way'!Y195+2*PI())/3)</f>
        <v>-0.37685870023414886</v>
      </c>
      <c r="AK195" s="11">
        <f>'OddsRatio_working_3-way'!U195/(3*'OddsRatio_working_3-way'!X195^(1/3))*SIN(('OddsRatio_working_3-way'!Y195+4*PI())/3)</f>
        <v>0.54243353395012772</v>
      </c>
      <c r="AL195" s="11">
        <f>'OddsRatio_working_3-way'!Z195+'OddsRatio_working_3-way'!AF195</f>
        <v>1.0615072377404489</v>
      </c>
      <c r="AM195" s="11">
        <f>'OddsRatio_working_3-way'!AA195+'OddsRatio_working_3-way'!AG195</f>
        <v>-0.81753764332106815</v>
      </c>
      <c r="AN195" s="11">
        <f>'OddsRatio_working_3-way'!AB195+'OddsRatio_working_3-way'!AH195</f>
        <v>-0.24396959441938015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1.0615072377404489</v>
      </c>
      <c r="AS195" s="11">
        <f>IF(('OddsRatio_working_3-way'!X195=0),IF(Q195&gt;0,-Q195^(1/3),(-Q195)^(1/3)),'OddsRatio_working_3-way'!AM195-'OddsRatio_working_3-way'!R195/3)</f>
        <v>-0.81753764332106815</v>
      </c>
      <c r="AT195" s="11">
        <f>IF(('OddsRatio_working_3-way'!X195=0),IF(Q195&gt;0,-Q195^(1/3),(-Q195)^(1/3)),'OddsRatio_working_3-way'!AN195-'OddsRatio_working_3-way'!R195/3)</f>
        <v>-0.24396959441938015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3.12</v>
      </c>
      <c r="B196" s="4">
        <f>IF('True_Odds_Calculator_3-way'!B197="","",'True_Odds_Calculator_3-way'!B197)</f>
        <v>3.55</v>
      </c>
      <c r="C196" s="4">
        <f>IF('True_Odds_Calculator_3-way'!C197="","",'True_Odds_Calculator_3-way'!C197)</f>
        <v>2.35</v>
      </c>
      <c r="D196" s="9">
        <f t="shared" ref="D196:D259" si="52">(K196/(AR196+K196-(AR196*K196)))</f>
        <v>0.31143425242664757</v>
      </c>
      <c r="E196" s="9">
        <f t="shared" ref="E196:E259" si="53">(L196/(AR196+L196-(AR196*L196)))</f>
        <v>0.27326898163839586</v>
      </c>
      <c r="F196" s="9">
        <f t="shared" ref="F196:F259" si="54">(M196/(AR196+M196-(AR196*M196)))</f>
        <v>0.41529676593495674</v>
      </c>
      <c r="G196" s="9">
        <f t="shared" ref="G196:G259" si="55">AR196</f>
        <v>1.0429012268847782</v>
      </c>
      <c r="H196" s="9">
        <f t="shared" ref="H196:H259" si="56">IF(A196="","",1/D196)</f>
        <v>3.2109506009957305</v>
      </c>
      <c r="I196" s="9">
        <f t="shared" ref="I196:I259" si="57">IF(B196="","",1/E196)</f>
        <v>3.6593981285561838</v>
      </c>
      <c r="J196" s="9">
        <f t="shared" ref="J196:J259" si="58">IF(C196="","",1/F196)</f>
        <v>2.4079166562944505</v>
      </c>
      <c r="K196" s="11">
        <f t="shared" ref="K196:K259" si="59">1/A196</f>
        <v>0.32051282051282048</v>
      </c>
      <c r="L196" s="11">
        <f t="shared" ref="L196:L259" si="60">1/B196</f>
        <v>0.28169014084507044</v>
      </c>
      <c r="M196" s="11">
        <f t="shared" ref="M196:M259" si="61">1/C196</f>
        <v>0.42553191489361702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-0.2803877273460732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0.23128404908446865</v>
      </c>
      <c r="Q196" s="11">
        <f>2*'OddsRatio_working_3-way'!K196*'OddsRatio_working_3-way'!L196*'OddsRatio_working_3-way'!M196</f>
        <v>7.6838554513112486E-2</v>
      </c>
      <c r="R196" s="11">
        <f t="shared" ref="R196:R259" si="62">O196/N196</f>
        <v>0</v>
      </c>
      <c r="S196" s="11">
        <f t="shared" ref="S196:S259" si="63">P196/N196</f>
        <v>-0.82487222701799101</v>
      </c>
      <c r="T196" s="11">
        <f t="shared" ref="T196:T259" si="64">Q196/N196</f>
        <v>-0.27404392924185739</v>
      </c>
      <c r="U196" s="11">
        <f>'OddsRatio_working_3-way'!S196-'OddsRatio_working_3-way'!R196^2/3</f>
        <v>-0.82487222701799101</v>
      </c>
      <c r="V196" s="11">
        <f>'OddsRatio_working_3-way'!S196*'OddsRatio_working_3-way'!R196/3-2*'OddsRatio_working_3-way'!R196^3/27-'OddsRatio_working_3-way'!T196</f>
        <v>0.27404392924185739</v>
      </c>
      <c r="W196" s="11">
        <f>'OddsRatio_working_3-way'!V196^2+4*'OddsRatio_working_3-way'!U196^3/27</f>
        <v>-8.0487795044932448E-3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0.14417771556208797</v>
      </c>
      <c r="Y196" s="11">
        <f>IF('OddsRatio_working_3-way'!W196&gt;=0,IF('OddsRatio_working_3-way'!V196+SQRT('OddsRatio_working_3-way'!W196)&gt;0,0,PI()),ACOS('OddsRatio_working_3-way'!V196/(2*'OddsRatio_working_3-way'!X196)))</f>
        <v>0.31637803897951966</v>
      </c>
      <c r="Z196" s="11">
        <f>'OddsRatio_working_3-way'!X196^(1/3)*COS('OddsRatio_working_3-way'!Y196/3)</f>
        <v>0.52145061344238919</v>
      </c>
      <c r="AA196" s="11">
        <f>'OddsRatio_working_3-way'!X196^(1/3)*COS(('OddsRatio_working_3-way'!Y196+2*PI())/3)</f>
        <v>-0.30852698095876441</v>
      </c>
      <c r="AB196" s="11">
        <f>'OddsRatio_working_3-way'!X196^(1/3)*COS(('OddsRatio_working_3-way'!Y196+4*PI())/3)</f>
        <v>-0.21292363248362495</v>
      </c>
      <c r="AC196" s="11">
        <f>'OddsRatio_working_3-way'!X196^(1/3)*SIN('OddsRatio_working_3-way'!Y196/3)</f>
        <v>5.5196618977551425E-2</v>
      </c>
      <c r="AD196" s="11">
        <f>'OddsRatio_working_3-way'!X196^(1/3)*SIN(('OddsRatio_working_3-way'!Y196+2*PI())/3)</f>
        <v>0.42399116857131269</v>
      </c>
      <c r="AE196" s="11">
        <f>'OddsRatio_working_3-way'!X196^(1/3)*SIN(('OddsRatio_working_3-way'!Y196+4*PI())/3)</f>
        <v>-0.47918778754886404</v>
      </c>
      <c r="AF196" s="11">
        <f>-'OddsRatio_working_3-way'!U196/(3*'OddsRatio_working_3-way'!X196^(1/3))*COS(('OddsRatio_working_3-way'!Y196)/3)</f>
        <v>0.52145061344238908</v>
      </c>
      <c r="AG196" s="11">
        <f>-'OddsRatio_working_3-way'!U196/(3*'OddsRatio_working_3-way'!X196^(1/3))*COS(('OddsRatio_working_3-way'!Y196+2*PI())/3)</f>
        <v>-0.30852698095876435</v>
      </c>
      <c r="AH196" s="11">
        <f>-'OddsRatio_working_3-way'!U196/(3*'OddsRatio_working_3-way'!X196^(1/3))*COS(('OddsRatio_working_3-way'!Y196+4*PI())/3)</f>
        <v>-0.21292363248362489</v>
      </c>
      <c r="AI196" s="11">
        <f>'OddsRatio_working_3-way'!U196/(3*'OddsRatio_working_3-way'!X196^(1/3))*SIN(('OddsRatio_working_3-way'!Y196)/3)</f>
        <v>-5.5196618977551418E-2</v>
      </c>
      <c r="AJ196" s="11">
        <f>'OddsRatio_working_3-way'!U196/(3*'OddsRatio_working_3-way'!X196^(1/3))*SIN(('OddsRatio_working_3-way'!Y196+2*PI())/3)</f>
        <v>-0.42399116857131258</v>
      </c>
      <c r="AK196" s="11">
        <f>'OddsRatio_working_3-way'!U196/(3*'OddsRatio_working_3-way'!X196^(1/3))*SIN(('OddsRatio_working_3-way'!Y196+4*PI())/3)</f>
        <v>0.47918778754886393</v>
      </c>
      <c r="AL196" s="11">
        <f>'OddsRatio_working_3-way'!Z196+'OddsRatio_working_3-way'!AF196</f>
        <v>1.0429012268847782</v>
      </c>
      <c r="AM196" s="11">
        <f>'OddsRatio_working_3-way'!AA196+'OddsRatio_working_3-way'!AG196</f>
        <v>-0.61705396191752881</v>
      </c>
      <c r="AN196" s="11">
        <f>'OddsRatio_working_3-way'!AB196+'OddsRatio_working_3-way'!AH196</f>
        <v>-0.42584726496724984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1.0429012268847782</v>
      </c>
      <c r="AS196" s="11">
        <f>IF(('OddsRatio_working_3-way'!X196=0),IF(Q196&gt;0,-Q196^(1/3),(-Q196)^(1/3)),'OddsRatio_working_3-way'!AM196-'OddsRatio_working_3-way'!R196/3)</f>
        <v>-0.61705396191752881</v>
      </c>
      <c r="AT196" s="11">
        <f>IF(('OddsRatio_working_3-way'!X196=0),IF(Q196&gt;0,-Q196^(1/3),(-Q196)^(1/3)),'OddsRatio_working_3-way'!AN196-'OddsRatio_working_3-way'!R196/3)</f>
        <v>-0.42584726496724984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1.78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4.92</v>
      </c>
      <c r="D197" s="9">
        <f t="shared" si="52"/>
        <v>0.54902081276631598</v>
      </c>
      <c r="E197" s="9">
        <f t="shared" si="53"/>
        <v>0.25597842331860343</v>
      </c>
      <c r="F197" s="9">
        <f t="shared" si="54"/>
        <v>0.19500076391508062</v>
      </c>
      <c r="G197" s="9">
        <f t="shared" si="55"/>
        <v>1.0531084281817282</v>
      </c>
      <c r="H197" s="9">
        <f t="shared" si="56"/>
        <v>1.8214245739817478</v>
      </c>
      <c r="I197" s="9">
        <f t="shared" si="57"/>
        <v>3.90657926178157</v>
      </c>
      <c r="J197" s="9">
        <f t="shared" si="58"/>
        <v>5.1281850384723739</v>
      </c>
      <c r="K197" s="11">
        <f t="shared" si="59"/>
        <v>0.5617977528089888</v>
      </c>
      <c r="L197" s="11">
        <f t="shared" si="60"/>
        <v>0.26595744680851063</v>
      </c>
      <c r="M197" s="11">
        <f t="shared" si="61"/>
        <v>0.2032520325203252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-0.25628123123210667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0.2265509446870706</v>
      </c>
      <c r="Q197" s="11">
        <f>2*'OddsRatio_working_3-way'!K197*'OddsRatio_working_3-way'!L197*'OddsRatio_working_3-way'!M197</f>
        <v>6.0737518682860744E-2</v>
      </c>
      <c r="R197" s="11">
        <f t="shared" si="62"/>
        <v>0</v>
      </c>
      <c r="S197" s="11">
        <f t="shared" si="63"/>
        <v>-0.88399350821711098</v>
      </c>
      <c r="T197" s="11">
        <f t="shared" si="64"/>
        <v>-0.23699557861048548</v>
      </c>
      <c r="U197" s="11">
        <f>'OddsRatio_working_3-way'!S197-'OddsRatio_working_3-way'!R197^2/3</f>
        <v>-0.88399350821711098</v>
      </c>
      <c r="V197" s="11">
        <f>'OddsRatio_working_3-way'!S197*'OddsRatio_working_3-way'!R197/3-2*'OddsRatio_working_3-way'!R197^3/27-'OddsRatio_working_3-way'!T197</f>
        <v>0.23699557861048548</v>
      </c>
      <c r="W197" s="11">
        <f>'OddsRatio_working_3-way'!V197^2+4*'OddsRatio_working_3-way'!U197^3/27</f>
        <v>-4.6172634235184251E-2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0.15995275749115975</v>
      </c>
      <c r="Y197" s="11">
        <f>IF('OddsRatio_working_3-way'!W197&gt;=0,IF('OddsRatio_working_3-way'!V197+SQRT('OddsRatio_working_3-way'!W197)&gt;0,0,PI()),ACOS('OddsRatio_working_3-way'!V197/(2*'OddsRatio_working_3-way'!X197)))</f>
        <v>0.73649123662534843</v>
      </c>
      <c r="Z197" s="11">
        <f>'OddsRatio_working_3-way'!X197^(1/3)*COS('OddsRatio_working_3-way'!Y197/3)</f>
        <v>0.52655421409086411</v>
      </c>
      <c r="AA197" s="11">
        <f>'OddsRatio_working_3-way'!X197^(1/3)*COS(('OddsRatio_working_3-way'!Y197+2*PI())/3)</f>
        <v>-0.37753064866074521</v>
      </c>
      <c r="AB197" s="11">
        <f>'OddsRatio_working_3-way'!X197^(1/3)*COS(('OddsRatio_working_3-way'!Y197+4*PI())/3)</f>
        <v>-0.1490235654301191</v>
      </c>
      <c r="AC197" s="11">
        <f>'OddsRatio_working_3-way'!X197^(1/3)*SIN('OddsRatio_working_3-way'!Y197/3)</f>
        <v>0.13192862601493818</v>
      </c>
      <c r="AD197" s="11">
        <f>'OddsRatio_working_3-way'!X197^(1/3)*SIN(('OddsRatio_working_3-way'!Y197+2*PI())/3)</f>
        <v>0.39004501286496923</v>
      </c>
      <c r="AE197" s="11">
        <f>'OddsRatio_working_3-way'!X197^(1/3)*SIN(('OddsRatio_working_3-way'!Y197+4*PI())/3)</f>
        <v>-0.52197363887990744</v>
      </c>
      <c r="AF197" s="11">
        <f>-'OddsRatio_working_3-way'!U197/(3*'OddsRatio_working_3-way'!X197^(1/3))*COS(('OddsRatio_working_3-way'!Y197)/3)</f>
        <v>0.52655421409086411</v>
      </c>
      <c r="AG197" s="11">
        <f>-'OddsRatio_working_3-way'!U197/(3*'OddsRatio_working_3-way'!X197^(1/3))*COS(('OddsRatio_working_3-way'!Y197+2*PI())/3)</f>
        <v>-0.37753064866074521</v>
      </c>
      <c r="AH197" s="11">
        <f>-'OddsRatio_working_3-way'!U197/(3*'OddsRatio_working_3-way'!X197^(1/3))*COS(('OddsRatio_working_3-way'!Y197+4*PI())/3)</f>
        <v>-0.1490235654301191</v>
      </c>
      <c r="AI197" s="11">
        <f>'OddsRatio_working_3-way'!U197/(3*'OddsRatio_working_3-way'!X197^(1/3))*SIN(('OddsRatio_working_3-way'!Y197)/3)</f>
        <v>-0.13192862601493818</v>
      </c>
      <c r="AJ197" s="11">
        <f>'OddsRatio_working_3-way'!U197/(3*'OddsRatio_working_3-way'!X197^(1/3))*SIN(('OddsRatio_working_3-way'!Y197+2*PI())/3)</f>
        <v>-0.39004501286496923</v>
      </c>
      <c r="AK197" s="11">
        <f>'OddsRatio_working_3-way'!U197/(3*'OddsRatio_working_3-way'!X197^(1/3))*SIN(('OddsRatio_working_3-way'!Y197+4*PI())/3)</f>
        <v>0.52197363887990744</v>
      </c>
      <c r="AL197" s="11">
        <f>'OddsRatio_working_3-way'!Z197+'OddsRatio_working_3-way'!AF197</f>
        <v>1.0531084281817282</v>
      </c>
      <c r="AM197" s="11">
        <f>'OddsRatio_working_3-way'!AA197+'OddsRatio_working_3-way'!AG197</f>
        <v>-0.75506129732149041</v>
      </c>
      <c r="AN197" s="11">
        <f>'OddsRatio_working_3-way'!AB197+'OddsRatio_working_3-way'!AH197</f>
        <v>-0.29804713086023821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1.0531084281817282</v>
      </c>
      <c r="AS197" s="11">
        <f>IF(('OddsRatio_working_3-way'!X197=0),IF(Q197&gt;0,-Q197^(1/3),(-Q197)^(1/3)),'OddsRatio_working_3-way'!AM197-'OddsRatio_working_3-way'!R197/3)</f>
        <v>-0.75506129732149041</v>
      </c>
      <c r="AT197" s="11">
        <f>IF(('OddsRatio_working_3-way'!X197=0),IF(Q197&gt;0,-Q197^(1/3),(-Q197)^(1/3)),'OddsRatio_working_3-way'!AN197-'OddsRatio_working_3-way'!R197/3)</f>
        <v>-0.29804713086023821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3.71</v>
      </c>
      <c r="D198" s="9">
        <f t="shared" si="52"/>
        <v>0.45640730764831944</v>
      </c>
      <c r="E198" s="9">
        <f t="shared" si="53"/>
        <v>0.28258448885931903</v>
      </c>
      <c r="F198" s="9">
        <f t="shared" si="54"/>
        <v>0.26100820349236131</v>
      </c>
      <c r="G198" s="9">
        <f t="shared" si="55"/>
        <v>1.0447591154976759</v>
      </c>
      <c r="H198" s="9">
        <f t="shared" si="56"/>
        <v>2.1910253916673503</v>
      </c>
      <c r="I198" s="9">
        <f t="shared" si="57"/>
        <v>3.5387646506593531</v>
      </c>
      <c r="J198" s="9">
        <f t="shared" si="58"/>
        <v>3.831297202998702</v>
      </c>
      <c r="K198" s="11">
        <f t="shared" si="59"/>
        <v>0.46728971962616822</v>
      </c>
      <c r="L198" s="11">
        <f t="shared" si="60"/>
        <v>0.29154518950437314</v>
      </c>
      <c r="M198" s="11">
        <f t="shared" si="61"/>
        <v>0.26954177897574122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-0.27567578048028674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0.23060984332411311</v>
      </c>
      <c r="Q198" s="11">
        <f>2*'OddsRatio_working_3-way'!K198*'OddsRatio_working_3-way'!L198*'OddsRatio_working_3-way'!M198</f>
        <v>7.3442625262456387E-2</v>
      </c>
      <c r="R198" s="11">
        <f t="shared" si="62"/>
        <v>0</v>
      </c>
      <c r="S198" s="11">
        <f t="shared" si="63"/>
        <v>-0.83652558422920198</v>
      </c>
      <c r="T198" s="11">
        <f t="shared" si="64"/>
        <v>-0.26640942172904519</v>
      </c>
      <c r="U198" s="11">
        <f>'OddsRatio_working_3-way'!S198-'OddsRatio_working_3-way'!R198^2/3</f>
        <v>-0.83652558422920198</v>
      </c>
      <c r="V198" s="11">
        <f>'OddsRatio_working_3-way'!S198*'OddsRatio_working_3-way'!R198/3-2*'OddsRatio_working_3-way'!R198^3/27-'OddsRatio_working_3-way'!T198</f>
        <v>0.26640942172904519</v>
      </c>
      <c r="W198" s="11">
        <f>'OddsRatio_working_3-way'!V198^2+4*'OddsRatio_working_3-way'!U198^3/27</f>
        <v>-1.5748943732278559E-2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0.14724378061422733</v>
      </c>
      <c r="Y198" s="11">
        <f>IF('OddsRatio_working_3-way'!W198&gt;=0,IF('OddsRatio_working_3-way'!V198+SQRT('OddsRatio_working_3-way'!W198)&gt;0,0,PI()),ACOS('OddsRatio_working_3-way'!V198/(2*'OddsRatio_working_3-way'!X198)))</f>
        <v>0.44022866330796084</v>
      </c>
      <c r="Z198" s="11">
        <f>'OddsRatio_working_3-way'!X198^(1/3)*COS('OddsRatio_working_3-way'!Y198/3)</f>
        <v>0.52237955774883804</v>
      </c>
      <c r="AA198" s="11">
        <f>'OddsRatio_working_3-way'!X198^(1/3)*COS(('OddsRatio_working_3-way'!Y198+2*PI())/3)</f>
        <v>-0.32805602067023754</v>
      </c>
      <c r="AB198" s="11">
        <f>'OddsRatio_working_3-way'!X198^(1/3)*COS(('OddsRatio_working_3-way'!Y198+4*PI())/3)</f>
        <v>-0.19432353707860042</v>
      </c>
      <c r="AC198" s="11">
        <f>'OddsRatio_working_3-way'!X198^(1/3)*SIN('OddsRatio_working_3-way'!Y198/3)</f>
        <v>7.7210485401028858E-2</v>
      </c>
      <c r="AD198" s="11">
        <f>'OddsRatio_working_3-way'!X198^(1/3)*SIN(('OddsRatio_working_3-way'!Y198+2*PI())/3)</f>
        <v>0.41378872472765954</v>
      </c>
      <c r="AE198" s="11">
        <f>'OddsRatio_working_3-way'!X198^(1/3)*SIN(('OddsRatio_working_3-way'!Y198+4*PI())/3)</f>
        <v>-0.49099921012868841</v>
      </c>
      <c r="AF198" s="11">
        <f>-'OddsRatio_working_3-way'!U198/(3*'OddsRatio_working_3-way'!X198^(1/3))*COS(('OddsRatio_working_3-way'!Y198)/3)</f>
        <v>0.52237955774883782</v>
      </c>
      <c r="AG198" s="11">
        <f>-'OddsRatio_working_3-way'!U198/(3*'OddsRatio_working_3-way'!X198^(1/3))*COS(('OddsRatio_working_3-way'!Y198+2*PI())/3)</f>
        <v>-0.32805602067023737</v>
      </c>
      <c r="AH198" s="11">
        <f>-'OddsRatio_working_3-way'!U198/(3*'OddsRatio_working_3-way'!X198^(1/3))*COS(('OddsRatio_working_3-way'!Y198+4*PI())/3)</f>
        <v>-0.19432353707860034</v>
      </c>
      <c r="AI198" s="11">
        <f>'OddsRatio_working_3-way'!U198/(3*'OddsRatio_working_3-way'!X198^(1/3))*SIN(('OddsRatio_working_3-way'!Y198)/3)</f>
        <v>-7.7210485401028831E-2</v>
      </c>
      <c r="AJ198" s="11">
        <f>'OddsRatio_working_3-way'!U198/(3*'OddsRatio_working_3-way'!X198^(1/3))*SIN(('OddsRatio_working_3-way'!Y198+2*PI())/3)</f>
        <v>-0.41378872472765937</v>
      </c>
      <c r="AK198" s="11">
        <f>'OddsRatio_working_3-way'!U198/(3*'OddsRatio_working_3-way'!X198^(1/3))*SIN(('OddsRatio_working_3-way'!Y198+4*PI())/3)</f>
        <v>0.49099921012868819</v>
      </c>
      <c r="AL198" s="11">
        <f>'OddsRatio_working_3-way'!Z198+'OddsRatio_working_3-way'!AF198</f>
        <v>1.0447591154976759</v>
      </c>
      <c r="AM198" s="11">
        <f>'OddsRatio_working_3-way'!AA198+'OddsRatio_working_3-way'!AG198</f>
        <v>-0.65611204134047485</v>
      </c>
      <c r="AN198" s="11">
        <f>'OddsRatio_working_3-way'!AB198+'OddsRatio_working_3-way'!AH198</f>
        <v>-0.38864707415720079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1.0447591154976759</v>
      </c>
      <c r="AS198" s="11">
        <f>IF(('OddsRatio_working_3-way'!X198=0),IF(Q198&gt;0,-Q198^(1/3),(-Q198)^(1/3)),'OddsRatio_working_3-way'!AM198-'OddsRatio_working_3-way'!R198/3)</f>
        <v>-0.65611204134047485</v>
      </c>
      <c r="AT198" s="11">
        <f>IF(('OddsRatio_working_3-way'!X198=0),IF(Q198&gt;0,-Q198^(1/3),(-Q198)^(1/3)),'OddsRatio_working_3-way'!AN198-'OddsRatio_working_3-way'!R198/3)</f>
        <v>-0.38864707415720079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4.8600000000000003</v>
      </c>
      <c r="B199" s="4">
        <f>IF('True_Odds_Calculator_3-way'!B200="","",'True_Odds_Calculator_3-way'!B200)</f>
        <v>3.7</v>
      </c>
      <c r="C199" s="4">
        <f>IF('True_Odds_Calculator_3-way'!C200="","",'True_Odds_Calculator_3-way'!C200)</f>
        <v>1.81</v>
      </c>
      <c r="D199" s="9">
        <f t="shared" si="52"/>
        <v>0.19815291739230315</v>
      </c>
      <c r="E199" s="9">
        <f t="shared" si="53"/>
        <v>0.26106057764639162</v>
      </c>
      <c r="F199" s="9">
        <f t="shared" si="54"/>
        <v>0.5407865049613052</v>
      </c>
      <c r="G199" s="9">
        <f t="shared" si="55"/>
        <v>1.0483439131475325</v>
      </c>
      <c r="H199" s="9">
        <f t="shared" si="56"/>
        <v>5.0466075047494758</v>
      </c>
      <c r="I199" s="9">
        <f t="shared" si="57"/>
        <v>3.8305285654983381</v>
      </c>
      <c r="J199" s="9">
        <f t="shared" si="58"/>
        <v>1.8491585696495012</v>
      </c>
      <c r="K199" s="11">
        <f t="shared" si="59"/>
        <v>0.20576131687242796</v>
      </c>
      <c r="L199" s="11">
        <f t="shared" si="60"/>
        <v>0.27027027027027023</v>
      </c>
      <c r="M199" s="11">
        <f t="shared" si="61"/>
        <v>0.5524861878453039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-0.25936986710467369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0.22643883908463402</v>
      </c>
      <c r="Q199" s="11">
        <f>2*'OddsRatio_working_3-way'!K199*'OddsRatio_working_3-way'!L199*'OddsRatio_working_3-way'!M199</f>
        <v>6.1448803008041793E-2</v>
      </c>
      <c r="R199" s="11">
        <f t="shared" si="62"/>
        <v>0</v>
      </c>
      <c r="S199" s="11">
        <f t="shared" si="63"/>
        <v>-0.87303448782371573</v>
      </c>
      <c r="T199" s="11">
        <f t="shared" si="64"/>
        <v>-0.2369157361801128</v>
      </c>
      <c r="U199" s="11">
        <f>'OddsRatio_working_3-way'!S199-'OddsRatio_working_3-way'!R199^2/3</f>
        <v>-0.87303448782371573</v>
      </c>
      <c r="V199" s="11">
        <f>'OddsRatio_working_3-way'!S199*'OddsRatio_working_3-way'!R199/3-2*'OddsRatio_working_3-way'!R199^3/27-'OddsRatio_working_3-way'!T199</f>
        <v>0.2369157361801128</v>
      </c>
      <c r="W199" s="11">
        <f>'OddsRatio_working_3-way'!V199^2+4*'OddsRatio_working_3-way'!U199^3/27</f>
        <v>-4.2451300265332614E-2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0.15698755230518868</v>
      </c>
      <c r="Y199" s="11">
        <f>IF('OddsRatio_working_3-way'!W199&gt;=0,IF('OddsRatio_working_3-way'!V199+SQRT('OddsRatio_working_3-way'!W199)&gt;0,0,PI()),ACOS('OddsRatio_working_3-way'!V199/(2*'OddsRatio_working_3-way'!X199)))</f>
        <v>0.71579994823310089</v>
      </c>
      <c r="Z199" s="11">
        <f>'OddsRatio_working_3-way'!X199^(1/3)*COS('OddsRatio_working_3-way'!Y199/3)</f>
        <v>0.52417195657376625</v>
      </c>
      <c r="AA199" s="11">
        <f>'OddsRatio_working_3-way'!X199^(1/3)*COS(('OddsRatio_working_3-way'!Y199+2*PI())/3)</f>
        <v>-0.3725008410189955</v>
      </c>
      <c r="AB199" s="11">
        <f>'OddsRatio_working_3-way'!X199^(1/3)*COS(('OddsRatio_working_3-way'!Y199+4*PI())/3)</f>
        <v>-0.15167111555477067</v>
      </c>
      <c r="AC199" s="11">
        <f>'OddsRatio_working_3-way'!X199^(1/3)*SIN('OddsRatio_working_3-way'!Y199/3)</f>
        <v>0.1274961014418414</v>
      </c>
      <c r="AD199" s="11">
        <f>'OddsRatio_working_3-way'!X199^(1/3)*SIN(('OddsRatio_working_3-way'!Y199+2*PI())/3)</f>
        <v>0.39019817962335451</v>
      </c>
      <c r="AE199" s="11">
        <f>'OddsRatio_working_3-way'!X199^(1/3)*SIN(('OddsRatio_working_3-way'!Y199+4*PI())/3)</f>
        <v>-0.51769428106519588</v>
      </c>
      <c r="AF199" s="11">
        <f>-'OddsRatio_working_3-way'!U199/(3*'OddsRatio_working_3-way'!X199^(1/3))*COS(('OddsRatio_working_3-way'!Y199)/3)</f>
        <v>0.52417195657376625</v>
      </c>
      <c r="AG199" s="11">
        <f>-'OddsRatio_working_3-way'!U199/(3*'OddsRatio_working_3-way'!X199^(1/3))*COS(('OddsRatio_working_3-way'!Y199+2*PI())/3)</f>
        <v>-0.3725008410189955</v>
      </c>
      <c r="AH199" s="11">
        <f>-'OddsRatio_working_3-way'!U199/(3*'OddsRatio_working_3-way'!X199^(1/3))*COS(('OddsRatio_working_3-way'!Y199+4*PI())/3)</f>
        <v>-0.15167111555477067</v>
      </c>
      <c r="AI199" s="11">
        <f>'OddsRatio_working_3-way'!U199/(3*'OddsRatio_working_3-way'!X199^(1/3))*SIN(('OddsRatio_working_3-way'!Y199)/3)</f>
        <v>-0.1274961014418414</v>
      </c>
      <c r="AJ199" s="11">
        <f>'OddsRatio_working_3-way'!U199/(3*'OddsRatio_working_3-way'!X199^(1/3))*SIN(('OddsRatio_working_3-way'!Y199+2*PI())/3)</f>
        <v>-0.39019817962335451</v>
      </c>
      <c r="AK199" s="11">
        <f>'OddsRatio_working_3-way'!U199/(3*'OddsRatio_working_3-way'!X199^(1/3))*SIN(('OddsRatio_working_3-way'!Y199+4*PI())/3)</f>
        <v>0.51769428106519588</v>
      </c>
      <c r="AL199" s="11">
        <f>'OddsRatio_working_3-way'!Z199+'OddsRatio_working_3-way'!AF199</f>
        <v>1.0483439131475325</v>
      </c>
      <c r="AM199" s="11">
        <f>'OddsRatio_working_3-way'!AA199+'OddsRatio_working_3-way'!AG199</f>
        <v>-0.745001682037991</v>
      </c>
      <c r="AN199" s="11">
        <f>'OddsRatio_working_3-way'!AB199+'OddsRatio_working_3-way'!AH199</f>
        <v>-0.30334223110954134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1.0483439131475325</v>
      </c>
      <c r="AS199" s="11">
        <f>IF(('OddsRatio_working_3-way'!X199=0),IF(Q199&gt;0,-Q199^(1/3),(-Q199)^(1/3)),'OddsRatio_working_3-way'!AM199-'OddsRatio_working_3-way'!R199/3)</f>
        <v>-0.745001682037991</v>
      </c>
      <c r="AT199" s="11">
        <f>IF(('OddsRatio_working_3-way'!X199=0),IF(Q199&gt;0,-Q199^(1/3),(-Q199)^(1/3)),'OddsRatio_working_3-way'!AN199-'OddsRatio_working_3-way'!R199/3)</f>
        <v>-0.30334223110954134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2.42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3.13</v>
      </c>
      <c r="D200" s="9">
        <f t="shared" si="52"/>
        <v>0.40313934010774533</v>
      </c>
      <c r="E200" s="9">
        <f t="shared" si="53"/>
        <v>0.28637858718491754</v>
      </c>
      <c r="F200" s="9">
        <f t="shared" si="54"/>
        <v>0.31048207270733713</v>
      </c>
      <c r="G200" s="9">
        <f t="shared" si="55"/>
        <v>1.0426281103265411</v>
      </c>
      <c r="H200" s="9">
        <f t="shared" si="56"/>
        <v>2.4805319166636881</v>
      </c>
      <c r="I200" s="9">
        <f t="shared" si="57"/>
        <v>3.4918811836804333</v>
      </c>
      <c r="J200" s="9">
        <f t="shared" si="58"/>
        <v>3.220797874995533</v>
      </c>
      <c r="K200" s="11">
        <f t="shared" si="59"/>
        <v>0.41322314049586778</v>
      </c>
      <c r="L200" s="11">
        <f t="shared" si="60"/>
        <v>0.29498525073746312</v>
      </c>
      <c r="M200" s="11">
        <f t="shared" si="61"/>
        <v>0.31948881789137379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-0.28151818057976241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0.23132738222223359</v>
      </c>
      <c r="Q200" s="11">
        <f>2*'OddsRatio_working_3-way'!K200*'OddsRatio_working_3-way'!L200*'OddsRatio_working_3-way'!M200</f>
        <v>7.788800748223354E-2</v>
      </c>
      <c r="R200" s="11">
        <f t="shared" si="62"/>
        <v>0</v>
      </c>
      <c r="S200" s="11">
        <f t="shared" si="63"/>
        <v>-0.8217138294437496</v>
      </c>
      <c r="T200" s="11">
        <f t="shared" si="64"/>
        <v>-0.27667132304503356</v>
      </c>
      <c r="U200" s="11">
        <f>'OddsRatio_working_3-way'!S200-'OddsRatio_working_3-way'!R200^2/3</f>
        <v>-0.8217138294437496</v>
      </c>
      <c r="V200" s="11">
        <f>'OddsRatio_working_3-way'!S200*'OddsRatio_working_3-way'!R200/3-2*'OddsRatio_working_3-way'!R200^3/27-'OddsRatio_working_3-way'!T200</f>
        <v>0.27667132304503356</v>
      </c>
      <c r="W200" s="11">
        <f>'OddsRatio_working_3-way'!V200^2+4*'OddsRatio_working_3-way'!U200^3/27</f>
        <v>-5.6503667567717464E-3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0.14335043403514783</v>
      </c>
      <c r="Y200" s="11">
        <f>IF('OddsRatio_working_3-way'!W200&gt;=0,IF('OddsRatio_working_3-way'!V200+SQRT('OddsRatio_working_3-way'!W200)&gt;0,0,PI()),ACOS('OddsRatio_working_3-way'!V200/(2*'OddsRatio_working_3-way'!X200)))</f>
        <v>0.26528663563748078</v>
      </c>
      <c r="Z200" s="11">
        <f>'OddsRatio_working_3-way'!X200^(1/3)*COS('OddsRatio_working_3-way'!Y200/3)</f>
        <v>0.52131405516327056</v>
      </c>
      <c r="AA200" s="11">
        <f>'OddsRatio_working_3-way'!X200^(1/3)*COS(('OddsRatio_working_3-way'!Y200+2*PI())/3)</f>
        <v>-0.30068450911441791</v>
      </c>
      <c r="AB200" s="11">
        <f>'OddsRatio_working_3-way'!X200^(1/3)*COS(('OddsRatio_working_3-way'!Y200+4*PI())/3)</f>
        <v>-0.22062954604885296</v>
      </c>
      <c r="AC200" s="11">
        <f>'OddsRatio_working_3-way'!X200^(1/3)*SIN('OddsRatio_working_3-way'!Y200/3)</f>
        <v>4.6219754475869665E-2</v>
      </c>
      <c r="AD200" s="11">
        <f>'OddsRatio_working_3-way'!X200^(1/3)*SIN(('OddsRatio_working_3-way'!Y200+2*PI())/3)</f>
        <v>0.42836133788333969</v>
      </c>
      <c r="AE200" s="11">
        <f>'OddsRatio_working_3-way'!X200^(1/3)*SIN(('OddsRatio_working_3-way'!Y200+4*PI())/3)</f>
        <v>-0.4745810923592092</v>
      </c>
      <c r="AF200" s="11">
        <f>-'OddsRatio_working_3-way'!U200/(3*'OddsRatio_working_3-way'!X200^(1/3))*COS(('OddsRatio_working_3-way'!Y200)/3)</f>
        <v>0.52131405516327056</v>
      </c>
      <c r="AG200" s="11">
        <f>-'OddsRatio_working_3-way'!U200/(3*'OddsRatio_working_3-way'!X200^(1/3))*COS(('OddsRatio_working_3-way'!Y200+2*PI())/3)</f>
        <v>-0.30068450911441791</v>
      </c>
      <c r="AH200" s="11">
        <f>-'OddsRatio_working_3-way'!U200/(3*'OddsRatio_working_3-way'!X200^(1/3))*COS(('OddsRatio_working_3-way'!Y200+4*PI())/3)</f>
        <v>-0.22062954604885296</v>
      </c>
      <c r="AI200" s="11">
        <f>'OddsRatio_working_3-way'!U200/(3*'OddsRatio_working_3-way'!X200^(1/3))*SIN(('OddsRatio_working_3-way'!Y200)/3)</f>
        <v>-4.6219754475869665E-2</v>
      </c>
      <c r="AJ200" s="11">
        <f>'OddsRatio_working_3-way'!U200/(3*'OddsRatio_working_3-way'!X200^(1/3))*SIN(('OddsRatio_working_3-way'!Y200+2*PI())/3)</f>
        <v>-0.42836133788333969</v>
      </c>
      <c r="AK200" s="11">
        <f>'OddsRatio_working_3-way'!U200/(3*'OddsRatio_working_3-way'!X200^(1/3))*SIN(('OddsRatio_working_3-way'!Y200+4*PI())/3)</f>
        <v>0.4745810923592092</v>
      </c>
      <c r="AL200" s="11">
        <f>'OddsRatio_working_3-way'!Z200+'OddsRatio_working_3-way'!AF200</f>
        <v>1.0426281103265411</v>
      </c>
      <c r="AM200" s="11">
        <f>'OddsRatio_working_3-way'!AA200+'OddsRatio_working_3-way'!AG200</f>
        <v>-0.60136901822883582</v>
      </c>
      <c r="AN200" s="11">
        <f>'OddsRatio_working_3-way'!AB200+'OddsRatio_working_3-way'!AH200</f>
        <v>-0.44125909209770592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1.0426281103265411</v>
      </c>
      <c r="AS200" s="11">
        <f>IF(('OddsRatio_working_3-way'!X200=0),IF(Q200&gt;0,-Q200^(1/3),(-Q200)^(1/3)),'OddsRatio_working_3-way'!AM200-'OddsRatio_working_3-way'!R200/3)</f>
        <v>-0.60136901822883582</v>
      </c>
      <c r="AT200" s="11">
        <f>IF(('OddsRatio_working_3-way'!X200=0),IF(Q200&gt;0,-Q200^(1/3),(-Q200)^(1/3)),'OddsRatio_working_3-way'!AN200-'OddsRatio_working_3-way'!R200/3)</f>
        <v>-0.44125909209770592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1.75</v>
      </c>
      <c r="B201" s="4">
        <f>IF('True_Odds_Calculator_3-way'!B202="","",'True_Odds_Calculator_3-way'!B202)</f>
        <v>4.13</v>
      </c>
      <c r="C201" s="4">
        <f>IF('True_Odds_Calculator_3-way'!C202="","",'True_Odds_Calculator_3-way'!C202)</f>
        <v>4.51</v>
      </c>
      <c r="D201" s="9">
        <f t="shared" si="52"/>
        <v>0.55687784277834851</v>
      </c>
      <c r="E201" s="9">
        <f t="shared" si="53"/>
        <v>0.2314370326136537</v>
      </c>
      <c r="F201" s="9">
        <f t="shared" si="54"/>
        <v>0.21168512460799779</v>
      </c>
      <c r="G201" s="9">
        <f t="shared" si="55"/>
        <v>1.0609679494778663</v>
      </c>
      <c r="H201" s="9">
        <f t="shared" si="56"/>
        <v>1.7957259621083996</v>
      </c>
      <c r="I201" s="9">
        <f t="shared" si="57"/>
        <v>4.3208296818657219</v>
      </c>
      <c r="J201" s="9">
        <f t="shared" si="58"/>
        <v>4.7239975026673102</v>
      </c>
      <c r="K201" s="11">
        <f t="shared" si="59"/>
        <v>0.5714285714285714</v>
      </c>
      <c r="L201" s="11">
        <f t="shared" si="60"/>
        <v>0.24213075060532688</v>
      </c>
      <c r="M201" s="11">
        <f t="shared" si="61"/>
        <v>0.22172949002217296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-0.25278312309553086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0.22671476046542488</v>
      </c>
      <c r="Q201" s="11">
        <f>2*'OddsRatio_working_3-way'!K201*'OddsRatio_working_3-way'!L201*'OddsRatio_working_3-way'!M201</f>
        <v>6.1357174686177227E-2</v>
      </c>
      <c r="R201" s="11">
        <f t="shared" si="62"/>
        <v>0</v>
      </c>
      <c r="S201" s="11">
        <f t="shared" si="63"/>
        <v>-0.89687459229525257</v>
      </c>
      <c r="T201" s="11">
        <f t="shared" si="64"/>
        <v>-0.242726547305887</v>
      </c>
      <c r="U201" s="11">
        <f>'OddsRatio_working_3-way'!S201-'OddsRatio_working_3-way'!R201^2/3</f>
        <v>-0.89687459229525257</v>
      </c>
      <c r="V201" s="11">
        <f>'OddsRatio_working_3-way'!S201*'OddsRatio_working_3-way'!R201/3-2*'OddsRatio_working_3-way'!R201^3/27-'OddsRatio_working_3-way'!T201</f>
        <v>0.242726547305887</v>
      </c>
      <c r="W201" s="11">
        <f>'OddsRatio_working_3-way'!V201^2+4*'OddsRatio_working_3-way'!U201^3/27</f>
        <v>-4.7962579205689825E-2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0.16346158262167201</v>
      </c>
      <c r="Y201" s="11">
        <f>IF('OddsRatio_working_3-way'!W201&gt;=0,IF('OddsRatio_working_3-way'!V201+SQRT('OddsRatio_working_3-way'!W201)&gt;0,0,PI()),ACOS('OddsRatio_working_3-way'!V201/(2*'OddsRatio_working_3-way'!X201)))</f>
        <v>0.73406493208667023</v>
      </c>
      <c r="Z201" s="11">
        <f>'OddsRatio_working_3-way'!X201^(1/3)*COS('OddsRatio_working_3-way'!Y201/3)</f>
        <v>0.53048397473893316</v>
      </c>
      <c r="AA201" s="11">
        <f>'OddsRatio_working_3-way'!X201^(1/3)*COS(('OddsRatio_working_3-way'!Y201+2*PI())/3)</f>
        <v>-0.37995341872092497</v>
      </c>
      <c r="AB201" s="11">
        <f>'OddsRatio_working_3-way'!X201^(1/3)*COS(('OddsRatio_working_3-way'!Y201+4*PI())/3)</f>
        <v>-0.15053055601800808</v>
      </c>
      <c r="AC201" s="11">
        <f>'OddsRatio_working_3-way'!X201^(1/3)*SIN('OddsRatio_working_3-way'!Y201/3)</f>
        <v>0.13245735153978358</v>
      </c>
      <c r="AD201" s="11">
        <f>'OddsRatio_working_3-way'!X201^(1/3)*SIN(('OddsRatio_working_3-way'!Y201+2*PI())/3)</f>
        <v>0.39318392265456681</v>
      </c>
      <c r="AE201" s="11">
        <f>'OddsRatio_working_3-way'!X201^(1/3)*SIN(('OddsRatio_working_3-way'!Y201+4*PI())/3)</f>
        <v>-0.52564127419435036</v>
      </c>
      <c r="AF201" s="11">
        <f>-'OddsRatio_working_3-way'!U201/(3*'OddsRatio_working_3-way'!X201^(1/3))*COS(('OddsRatio_working_3-way'!Y201)/3)</f>
        <v>0.53048397473893316</v>
      </c>
      <c r="AG201" s="11">
        <f>-'OddsRatio_working_3-way'!U201/(3*'OddsRatio_working_3-way'!X201^(1/3))*COS(('OddsRatio_working_3-way'!Y201+2*PI())/3)</f>
        <v>-0.37995341872092497</v>
      </c>
      <c r="AH201" s="11">
        <f>-'OddsRatio_working_3-way'!U201/(3*'OddsRatio_working_3-way'!X201^(1/3))*COS(('OddsRatio_working_3-way'!Y201+4*PI())/3)</f>
        <v>-0.15053055601800808</v>
      </c>
      <c r="AI201" s="11">
        <f>'OddsRatio_working_3-way'!U201/(3*'OddsRatio_working_3-way'!X201^(1/3))*SIN(('OddsRatio_working_3-way'!Y201)/3)</f>
        <v>-0.13245735153978358</v>
      </c>
      <c r="AJ201" s="11">
        <f>'OddsRatio_working_3-way'!U201/(3*'OddsRatio_working_3-way'!X201^(1/3))*SIN(('OddsRatio_working_3-way'!Y201+2*PI())/3)</f>
        <v>-0.39318392265456681</v>
      </c>
      <c r="AK201" s="11">
        <f>'OddsRatio_working_3-way'!U201/(3*'OddsRatio_working_3-way'!X201^(1/3))*SIN(('OddsRatio_working_3-way'!Y201+4*PI())/3)</f>
        <v>0.52564127419435036</v>
      </c>
      <c r="AL201" s="11">
        <f>'OddsRatio_working_3-way'!Z201+'OddsRatio_working_3-way'!AF201</f>
        <v>1.0609679494778663</v>
      </c>
      <c r="AM201" s="11">
        <f>'OddsRatio_working_3-way'!AA201+'OddsRatio_working_3-way'!AG201</f>
        <v>-0.75990683744184995</v>
      </c>
      <c r="AN201" s="11">
        <f>'OddsRatio_working_3-way'!AB201+'OddsRatio_working_3-way'!AH201</f>
        <v>-0.30106111203601615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1.0609679494778663</v>
      </c>
      <c r="AS201" s="11">
        <f>IF(('OddsRatio_working_3-way'!X201=0),IF(Q201&gt;0,-Q201^(1/3),(-Q201)^(1/3)),'OddsRatio_working_3-way'!AM201-'OddsRatio_working_3-way'!R201/3)</f>
        <v>-0.75990683744184995</v>
      </c>
      <c r="AT201" s="11">
        <f>IF(('OddsRatio_working_3-way'!X201=0),IF(Q201&gt;0,-Q201^(1/3),(-Q201)^(1/3)),'OddsRatio_working_3-way'!AN201-'OddsRatio_working_3-way'!R201/3)</f>
        <v>-0.30106111203601615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1.9</v>
      </c>
      <c r="B202" s="4">
        <f>IF('True_Odds_Calculator_3-way'!B203="","",'True_Odds_Calculator_3-way'!B203)</f>
        <v>3.64</v>
      </c>
      <c r="C202" s="4">
        <f>IF('True_Odds_Calculator_3-way'!C203="","",'True_Odds_Calculator_3-way'!C203)</f>
        <v>4.2699999999999996</v>
      </c>
      <c r="D202" s="9">
        <f t="shared" si="52"/>
        <v>0.51219805895727644</v>
      </c>
      <c r="E202" s="9">
        <f t="shared" si="53"/>
        <v>0.26360060818281333</v>
      </c>
      <c r="F202" s="9">
        <f t="shared" si="54"/>
        <v>0.22420133285991042</v>
      </c>
      <c r="G202" s="9">
        <f t="shared" si="55"/>
        <v>1.0581886191008527</v>
      </c>
      <c r="H202" s="9">
        <f t="shared" si="56"/>
        <v>1.952369757190767</v>
      </c>
      <c r="I202" s="9">
        <f t="shared" si="57"/>
        <v>3.7936179544262512</v>
      </c>
      <c r="J202" s="9">
        <f t="shared" si="58"/>
        <v>4.4602767844597881</v>
      </c>
      <c r="K202" s="11">
        <f t="shared" si="59"/>
        <v>0.52631578947368418</v>
      </c>
      <c r="L202" s="11">
        <f t="shared" si="60"/>
        <v>0.27472527472527469</v>
      </c>
      <c r="M202" s="11">
        <f t="shared" si="61"/>
        <v>0.23419203747072601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-0.26309423351208139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0.23060262798953785</v>
      </c>
      <c r="Q202" s="11">
        <f>2*'OddsRatio_working_3-way'!K202*'OddsRatio_working_3-way'!L202*'OddsRatio_working_3-way'!M202</f>
        <v>6.772470719222845E-2</v>
      </c>
      <c r="R202" s="11">
        <f t="shared" si="62"/>
        <v>0</v>
      </c>
      <c r="S202" s="11">
        <f t="shared" si="63"/>
        <v>-0.87650202329101401</v>
      </c>
      <c r="T202" s="11">
        <f t="shared" si="64"/>
        <v>-0.25741615955683234</v>
      </c>
      <c r="U202" s="11">
        <f>'OddsRatio_working_3-way'!S202-'OddsRatio_working_3-way'!R202^2/3</f>
        <v>-0.87650202329101401</v>
      </c>
      <c r="V202" s="11">
        <f>'OddsRatio_working_3-way'!S202*'OddsRatio_working_3-way'!R202/3-2*'OddsRatio_working_3-way'!R202^3/27-'OddsRatio_working_3-way'!T202</f>
        <v>0.25741615955683234</v>
      </c>
      <c r="W202" s="11">
        <f>'OddsRatio_working_3-way'!V202^2+4*'OddsRatio_working_3-way'!U202^3/27</f>
        <v>-3.3496588995957546E-2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0.1579237697410891</v>
      </c>
      <c r="Y202" s="11">
        <f>IF('OddsRatio_working_3-way'!W202&gt;=0,IF('OddsRatio_working_3-way'!V202+SQRT('OddsRatio_working_3-way'!W202)&gt;0,0,PI()),ACOS('OddsRatio_working_3-way'!V202/(2*'OddsRatio_working_3-way'!X202)))</f>
        <v>0.61806486501808011</v>
      </c>
      <c r="Z202" s="11">
        <f>'OddsRatio_working_3-way'!X202^(1/3)*COS('OddsRatio_working_3-way'!Y202/3)</f>
        <v>0.52909430955042647</v>
      </c>
      <c r="AA202" s="11">
        <f>'OddsRatio_working_3-way'!X202^(1/3)*COS(('OddsRatio_working_3-way'!Y202+2*PI())/3)</f>
        <v>-0.36030682542926079</v>
      </c>
      <c r="AB202" s="11">
        <f>'OddsRatio_working_3-way'!X202^(1/3)*COS(('OddsRatio_working_3-way'!Y202+4*PI())/3)</f>
        <v>-0.16878748412116579</v>
      </c>
      <c r="AC202" s="11">
        <f>'OddsRatio_working_3-way'!X202^(1/3)*SIN('OddsRatio_working_3-way'!Y202/3)</f>
        <v>0.11057374325924856</v>
      </c>
      <c r="AD202" s="11">
        <f>'OddsRatio_working_3-way'!X202^(1/3)*SIN(('OddsRatio_working_3-way'!Y202+2*PI())/3)</f>
        <v>0.4029222414388326</v>
      </c>
      <c r="AE202" s="11">
        <f>'OddsRatio_working_3-way'!X202^(1/3)*SIN(('OddsRatio_working_3-way'!Y202+4*PI())/3)</f>
        <v>-0.513495984698081</v>
      </c>
      <c r="AF202" s="11">
        <f>-'OddsRatio_working_3-way'!U202/(3*'OddsRatio_working_3-way'!X202^(1/3))*COS(('OddsRatio_working_3-way'!Y202)/3)</f>
        <v>0.52909430955042636</v>
      </c>
      <c r="AG202" s="11">
        <f>-'OddsRatio_working_3-way'!U202/(3*'OddsRatio_working_3-way'!X202^(1/3))*COS(('OddsRatio_working_3-way'!Y202+2*PI())/3)</f>
        <v>-0.36030682542926074</v>
      </c>
      <c r="AH202" s="11">
        <f>-'OddsRatio_working_3-way'!U202/(3*'OddsRatio_working_3-way'!X202^(1/3))*COS(('OddsRatio_working_3-way'!Y202+4*PI())/3)</f>
        <v>-0.16878748412116573</v>
      </c>
      <c r="AI202" s="11">
        <f>'OddsRatio_working_3-way'!U202/(3*'OddsRatio_working_3-way'!X202^(1/3))*SIN(('OddsRatio_working_3-way'!Y202)/3)</f>
        <v>-0.11057374325924853</v>
      </c>
      <c r="AJ202" s="11">
        <f>'OddsRatio_working_3-way'!U202/(3*'OddsRatio_working_3-way'!X202^(1/3))*SIN(('OddsRatio_working_3-way'!Y202+2*PI())/3)</f>
        <v>-0.40292224143883254</v>
      </c>
      <c r="AK202" s="11">
        <f>'OddsRatio_working_3-way'!U202/(3*'OddsRatio_working_3-way'!X202^(1/3))*SIN(('OddsRatio_working_3-way'!Y202+4*PI())/3)</f>
        <v>0.51349598469808089</v>
      </c>
      <c r="AL202" s="11">
        <f>'OddsRatio_working_3-way'!Z202+'OddsRatio_working_3-way'!AF202</f>
        <v>1.0581886191008527</v>
      </c>
      <c r="AM202" s="11">
        <f>'OddsRatio_working_3-way'!AA202+'OddsRatio_working_3-way'!AG202</f>
        <v>-0.72061365085852147</v>
      </c>
      <c r="AN202" s="11">
        <f>'OddsRatio_working_3-way'!AB202+'OddsRatio_working_3-way'!AH202</f>
        <v>-0.33757496824233152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1.0581886191008527</v>
      </c>
      <c r="AS202" s="11">
        <f>IF(('OddsRatio_working_3-way'!X202=0),IF(Q202&gt;0,-Q202^(1/3),(-Q202)^(1/3)),'OddsRatio_working_3-way'!AM202-'OddsRatio_working_3-way'!R202/3)</f>
        <v>-0.72061365085852147</v>
      </c>
      <c r="AT202" s="11">
        <f>IF(('OddsRatio_working_3-way'!X202=0),IF(Q202&gt;0,-Q202^(1/3),(-Q202)^(1/3)),'OddsRatio_working_3-way'!AN202-'OddsRatio_working_3-way'!R202/3)</f>
        <v>-0.33757496824233152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2.84</v>
      </c>
      <c r="D203" s="9">
        <f t="shared" si="52"/>
        <v>0.37189010244713216</v>
      </c>
      <c r="E203" s="9">
        <f t="shared" si="53"/>
        <v>0.28684177843923886</v>
      </c>
      <c r="F203" s="9">
        <f t="shared" si="54"/>
        <v>0.34126811911362914</v>
      </c>
      <c r="G203" s="9">
        <f t="shared" si="55"/>
        <v>1.0490474701630719</v>
      </c>
      <c r="H203" s="9">
        <f t="shared" si="56"/>
        <v>2.6889664269625455</v>
      </c>
      <c r="I203" s="9">
        <f t="shared" si="57"/>
        <v>3.4862425042864809</v>
      </c>
      <c r="J203" s="9">
        <f t="shared" si="58"/>
        <v>2.9302473451000517</v>
      </c>
      <c r="K203" s="11">
        <f t="shared" si="59"/>
        <v>0.38314176245210729</v>
      </c>
      <c r="L203" s="11">
        <f t="shared" si="60"/>
        <v>0.29673590504451036</v>
      </c>
      <c r="M203" s="11">
        <f t="shared" si="61"/>
        <v>0.35211267605633806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-0.28106275361504285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0.23298836643449497</v>
      </c>
      <c r="Q203" s="11">
        <f>2*'OddsRatio_working_3-way'!K203*'OddsRatio_working_3-way'!L203*'OddsRatio_working_3-way'!M203</f>
        <v>8.0064730733503425E-2</v>
      </c>
      <c r="R203" s="11">
        <f t="shared" si="62"/>
        <v>0</v>
      </c>
      <c r="S203" s="11">
        <f t="shared" si="63"/>
        <v>-0.82895496979869165</v>
      </c>
      <c r="T203" s="11">
        <f t="shared" si="64"/>
        <v>-0.28486425078992844</v>
      </c>
      <c r="U203" s="11">
        <f>'OddsRatio_working_3-way'!S203-'OddsRatio_working_3-way'!R203^2/3</f>
        <v>-0.82895496979869165</v>
      </c>
      <c r="V203" s="11">
        <f>'OddsRatio_working_3-way'!S203*'OddsRatio_working_3-way'!R203/3-2*'OddsRatio_working_3-way'!R203^3/27-'OddsRatio_working_3-way'!T203</f>
        <v>0.28486425078992844</v>
      </c>
      <c r="W203" s="11">
        <f>'OddsRatio_working_3-way'!V203^2+4*'OddsRatio_working_3-way'!U203^3/27</f>
        <v>-3.2419814724281432E-3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0.14524946028345112</v>
      </c>
      <c r="Y203" s="11">
        <f>IF('OddsRatio_working_3-way'!W203&gt;=0,IF('OddsRatio_working_3-way'!V203+SQRT('OddsRatio_working_3-way'!W203)&gt;0,0,PI()),ACOS('OddsRatio_working_3-way'!V203/(2*'OddsRatio_working_3-way'!X203)))</f>
        <v>0.1972792754633792</v>
      </c>
      <c r="Z203" s="11">
        <f>'OddsRatio_working_3-way'!X203^(1/3)*COS('OddsRatio_working_3-way'!Y203/3)</f>
        <v>0.52452373508153594</v>
      </c>
      <c r="AA203" s="11">
        <f>'OddsRatio_working_3-way'!X203^(1/3)*COS(('OddsRatio_working_3-way'!Y203+2*PI())/3)</f>
        <v>-0.29217642840598806</v>
      </c>
      <c r="AB203" s="11">
        <f>'OddsRatio_working_3-way'!X203^(1/3)*COS(('OddsRatio_working_3-way'!Y203+4*PI())/3)</f>
        <v>-0.23234730667554795</v>
      </c>
      <c r="AC203" s="11">
        <f>'OddsRatio_working_3-way'!X203^(1/3)*SIN('OddsRatio_working_3-way'!Y203/3)</f>
        <v>3.4542359536448526E-2</v>
      </c>
      <c r="AD203" s="11">
        <f>'OddsRatio_working_3-way'!X203^(1/3)*SIN(('OddsRatio_working_3-way'!Y203+2*PI())/3)</f>
        <v>0.43697969970028477</v>
      </c>
      <c r="AE203" s="11">
        <f>'OddsRatio_working_3-way'!X203^(1/3)*SIN(('OddsRatio_working_3-way'!Y203+4*PI())/3)</f>
        <v>-0.47152205923673329</v>
      </c>
      <c r="AF203" s="11">
        <f>-'OddsRatio_working_3-way'!U203/(3*'OddsRatio_working_3-way'!X203^(1/3))*COS(('OddsRatio_working_3-way'!Y203)/3)</f>
        <v>0.52452373508153594</v>
      </c>
      <c r="AG203" s="11">
        <f>-'OddsRatio_working_3-way'!U203/(3*'OddsRatio_working_3-way'!X203^(1/3))*COS(('OddsRatio_working_3-way'!Y203+2*PI())/3)</f>
        <v>-0.29217642840598806</v>
      </c>
      <c r="AH203" s="11">
        <f>-'OddsRatio_working_3-way'!U203/(3*'OddsRatio_working_3-way'!X203^(1/3))*COS(('OddsRatio_working_3-way'!Y203+4*PI())/3)</f>
        <v>-0.23234730667554795</v>
      </c>
      <c r="AI203" s="11">
        <f>'OddsRatio_working_3-way'!U203/(3*'OddsRatio_working_3-way'!X203^(1/3))*SIN(('OddsRatio_working_3-way'!Y203)/3)</f>
        <v>-3.4542359536448526E-2</v>
      </c>
      <c r="AJ203" s="11">
        <f>'OddsRatio_working_3-way'!U203/(3*'OddsRatio_working_3-way'!X203^(1/3))*SIN(('OddsRatio_working_3-way'!Y203+2*PI())/3)</f>
        <v>-0.43697969970028477</v>
      </c>
      <c r="AK203" s="11">
        <f>'OddsRatio_working_3-way'!U203/(3*'OddsRatio_working_3-way'!X203^(1/3))*SIN(('OddsRatio_working_3-way'!Y203+4*PI())/3)</f>
        <v>0.47152205923673329</v>
      </c>
      <c r="AL203" s="11">
        <f>'OddsRatio_working_3-way'!Z203+'OddsRatio_working_3-way'!AF203</f>
        <v>1.0490474701630719</v>
      </c>
      <c r="AM203" s="11">
        <f>'OddsRatio_working_3-way'!AA203+'OddsRatio_working_3-way'!AG203</f>
        <v>-0.58435285681197613</v>
      </c>
      <c r="AN203" s="11">
        <f>'OddsRatio_working_3-way'!AB203+'OddsRatio_working_3-way'!AH203</f>
        <v>-0.46469461335109591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1.0490474701630719</v>
      </c>
      <c r="AS203" s="11">
        <f>IF(('OddsRatio_working_3-way'!X203=0),IF(Q203&gt;0,-Q203^(1/3),(-Q203)^(1/3)),'OddsRatio_working_3-way'!AM203-'OddsRatio_working_3-way'!R203/3)</f>
        <v>-0.58435285681197613</v>
      </c>
      <c r="AT203" s="11">
        <f>IF(('OddsRatio_working_3-way'!X203=0),IF(Q203&gt;0,-Q203^(1/3),(-Q203)^(1/3)),'OddsRatio_working_3-way'!AN203-'OddsRatio_working_3-way'!R203/3)</f>
        <v>-0.46469461335109591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2.88</v>
      </c>
      <c r="B204" s="4">
        <f>IF('True_Odds_Calculator_3-way'!B205="","",'True_Odds_Calculator_3-way'!B205)</f>
        <v>3.54</v>
      </c>
      <c r="C204" s="4">
        <f>IF('True_Odds_Calculator_3-way'!C205="","",'True_Odds_Calculator_3-way'!C205)</f>
        <v>2.48</v>
      </c>
      <c r="D204" s="9">
        <f t="shared" si="52"/>
        <v>0.33608082707210218</v>
      </c>
      <c r="E204" s="9">
        <f t="shared" si="53"/>
        <v>0.27255439236061729</v>
      </c>
      <c r="F204" s="9">
        <f t="shared" si="54"/>
        <v>0.39136478056728025</v>
      </c>
      <c r="G204" s="9">
        <f t="shared" si="55"/>
        <v>1.0507844178879018</v>
      </c>
      <c r="H204" s="9">
        <f t="shared" si="56"/>
        <v>2.9754747056292556</v>
      </c>
      <c r="I204" s="9">
        <f t="shared" si="57"/>
        <v>3.6689924214352705</v>
      </c>
      <c r="J204" s="9">
        <f t="shared" si="58"/>
        <v>2.5551609384740948</v>
      </c>
      <c r="K204" s="11">
        <f t="shared" si="59"/>
        <v>0.34722222222222221</v>
      </c>
      <c r="L204" s="11">
        <f t="shared" si="60"/>
        <v>0.2824858757062147</v>
      </c>
      <c r="M204" s="11">
        <f t="shared" si="61"/>
        <v>0.40322580645161293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-0.27951547091104212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0.23334826762246119</v>
      </c>
      <c r="Q204" s="11">
        <f>2*'OddsRatio_working_3-way'!K204*'OddsRatio_working_3-way'!L204*'OddsRatio_working_3-way'!M204</f>
        <v>7.9101107668630904E-2</v>
      </c>
      <c r="R204" s="11">
        <f t="shared" si="62"/>
        <v>0</v>
      </c>
      <c r="S204" s="11">
        <f t="shared" si="63"/>
        <v>-0.83483131313588732</v>
      </c>
      <c r="T204" s="11">
        <f t="shared" si="64"/>
        <v>-0.28299366546979227</v>
      </c>
      <c r="U204" s="11">
        <f>'OddsRatio_working_3-way'!S204-'OddsRatio_working_3-way'!R204^2/3</f>
        <v>-0.83483131313588732</v>
      </c>
      <c r="V204" s="11">
        <f>'OddsRatio_working_3-way'!S204*'OddsRatio_working_3-way'!R204/3-2*'OddsRatio_working_3-way'!R204^3/27-'OddsRatio_working_3-way'!T204</f>
        <v>0.28299366546979227</v>
      </c>
      <c r="W204" s="11">
        <f>'OddsRatio_working_3-way'!V204^2+4*'OddsRatio_working_3-way'!U204^3/27</f>
        <v>-6.1116383675459268E-3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0.14679667321126066</v>
      </c>
      <c r="Y204" s="11">
        <f>IF('OddsRatio_working_3-way'!W204&gt;=0,IF('OddsRatio_working_3-way'!V204+SQRT('OddsRatio_working_3-way'!W204)&gt;0,0,PI()),ACOS('OddsRatio_working_3-way'!V204/(2*'OddsRatio_working_3-way'!X204)))</f>
        <v>0.26952784969822319</v>
      </c>
      <c r="Z204" s="11">
        <f>'OddsRatio_working_3-way'!X204^(1/3)*COS('OddsRatio_working_3-way'!Y204/3)</f>
        <v>0.52539220894395089</v>
      </c>
      <c r="AA204" s="11">
        <f>'OddsRatio_working_3-way'!X204^(1/3)*COS(('OddsRatio_working_3-way'!Y204+2*PI())/3)</f>
        <v>-0.30368510750594468</v>
      </c>
      <c r="AB204" s="11">
        <f>'OddsRatio_working_3-way'!X204^(1/3)*COS(('OddsRatio_working_3-way'!Y204+4*PI())/3)</f>
        <v>-0.22170710143800629</v>
      </c>
      <c r="AC204" s="11">
        <f>'OddsRatio_working_3-way'!X204^(1/3)*SIN('OddsRatio_working_3-way'!Y204/3)</f>
        <v>4.7330023870953072E-2</v>
      </c>
      <c r="AD204" s="11">
        <f>'OddsRatio_working_3-way'!X204^(1/3)*SIN(('OddsRatio_working_3-way'!Y204+2*PI())/3)</f>
        <v>0.43133798796040673</v>
      </c>
      <c r="AE204" s="11">
        <f>'OddsRatio_working_3-way'!X204^(1/3)*SIN(('OddsRatio_working_3-way'!Y204+4*PI())/3)</f>
        <v>-0.47866801183135971</v>
      </c>
      <c r="AF204" s="11">
        <f>-'OddsRatio_working_3-way'!U204/(3*'OddsRatio_working_3-way'!X204^(1/3))*COS(('OddsRatio_working_3-way'!Y204)/3)</f>
        <v>0.52539220894395089</v>
      </c>
      <c r="AG204" s="11">
        <f>-'OddsRatio_working_3-way'!U204/(3*'OddsRatio_working_3-way'!X204^(1/3))*COS(('OddsRatio_working_3-way'!Y204+2*PI())/3)</f>
        <v>-0.30368510750594468</v>
      </c>
      <c r="AH204" s="11">
        <f>-'OddsRatio_working_3-way'!U204/(3*'OddsRatio_working_3-way'!X204^(1/3))*COS(('OddsRatio_working_3-way'!Y204+4*PI())/3)</f>
        <v>-0.22170710143800629</v>
      </c>
      <c r="AI204" s="11">
        <f>'OddsRatio_working_3-way'!U204/(3*'OddsRatio_working_3-way'!X204^(1/3))*SIN(('OddsRatio_working_3-way'!Y204)/3)</f>
        <v>-4.7330023870953072E-2</v>
      </c>
      <c r="AJ204" s="11">
        <f>'OddsRatio_working_3-way'!U204/(3*'OddsRatio_working_3-way'!X204^(1/3))*SIN(('OddsRatio_working_3-way'!Y204+2*PI())/3)</f>
        <v>-0.43133798796040673</v>
      </c>
      <c r="AK204" s="11">
        <f>'OddsRatio_working_3-way'!U204/(3*'OddsRatio_working_3-way'!X204^(1/3))*SIN(('OddsRatio_working_3-way'!Y204+4*PI())/3)</f>
        <v>0.47866801183135971</v>
      </c>
      <c r="AL204" s="11">
        <f>'OddsRatio_working_3-way'!Z204+'OddsRatio_working_3-way'!AF204</f>
        <v>1.0507844178879018</v>
      </c>
      <c r="AM204" s="11">
        <f>'OddsRatio_working_3-way'!AA204+'OddsRatio_working_3-way'!AG204</f>
        <v>-0.60737021501188937</v>
      </c>
      <c r="AN204" s="11">
        <f>'OddsRatio_working_3-way'!AB204+'OddsRatio_working_3-way'!AH204</f>
        <v>-0.44341420287601258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1.0507844178879018</v>
      </c>
      <c r="AS204" s="11">
        <f>IF(('OddsRatio_working_3-way'!X204=0),IF(Q204&gt;0,-Q204^(1/3),(-Q204)^(1/3)),'OddsRatio_working_3-way'!AM204-'OddsRatio_working_3-way'!R204/3)</f>
        <v>-0.60737021501188937</v>
      </c>
      <c r="AT204" s="11">
        <f>IF(('OddsRatio_working_3-way'!X204=0),IF(Q204&gt;0,-Q204^(1/3),(-Q204)^(1/3)),'OddsRatio_working_3-way'!AN204-'OddsRatio_working_3-way'!R204/3)</f>
        <v>-0.44341420287601258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4.97</v>
      </c>
      <c r="B205" s="4">
        <f>IF('True_Odds_Calculator_3-way'!B206="","",'True_Odds_Calculator_3-way'!B206)</f>
        <v>4.29</v>
      </c>
      <c r="C205" s="4">
        <f>IF('True_Odds_Calculator_3-way'!C206="","",'True_Odds_Calculator_3-way'!C206)</f>
        <v>1.66</v>
      </c>
      <c r="D205" s="9">
        <f t="shared" si="52"/>
        <v>0.19112887075961835</v>
      </c>
      <c r="E205" s="9">
        <f t="shared" si="53"/>
        <v>0.22186806968289693</v>
      </c>
      <c r="F205" s="9">
        <f t="shared" si="54"/>
        <v>0.587003059557485</v>
      </c>
      <c r="G205" s="9">
        <f t="shared" si="55"/>
        <v>1.0660130809814583</v>
      </c>
      <c r="H205" s="9">
        <f t="shared" si="56"/>
        <v>5.2320719314963888</v>
      </c>
      <c r="I205" s="9">
        <f t="shared" si="57"/>
        <v>4.507183036428998</v>
      </c>
      <c r="J205" s="9">
        <f t="shared" si="58"/>
        <v>1.703568633447762</v>
      </c>
      <c r="K205" s="11">
        <f t="shared" si="59"/>
        <v>0.2012072434607646</v>
      </c>
      <c r="L205" s="11">
        <f t="shared" si="60"/>
        <v>0.23310023310023309</v>
      </c>
      <c r="M205" s="11">
        <f t="shared" si="61"/>
        <v>0.60240963855421692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-0.24356146144708857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0.22377079902958066</v>
      </c>
      <c r="Q205" s="11">
        <f>2*'OddsRatio_working_3-way'!K205*'OddsRatio_working_3-way'!L205*'OddsRatio_working_3-way'!M205</f>
        <v>5.6507777532722389E-2</v>
      </c>
      <c r="R205" s="11">
        <f t="shared" si="62"/>
        <v>0</v>
      </c>
      <c r="S205" s="11">
        <f t="shared" si="63"/>
        <v>-0.91874468850726931</v>
      </c>
      <c r="T205" s="11">
        <f t="shared" si="64"/>
        <v>-0.23200623447153265</v>
      </c>
      <c r="U205" s="11">
        <f>'OddsRatio_working_3-way'!S205-'OddsRatio_working_3-way'!R205^2/3</f>
        <v>-0.91874468850726931</v>
      </c>
      <c r="V205" s="11">
        <f>'OddsRatio_working_3-way'!S205*'OddsRatio_working_3-way'!R205/3-2*'OddsRatio_working_3-way'!R205^3/27-'OddsRatio_working_3-way'!T205</f>
        <v>0.23200623447153265</v>
      </c>
      <c r="W205" s="11">
        <f>'OddsRatio_working_3-way'!V205^2+4*'OddsRatio_working_3-way'!U205^3/27</f>
        <v>-6.1062716100665319E-2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0.16947684866547783</v>
      </c>
      <c r="Y205" s="11">
        <f>IF('OddsRatio_working_3-way'!W205&gt;=0,IF('OddsRatio_working_3-way'!V205+SQRT('OddsRatio_working_3-way'!W205)&gt;0,0,PI()),ACOS('OddsRatio_working_3-way'!V205/(2*'OddsRatio_working_3-way'!X205)))</f>
        <v>0.81690934814001503</v>
      </c>
      <c r="Z205" s="11">
        <f>'OddsRatio_working_3-way'!X205^(1/3)*COS('OddsRatio_working_3-way'!Y205/3)</f>
        <v>0.53300654049072926</v>
      </c>
      <c r="AA205" s="11">
        <f>'OddsRatio_working_3-way'!X205^(1/3)*COS(('OddsRatio_working_3-way'!Y205+2*PI())/3)</f>
        <v>-0.39539932515937587</v>
      </c>
      <c r="AB205" s="11">
        <f>'OddsRatio_working_3-way'!X205^(1/3)*COS(('OddsRatio_working_3-way'!Y205+4*PI())/3)</f>
        <v>-0.13760721533135353</v>
      </c>
      <c r="AC205" s="11">
        <f>'OddsRatio_working_3-way'!X205^(1/3)*SIN('OddsRatio_working_3-way'!Y205/3)</f>
        <v>0.1488363440041704</v>
      </c>
      <c r="AD205" s="11">
        <f>'OddsRatio_working_3-way'!X205^(1/3)*SIN(('OddsRatio_working_3-way'!Y205+2*PI())/3)</f>
        <v>0.38717903244614543</v>
      </c>
      <c r="AE205" s="11">
        <f>'OddsRatio_working_3-way'!X205^(1/3)*SIN(('OddsRatio_working_3-way'!Y205+4*PI())/3)</f>
        <v>-0.53601537645031572</v>
      </c>
      <c r="AF205" s="11">
        <f>-'OddsRatio_working_3-way'!U205/(3*'OddsRatio_working_3-way'!X205^(1/3))*COS(('OddsRatio_working_3-way'!Y205)/3)</f>
        <v>0.53300654049072915</v>
      </c>
      <c r="AG205" s="11">
        <f>-'OddsRatio_working_3-way'!U205/(3*'OddsRatio_working_3-way'!X205^(1/3))*COS(('OddsRatio_working_3-way'!Y205+2*PI())/3)</f>
        <v>-0.39539932515937576</v>
      </c>
      <c r="AH205" s="11">
        <f>-'OddsRatio_working_3-way'!U205/(3*'OddsRatio_working_3-way'!X205^(1/3))*COS(('OddsRatio_working_3-way'!Y205+4*PI())/3)</f>
        <v>-0.13760721533135351</v>
      </c>
      <c r="AI205" s="11">
        <f>'OddsRatio_working_3-way'!U205/(3*'OddsRatio_working_3-way'!X205^(1/3))*SIN(('OddsRatio_working_3-way'!Y205)/3)</f>
        <v>-0.14883634400417037</v>
      </c>
      <c r="AJ205" s="11">
        <f>'OddsRatio_working_3-way'!U205/(3*'OddsRatio_working_3-way'!X205^(1/3))*SIN(('OddsRatio_working_3-way'!Y205+2*PI())/3)</f>
        <v>-0.38717903244614532</v>
      </c>
      <c r="AK205" s="11">
        <f>'OddsRatio_working_3-way'!U205/(3*'OddsRatio_working_3-way'!X205^(1/3))*SIN(('OddsRatio_working_3-way'!Y205+4*PI())/3)</f>
        <v>0.53601537645031561</v>
      </c>
      <c r="AL205" s="11">
        <f>'OddsRatio_working_3-way'!Z205+'OddsRatio_working_3-way'!AF205</f>
        <v>1.0660130809814583</v>
      </c>
      <c r="AM205" s="11">
        <f>'OddsRatio_working_3-way'!AA205+'OddsRatio_working_3-way'!AG205</f>
        <v>-0.79079865031875163</v>
      </c>
      <c r="AN205" s="11">
        <f>'OddsRatio_working_3-way'!AB205+'OddsRatio_working_3-way'!AH205</f>
        <v>-0.27521443066270701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1.0660130809814583</v>
      </c>
      <c r="AS205" s="11">
        <f>IF(('OddsRatio_working_3-way'!X205=0),IF(Q205&gt;0,-Q205^(1/3),(-Q205)^(1/3)),'OddsRatio_working_3-way'!AM205-'OddsRatio_working_3-way'!R205/3)</f>
        <v>-0.79079865031875163</v>
      </c>
      <c r="AT205" s="11">
        <f>IF(('OddsRatio_working_3-way'!X205=0),IF(Q205&gt;0,-Q205^(1/3),(-Q205)^(1/3)),'OddsRatio_working_3-way'!AN205-'OddsRatio_working_3-way'!R205/3)</f>
        <v>-0.27521443066270701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3.34</v>
      </c>
      <c r="D206" s="9">
        <f t="shared" si="52"/>
        <v>0.44381682231855529</v>
      </c>
      <c r="E206" s="9">
        <f t="shared" si="53"/>
        <v>0.26751956648738534</v>
      </c>
      <c r="F206" s="9">
        <f t="shared" si="54"/>
        <v>0.28866361119405948</v>
      </c>
      <c r="G206" s="9">
        <f t="shared" si="55"/>
        <v>1.0530939749858725</v>
      </c>
      <c r="H206" s="9">
        <f t="shared" si="56"/>
        <v>2.2531818302331881</v>
      </c>
      <c r="I206" s="9">
        <f t="shared" si="57"/>
        <v>3.7380443349632677</v>
      </c>
      <c r="J206" s="9">
        <f t="shared" si="58"/>
        <v>3.4642399014669412</v>
      </c>
      <c r="K206" s="11">
        <f t="shared" si="59"/>
        <v>0.45662100456621008</v>
      </c>
      <c r="L206" s="11">
        <f t="shared" si="60"/>
        <v>0.27777777777777779</v>
      </c>
      <c r="M206" s="11">
        <f t="shared" si="61"/>
        <v>0.29940119760479045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-0.27494326415661818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0.23279164653949327</v>
      </c>
      <c r="Q206" s="11">
        <f>2*'OddsRatio_working_3-way'!K206*'OddsRatio_working_3-way'!L206*'OddsRatio_working_3-way'!M206</f>
        <v>7.5951597565903223E-2</v>
      </c>
      <c r="R206" s="11">
        <f t="shared" si="62"/>
        <v>0</v>
      </c>
      <c r="S206" s="11">
        <f t="shared" si="63"/>
        <v>-0.84668976071691016</v>
      </c>
      <c r="T206" s="11">
        <f t="shared" si="64"/>
        <v>-0.27624462013602302</v>
      </c>
      <c r="U206" s="11">
        <f>'OddsRatio_working_3-way'!S206-'OddsRatio_working_3-way'!R206^2/3</f>
        <v>-0.84668976071691016</v>
      </c>
      <c r="V206" s="11">
        <f>'OddsRatio_working_3-way'!S206*'OddsRatio_working_3-way'!R206/3-2*'OddsRatio_working_3-way'!R206^3/27-'OddsRatio_working_3-way'!T206</f>
        <v>0.27624462013602302</v>
      </c>
      <c r="W206" s="11">
        <f>'OddsRatio_working_3-way'!V206^2+4*'OddsRatio_working_3-way'!U206^3/27</f>
        <v>-1.3611570908990303E-2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0.14993553703432516</v>
      </c>
      <c r="Y206" s="11">
        <f>IF('OddsRatio_working_3-way'!W206&gt;=0,IF('OddsRatio_working_3-way'!V206+SQRT('OddsRatio_working_3-way'!W206)&gt;0,0,PI()),ACOS('OddsRatio_working_3-way'!V206/(2*'OddsRatio_working_3-way'!X206)))</f>
        <v>0.39961386376292674</v>
      </c>
      <c r="Z206" s="11">
        <f>'OddsRatio_working_3-way'!X206^(1/3)*COS('OddsRatio_working_3-way'!Y206/3)</f>
        <v>0.52654698749293638</v>
      </c>
      <c r="AA206" s="11">
        <f>'OddsRatio_working_3-way'!X206^(1/3)*COS(('OddsRatio_working_3-way'!Y206+2*PI())/3)</f>
        <v>-0.32437703415791036</v>
      </c>
      <c r="AB206" s="11">
        <f>'OddsRatio_working_3-way'!X206^(1/3)*COS(('OddsRatio_working_3-way'!Y206+4*PI())/3)</f>
        <v>-0.20216995333502588</v>
      </c>
      <c r="AC206" s="11">
        <f>'OddsRatio_working_3-way'!X206^(1/3)*SIN('OddsRatio_working_3-way'!Y206/3)</f>
        <v>7.055629100997074E-2</v>
      </c>
      <c r="AD206" s="11">
        <f>'OddsRatio_working_3-way'!X206^(1/3)*SIN(('OddsRatio_working_3-way'!Y206+2*PI())/3)</f>
        <v>0.42072492195006467</v>
      </c>
      <c r="AE206" s="11">
        <f>'OddsRatio_working_3-way'!X206^(1/3)*SIN(('OddsRatio_working_3-way'!Y206+4*PI())/3)</f>
        <v>-0.49128121296003535</v>
      </c>
      <c r="AF206" s="11">
        <f>-'OddsRatio_working_3-way'!U206/(3*'OddsRatio_working_3-way'!X206^(1/3))*COS(('OddsRatio_working_3-way'!Y206)/3)</f>
        <v>0.52654698749293616</v>
      </c>
      <c r="AG206" s="11">
        <f>-'OddsRatio_working_3-way'!U206/(3*'OddsRatio_working_3-way'!X206^(1/3))*COS(('OddsRatio_working_3-way'!Y206+2*PI())/3)</f>
        <v>-0.32437703415791025</v>
      </c>
      <c r="AH206" s="11">
        <f>-'OddsRatio_working_3-way'!U206/(3*'OddsRatio_working_3-way'!X206^(1/3))*COS(('OddsRatio_working_3-way'!Y206+4*PI())/3)</f>
        <v>-0.2021699533350258</v>
      </c>
      <c r="AI206" s="11">
        <f>'OddsRatio_working_3-way'!U206/(3*'OddsRatio_working_3-way'!X206^(1/3))*SIN(('OddsRatio_working_3-way'!Y206)/3)</f>
        <v>-7.0556291009970712E-2</v>
      </c>
      <c r="AJ206" s="11">
        <f>'OddsRatio_working_3-way'!U206/(3*'OddsRatio_working_3-way'!X206^(1/3))*SIN(('OddsRatio_working_3-way'!Y206+2*PI())/3)</f>
        <v>-0.4207249219500645</v>
      </c>
      <c r="AK206" s="11">
        <f>'OddsRatio_working_3-way'!U206/(3*'OddsRatio_working_3-way'!X206^(1/3))*SIN(('OddsRatio_working_3-way'!Y206+4*PI())/3)</f>
        <v>0.49128121296003513</v>
      </c>
      <c r="AL206" s="11">
        <f>'OddsRatio_working_3-way'!Z206+'OddsRatio_working_3-way'!AF206</f>
        <v>1.0530939749858725</v>
      </c>
      <c r="AM206" s="11">
        <f>'OddsRatio_working_3-way'!AA206+'OddsRatio_working_3-way'!AG206</f>
        <v>-0.64875406831582061</v>
      </c>
      <c r="AN206" s="11">
        <f>'OddsRatio_working_3-way'!AB206+'OddsRatio_working_3-way'!AH206</f>
        <v>-0.40433990667005171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1.0530939749858725</v>
      </c>
      <c r="AS206" s="11">
        <f>IF(('OddsRatio_working_3-way'!X206=0),IF(Q206&gt;0,-Q206^(1/3),(-Q206)^(1/3)),'OddsRatio_working_3-way'!AM206-'OddsRatio_working_3-way'!R206/3)</f>
        <v>-0.64875406831582061</v>
      </c>
      <c r="AT206" s="11">
        <f>IF(('OddsRatio_working_3-way'!X206=0),IF(Q206&gt;0,-Q206^(1/3),(-Q206)^(1/3)),'OddsRatio_working_3-way'!AN206-'OddsRatio_working_3-way'!R206/3)</f>
        <v>-0.40433990667005171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2.2200000000000002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3.18</v>
      </c>
      <c r="D207" s="9">
        <f t="shared" si="52"/>
        <v>0.43772813786745218</v>
      </c>
      <c r="E207" s="9">
        <f t="shared" si="53"/>
        <v>0.25880891307985615</v>
      </c>
      <c r="F207" s="9">
        <f t="shared" si="54"/>
        <v>0.30346294905269172</v>
      </c>
      <c r="G207" s="9">
        <f t="shared" si="55"/>
        <v>1.0528877073423133</v>
      </c>
      <c r="H207" s="9">
        <f t="shared" si="56"/>
        <v>2.2845230029576222</v>
      </c>
      <c r="I207" s="9">
        <f t="shared" si="57"/>
        <v>3.8638545639710928</v>
      </c>
      <c r="J207" s="9">
        <f t="shared" si="58"/>
        <v>3.2952952020062432</v>
      </c>
      <c r="K207" s="11">
        <f t="shared" si="59"/>
        <v>0.4504504504504504</v>
      </c>
      <c r="L207" s="11">
        <f t="shared" si="60"/>
        <v>0.26881720430107525</v>
      </c>
      <c r="M207" s="11">
        <f t="shared" si="61"/>
        <v>0.31446540880503143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-0.2754623156327356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0.23303888185202848</v>
      </c>
      <c r="Q207" s="11">
        <f>2*'OddsRatio_working_3-way'!K207*'OddsRatio_working_3-way'!L207*'OddsRatio_working_3-way'!M207</f>
        <v>7.6156497337264206E-2</v>
      </c>
      <c r="R207" s="11">
        <f t="shared" si="62"/>
        <v>0</v>
      </c>
      <c r="S207" s="11">
        <f t="shared" si="63"/>
        <v>-0.84599187847796642</v>
      </c>
      <c r="T207" s="11">
        <f t="shared" si="64"/>
        <v>-0.27646793414312626</v>
      </c>
      <c r="U207" s="11">
        <f>'OddsRatio_working_3-way'!S207-'OddsRatio_working_3-way'!R207^2/3</f>
        <v>-0.84599187847796642</v>
      </c>
      <c r="V207" s="11">
        <f>'OddsRatio_working_3-way'!S207*'OddsRatio_working_3-way'!R207/3-2*'OddsRatio_working_3-way'!R207^3/27-'OddsRatio_working_3-way'!T207</f>
        <v>0.27646793414312626</v>
      </c>
      <c r="W207" s="11">
        <f>'OddsRatio_working_3-way'!V207^2+4*'OddsRatio_working_3-way'!U207^3/27</f>
        <v>-1.326596999175976E-2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0.14975019916608437</v>
      </c>
      <c r="Y207" s="11">
        <f>IF('OddsRatio_working_3-way'!W207&gt;=0,IF('OddsRatio_working_3-way'!V207+SQRT('OddsRatio_working_3-way'!W207)&gt;0,0,PI()),ACOS('OddsRatio_working_3-way'!V207/(2*'OddsRatio_working_3-way'!X207)))</f>
        <v>0.39473878668343199</v>
      </c>
      <c r="Z207" s="11">
        <f>'OddsRatio_working_3-way'!X207^(1/3)*COS('OddsRatio_working_3-way'!Y207/3)</f>
        <v>0.52644385367115665</v>
      </c>
      <c r="AA207" s="11">
        <f>'OddsRatio_working_3-way'!X207^(1/3)*COS(('OddsRatio_working_3-way'!Y207+2*PI())/3)</f>
        <v>-0.32355948825786246</v>
      </c>
      <c r="AB207" s="11">
        <f>'OddsRatio_working_3-way'!X207^(1/3)*COS(('OddsRatio_working_3-way'!Y207+4*PI())/3)</f>
        <v>-0.20288436541329441</v>
      </c>
      <c r="AC207" s="11">
        <f>'OddsRatio_working_3-way'!X207^(1/3)*SIN('OddsRatio_working_3-way'!Y207/3)</f>
        <v>6.9671814658802775E-2</v>
      </c>
      <c r="AD207" s="11">
        <f>'OddsRatio_working_3-way'!X207^(1/3)*SIN(('OddsRatio_working_3-way'!Y207+2*PI())/3)</f>
        <v>0.4210778436159982</v>
      </c>
      <c r="AE207" s="11">
        <f>'OddsRatio_working_3-way'!X207^(1/3)*SIN(('OddsRatio_working_3-way'!Y207+4*PI())/3)</f>
        <v>-0.49074965827480072</v>
      </c>
      <c r="AF207" s="11">
        <f>-'OddsRatio_working_3-way'!U207/(3*'OddsRatio_working_3-way'!X207^(1/3))*COS(('OddsRatio_working_3-way'!Y207)/3)</f>
        <v>0.52644385367115654</v>
      </c>
      <c r="AG207" s="11">
        <f>-'OddsRatio_working_3-way'!U207/(3*'OddsRatio_working_3-way'!X207^(1/3))*COS(('OddsRatio_working_3-way'!Y207+2*PI())/3)</f>
        <v>-0.3235594882578624</v>
      </c>
      <c r="AH207" s="11">
        <f>-'OddsRatio_working_3-way'!U207/(3*'OddsRatio_working_3-way'!X207^(1/3))*COS(('OddsRatio_working_3-way'!Y207+4*PI())/3)</f>
        <v>-0.20288436541329438</v>
      </c>
      <c r="AI207" s="11">
        <f>'OddsRatio_working_3-way'!U207/(3*'OddsRatio_working_3-way'!X207^(1/3))*SIN(('OddsRatio_working_3-way'!Y207)/3)</f>
        <v>-6.9671814658802761E-2</v>
      </c>
      <c r="AJ207" s="11">
        <f>'OddsRatio_working_3-way'!U207/(3*'OddsRatio_working_3-way'!X207^(1/3))*SIN(('OddsRatio_working_3-way'!Y207+2*PI())/3)</f>
        <v>-0.42107784361599809</v>
      </c>
      <c r="AK207" s="11">
        <f>'OddsRatio_working_3-way'!U207/(3*'OddsRatio_working_3-way'!X207^(1/3))*SIN(('OddsRatio_working_3-way'!Y207+4*PI())/3)</f>
        <v>0.4907496582748006</v>
      </c>
      <c r="AL207" s="11">
        <f>'OddsRatio_working_3-way'!Z207+'OddsRatio_working_3-way'!AF207</f>
        <v>1.0528877073423133</v>
      </c>
      <c r="AM207" s="11">
        <f>'OddsRatio_working_3-way'!AA207+'OddsRatio_working_3-way'!AG207</f>
        <v>-0.64711897651572481</v>
      </c>
      <c r="AN207" s="11">
        <f>'OddsRatio_working_3-way'!AB207+'OddsRatio_working_3-way'!AH207</f>
        <v>-0.40576873082658882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1.0528877073423133</v>
      </c>
      <c r="AS207" s="11">
        <f>IF(('OddsRatio_working_3-way'!X207=0),IF(Q207&gt;0,-Q207^(1/3),(-Q207)^(1/3)),'OddsRatio_working_3-way'!AM207-'OddsRatio_working_3-way'!R207/3)</f>
        <v>-0.64711897651572481</v>
      </c>
      <c r="AT207" s="11">
        <f>IF(('OddsRatio_working_3-way'!X207=0),IF(Q207&gt;0,-Q207^(1/3),(-Q207)^(1/3)),'OddsRatio_working_3-way'!AN207-'OddsRatio_working_3-way'!R207/3)</f>
        <v>-0.40576873082658882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1.45</v>
      </c>
      <c r="B208" s="4">
        <f>IF('True_Odds_Calculator_3-way'!B209="","",'True_Odds_Calculator_3-way'!B209)</f>
        <v>4.82</v>
      </c>
      <c r="C208" s="4">
        <f>IF('True_Odds_Calculator_3-way'!C209="","",'True_Odds_Calculator_3-way'!C209)</f>
        <v>7.03</v>
      </c>
      <c r="D208" s="9">
        <f t="shared" si="52"/>
        <v>0.67242886348319597</v>
      </c>
      <c r="E208" s="9">
        <f t="shared" si="53"/>
        <v>0.19472946791323417</v>
      </c>
      <c r="F208" s="9">
        <f t="shared" si="54"/>
        <v>0.13284166860357013</v>
      </c>
      <c r="G208" s="9">
        <f t="shared" si="55"/>
        <v>1.0825470149444629</v>
      </c>
      <c r="H208" s="9">
        <f t="shared" si="56"/>
        <v>1.4871461567250082</v>
      </c>
      <c r="I208" s="9">
        <f t="shared" si="57"/>
        <v>5.135329597087849</v>
      </c>
      <c r="J208" s="9">
        <f t="shared" si="58"/>
        <v>7.5277585001151133</v>
      </c>
      <c r="K208" s="11">
        <f t="shared" si="59"/>
        <v>0.68965517241379315</v>
      </c>
      <c r="L208" s="11">
        <f t="shared" si="60"/>
        <v>0.20746887966804978</v>
      </c>
      <c r="M208" s="11">
        <f t="shared" si="61"/>
        <v>0.14224751066856328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-0.21097103007021611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0.20963648016686248</v>
      </c>
      <c r="Q208" s="11">
        <f>2*'OddsRatio_working_3-way'!K208*'OddsRatio_working_3-way'!L208*'OddsRatio_working_3-way'!M208</f>
        <v>4.0706112653759702E-2</v>
      </c>
      <c r="R208" s="11">
        <f t="shared" si="62"/>
        <v>0</v>
      </c>
      <c r="S208" s="11">
        <f t="shared" si="63"/>
        <v>-0.99367425042713464</v>
      </c>
      <c r="T208" s="11">
        <f t="shared" si="64"/>
        <v>-0.19294645639361835</v>
      </c>
      <c r="U208" s="11">
        <f>'OddsRatio_working_3-way'!S208-'OddsRatio_working_3-way'!R208^2/3</f>
        <v>-0.99367425042713464</v>
      </c>
      <c r="V208" s="11">
        <f>'OddsRatio_working_3-way'!S208*'OddsRatio_working_3-way'!R208/3-2*'OddsRatio_working_3-way'!R208^3/27-'OddsRatio_working_3-way'!T208</f>
        <v>0.19294645639361835</v>
      </c>
      <c r="W208" s="11">
        <f>'OddsRatio_working_3-way'!V208^2+4*'OddsRatio_working_3-way'!U208^3/27</f>
        <v>-0.10812611585089806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0.19062689401403499</v>
      </c>
      <c r="Y208" s="11">
        <f>IF('OddsRatio_working_3-way'!W208&gt;=0,IF('OddsRatio_working_3-way'!V208+SQRT('OddsRatio_working_3-way'!W208)&gt;0,0,PI()),ACOS('OddsRatio_working_3-way'!V208/(2*'OddsRatio_working_3-way'!X208)))</f>
        <v>1.0401579460301298</v>
      </c>
      <c r="Z208" s="11">
        <f>'OddsRatio_working_3-way'!X208^(1/3)*COS('OddsRatio_working_3-way'!Y208/3)</f>
        <v>0.54127350747223146</v>
      </c>
      <c r="AA208" s="11">
        <f>'OddsRatio_working_3-way'!X208^(1/3)*COS(('OddsRatio_working_3-way'!Y208+2*PI())/3)</f>
        <v>-0.44000559735357303</v>
      </c>
      <c r="AB208" s="11">
        <f>'OddsRatio_working_3-way'!X208^(1/3)*COS(('OddsRatio_working_3-way'!Y208+4*PI())/3)</f>
        <v>-0.10126791011865864</v>
      </c>
      <c r="AC208" s="11">
        <f>'OddsRatio_working_3-way'!X208^(1/3)*SIN('OddsRatio_working_3-way'!Y208/3)</f>
        <v>0.19557029490974931</v>
      </c>
      <c r="AD208" s="11">
        <f>'OddsRatio_working_3-way'!X208^(1/3)*SIN(('OddsRatio_working_3-way'!Y208+2*PI())/3)</f>
        <v>0.37097146041158413</v>
      </c>
      <c r="AE208" s="11">
        <f>'OddsRatio_working_3-way'!X208^(1/3)*SIN(('OddsRatio_working_3-way'!Y208+4*PI())/3)</f>
        <v>-0.56654175532133333</v>
      </c>
      <c r="AF208" s="11">
        <f>-'OddsRatio_working_3-way'!U208/(3*'OddsRatio_working_3-way'!X208^(1/3))*COS(('OddsRatio_working_3-way'!Y208)/3)</f>
        <v>0.54127350747223146</v>
      </c>
      <c r="AG208" s="11">
        <f>-'OddsRatio_working_3-way'!U208/(3*'OddsRatio_working_3-way'!X208^(1/3))*COS(('OddsRatio_working_3-way'!Y208+2*PI())/3)</f>
        <v>-0.44000559735357303</v>
      </c>
      <c r="AH208" s="11">
        <f>-'OddsRatio_working_3-way'!U208/(3*'OddsRatio_working_3-way'!X208^(1/3))*COS(('OddsRatio_working_3-way'!Y208+4*PI())/3)</f>
        <v>-0.10126791011865864</v>
      </c>
      <c r="AI208" s="11">
        <f>'OddsRatio_working_3-way'!U208/(3*'OddsRatio_working_3-way'!X208^(1/3))*SIN(('OddsRatio_working_3-way'!Y208)/3)</f>
        <v>-0.19557029490974931</v>
      </c>
      <c r="AJ208" s="11">
        <f>'OddsRatio_working_3-way'!U208/(3*'OddsRatio_working_3-way'!X208^(1/3))*SIN(('OddsRatio_working_3-way'!Y208+2*PI())/3)</f>
        <v>-0.37097146041158413</v>
      </c>
      <c r="AK208" s="11">
        <f>'OddsRatio_working_3-way'!U208/(3*'OddsRatio_working_3-way'!X208^(1/3))*SIN(('OddsRatio_working_3-way'!Y208+4*PI())/3)</f>
        <v>0.56654175532133333</v>
      </c>
      <c r="AL208" s="11">
        <f>'OddsRatio_working_3-way'!Z208+'OddsRatio_working_3-way'!AF208</f>
        <v>1.0825470149444629</v>
      </c>
      <c r="AM208" s="11">
        <f>'OddsRatio_working_3-way'!AA208+'OddsRatio_working_3-way'!AG208</f>
        <v>-0.88001119470714606</v>
      </c>
      <c r="AN208" s="11">
        <f>'OddsRatio_working_3-way'!AB208+'OddsRatio_working_3-way'!AH208</f>
        <v>-0.20253582023731728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1.0825470149444629</v>
      </c>
      <c r="AS208" s="11">
        <f>IF(('OddsRatio_working_3-way'!X208=0),IF(Q208&gt;0,-Q208^(1/3),(-Q208)^(1/3)),'OddsRatio_working_3-way'!AM208-'OddsRatio_working_3-way'!R208/3)</f>
        <v>-0.88001119470714606</v>
      </c>
      <c r="AT208" s="11">
        <f>IF(('OddsRatio_working_3-way'!X208=0),IF(Q208&gt;0,-Q208^(1/3),(-Q208)^(1/3)),'OddsRatio_working_3-way'!AN208-'OddsRatio_working_3-way'!R208/3)</f>
        <v>-0.20253582023731728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3.05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2.52</v>
      </c>
      <c r="D209" s="9">
        <f t="shared" si="52"/>
        <v>0.31726927217759049</v>
      </c>
      <c r="E209" s="9">
        <f t="shared" si="53"/>
        <v>0.29745633737638394</v>
      </c>
      <c r="F209" s="9">
        <f t="shared" si="54"/>
        <v>0.38527439044602541</v>
      </c>
      <c r="G209" s="9">
        <f t="shared" si="55"/>
        <v>1.0497057503858991</v>
      </c>
      <c r="H209" s="9">
        <f t="shared" si="56"/>
        <v>3.1518967882910927</v>
      </c>
      <c r="I209" s="9">
        <f t="shared" si="57"/>
        <v>3.3618379383682728</v>
      </c>
      <c r="J209" s="9">
        <f t="shared" si="58"/>
        <v>2.5955527405865664</v>
      </c>
      <c r="K209" s="11">
        <f t="shared" si="59"/>
        <v>0.32786885245901642</v>
      </c>
      <c r="L209" s="11">
        <f t="shared" si="60"/>
        <v>0.30769230769230771</v>
      </c>
      <c r="M209" s="11">
        <f t="shared" si="61"/>
        <v>0.3968253968253968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-0.28067014952260838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0.23299105266318382</v>
      </c>
      <c r="Q209" s="11">
        <f>2*'OddsRatio_working_3-way'!K209*'OddsRatio_working_3-way'!L209*'OddsRatio_working_3-way'!M209</f>
        <v>8.0065653836145639E-2</v>
      </c>
      <c r="R209" s="11">
        <f t="shared" si="62"/>
        <v>0</v>
      </c>
      <c r="S209" s="11">
        <f t="shared" si="63"/>
        <v>-0.83012409071459181</v>
      </c>
      <c r="T209" s="11">
        <f t="shared" si="64"/>
        <v>-0.28526601055484258</v>
      </c>
      <c r="U209" s="11">
        <f>'OddsRatio_working_3-way'!S209-'OddsRatio_working_3-way'!R209^2/3</f>
        <v>-0.83012409071459181</v>
      </c>
      <c r="V209" s="11">
        <f>'OddsRatio_working_3-way'!S209*'OddsRatio_working_3-way'!R209/3-2*'OddsRatio_working_3-way'!R209^3/27-'OddsRatio_working_3-way'!T209</f>
        <v>0.28526601055484258</v>
      </c>
      <c r="W209" s="11">
        <f>'OddsRatio_working_3-way'!V209^2+4*'OddsRatio_working_3-way'!U209^3/27</f>
        <v>-3.370487907166847E-3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0.1455568485893419</v>
      </c>
      <c r="Y209" s="11">
        <f>IF('OddsRatio_working_3-way'!W209&gt;=0,IF('OddsRatio_working_3-way'!V209+SQRT('OddsRatio_working_3-way'!W209)&gt;0,0,PI()),ACOS('OddsRatio_working_3-way'!V209/(2*'OddsRatio_working_3-way'!X209)))</f>
        <v>0.20077304184909894</v>
      </c>
      <c r="Z209" s="11">
        <f>'OddsRatio_working_3-way'!X209^(1/3)*COS('OddsRatio_working_3-way'!Y209/3)</f>
        <v>0.52485287519294954</v>
      </c>
      <c r="AA209" s="11">
        <f>'OddsRatio_working_3-way'!X209^(1/3)*COS(('OddsRatio_working_3-way'!Y209+2*PI())/3)</f>
        <v>-0.29289145408947242</v>
      </c>
      <c r="AB209" s="11">
        <f>'OddsRatio_working_3-way'!X209^(1/3)*COS(('OddsRatio_working_3-way'!Y209+4*PI())/3)</f>
        <v>-0.23196142110347739</v>
      </c>
      <c r="AC209" s="11">
        <f>'OddsRatio_working_3-way'!X209^(1/3)*SIN('OddsRatio_working_3-way'!Y209/3)</f>
        <v>3.51779709461972E-2</v>
      </c>
      <c r="AD209" s="11">
        <f>'OddsRatio_working_3-way'!X209^(1/3)*SIN(('OddsRatio_working_3-way'!Y209+2*PI())/3)</f>
        <v>0.43694693769329906</v>
      </c>
      <c r="AE209" s="11">
        <f>'OddsRatio_working_3-way'!X209^(1/3)*SIN(('OddsRatio_working_3-way'!Y209+4*PI())/3)</f>
        <v>-0.47212490863949613</v>
      </c>
      <c r="AF209" s="11">
        <f>-'OddsRatio_working_3-way'!U209/(3*'OddsRatio_working_3-way'!X209^(1/3))*COS(('OddsRatio_working_3-way'!Y209)/3)</f>
        <v>0.52485287519294943</v>
      </c>
      <c r="AG209" s="11">
        <f>-'OddsRatio_working_3-way'!U209/(3*'OddsRatio_working_3-way'!X209^(1/3))*COS(('OddsRatio_working_3-way'!Y209+2*PI())/3)</f>
        <v>-0.29289145408947237</v>
      </c>
      <c r="AH209" s="11">
        <f>-'OddsRatio_working_3-way'!U209/(3*'OddsRatio_working_3-way'!X209^(1/3))*COS(('OddsRatio_working_3-way'!Y209+4*PI())/3)</f>
        <v>-0.23196142110347734</v>
      </c>
      <c r="AI209" s="11">
        <f>'OddsRatio_working_3-way'!U209/(3*'OddsRatio_working_3-way'!X209^(1/3))*SIN(('OddsRatio_working_3-way'!Y209)/3)</f>
        <v>-3.5177970946197193E-2</v>
      </c>
      <c r="AJ209" s="11">
        <f>'OddsRatio_working_3-way'!U209/(3*'OddsRatio_working_3-way'!X209^(1/3))*SIN(('OddsRatio_working_3-way'!Y209+2*PI())/3)</f>
        <v>-0.43694693769329901</v>
      </c>
      <c r="AK209" s="11">
        <f>'OddsRatio_working_3-way'!U209/(3*'OddsRatio_working_3-way'!X209^(1/3))*SIN(('OddsRatio_working_3-way'!Y209+4*PI())/3)</f>
        <v>0.47212490863949602</v>
      </c>
      <c r="AL209" s="11">
        <f>'OddsRatio_working_3-way'!Z209+'OddsRatio_working_3-way'!AF209</f>
        <v>1.0497057503858991</v>
      </c>
      <c r="AM209" s="11">
        <f>'OddsRatio_working_3-way'!AA209+'OddsRatio_working_3-way'!AG209</f>
        <v>-0.58578290817894474</v>
      </c>
      <c r="AN209" s="11">
        <f>'OddsRatio_working_3-way'!AB209+'OddsRatio_working_3-way'!AH209</f>
        <v>-0.46392284220695473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1.0497057503858991</v>
      </c>
      <c r="AS209" s="11">
        <f>IF(('OddsRatio_working_3-way'!X209=0),IF(Q209&gt;0,-Q209^(1/3),(-Q209)^(1/3)),'OddsRatio_working_3-way'!AM209-'OddsRatio_working_3-way'!R209/3)</f>
        <v>-0.58578290817894474</v>
      </c>
      <c r="AT209" s="11">
        <f>IF(('OddsRatio_working_3-way'!X209=0),IF(Q209&gt;0,-Q209^(1/3),(-Q209)^(1/3)),'OddsRatio_working_3-way'!AN209-'OddsRatio_working_3-way'!R209/3)</f>
        <v>-0.46392284220695473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1.74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5.73</v>
      </c>
      <c r="D210" s="9">
        <f t="shared" si="52"/>
        <v>0.55267977522248857</v>
      </c>
      <c r="E210" s="9">
        <f t="shared" si="53"/>
        <v>0.28533440931405679</v>
      </c>
      <c r="F210" s="9">
        <f t="shared" si="54"/>
        <v>0.16198581546345461</v>
      </c>
      <c r="G210" s="9">
        <f t="shared" si="55"/>
        <v>1.0937378520799608</v>
      </c>
      <c r="H210" s="9">
        <f t="shared" si="56"/>
        <v>1.8093660105391711</v>
      </c>
      <c r="I210" s="9">
        <f t="shared" si="57"/>
        <v>3.5046596812631097</v>
      </c>
      <c r="J210" s="9">
        <f t="shared" si="58"/>
        <v>6.1733800403382144</v>
      </c>
      <c r="K210" s="11">
        <f t="shared" si="59"/>
        <v>0.57471264367816088</v>
      </c>
      <c r="L210" s="11">
        <f t="shared" si="60"/>
        <v>0.303951367781155</v>
      </c>
      <c r="M210" s="11">
        <f t="shared" si="61"/>
        <v>0.17452006980802792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-0.24435913246398278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0.2365712437044154</v>
      </c>
      <c r="Q210" s="11">
        <f>2*'OddsRatio_working_3-way'!K210*'OddsRatio_working_3-way'!L210*'OddsRatio_working_3-way'!M210</f>
        <v>6.0971970026911189E-2</v>
      </c>
      <c r="R210" s="11">
        <f t="shared" si="62"/>
        <v>0</v>
      </c>
      <c r="S210" s="11">
        <f t="shared" si="63"/>
        <v>-0.96812933209805341</v>
      </c>
      <c r="T210" s="11">
        <f t="shared" si="64"/>
        <v>-0.24951786909743645</v>
      </c>
      <c r="U210" s="11">
        <f>'OddsRatio_working_3-way'!S210-'OddsRatio_working_3-way'!R210^2/3</f>
        <v>-0.96812933209805341</v>
      </c>
      <c r="V210" s="11">
        <f>'OddsRatio_working_3-way'!S210*'OddsRatio_working_3-way'!R210/3-2*'OddsRatio_working_3-way'!R210^3/27-'OddsRatio_working_3-way'!T210</f>
        <v>0.24951786909743645</v>
      </c>
      <c r="W210" s="11">
        <f>'OddsRatio_working_3-way'!V210^2+4*'OddsRatio_working_3-way'!U210^3/27</f>
        <v>-7.2170883729416088E-2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0.18332351917330569</v>
      </c>
      <c r="Y210" s="11">
        <f>IF('OddsRatio_working_3-way'!W210&gt;=0,IF('OddsRatio_working_3-way'!V210+SQRT('OddsRatio_working_3-way'!W210)&gt;0,0,PI()),ACOS('OddsRatio_working_3-way'!V210/(2*'OddsRatio_working_3-way'!X210)))</f>
        <v>0.82229735097533663</v>
      </c>
      <c r="Z210" s="11">
        <f>'OddsRatio_working_3-way'!X210^(1/3)*COS('OddsRatio_working_3-way'!Y210/3)</f>
        <v>0.5468689260399805</v>
      </c>
      <c r="AA210" s="11">
        <f>'OddsRatio_working_3-way'!X210^(1/3)*COS(('OddsRatio_working_3-way'!Y210+2*PI())/3)</f>
        <v>-0.40660021058077334</v>
      </c>
      <c r="AB210" s="11">
        <f>'OddsRatio_working_3-way'!X210^(1/3)*COS(('OddsRatio_working_3-way'!Y210+4*PI())/3)</f>
        <v>-0.14026871545920699</v>
      </c>
      <c r="AC210" s="11">
        <f>'OddsRatio_working_3-way'!X210^(1/3)*SIN('OddsRatio_working_3-way'!Y210/3)</f>
        <v>0.15376656040211178</v>
      </c>
      <c r="AD210" s="11">
        <f>'OddsRatio_working_3-way'!X210^(1/3)*SIN(('OddsRatio_working_3-way'!Y210+2*PI())/3)</f>
        <v>0.3967191022898805</v>
      </c>
      <c r="AE210" s="11">
        <f>'OddsRatio_working_3-way'!X210^(1/3)*SIN(('OddsRatio_working_3-way'!Y210+4*PI())/3)</f>
        <v>-0.55048566269199228</v>
      </c>
      <c r="AF210" s="11">
        <f>-'OddsRatio_working_3-way'!U210/(3*'OddsRatio_working_3-way'!X210^(1/3))*COS(('OddsRatio_working_3-way'!Y210)/3)</f>
        <v>0.54686892603998027</v>
      </c>
      <c r="AG210" s="11">
        <f>-'OddsRatio_working_3-way'!U210/(3*'OddsRatio_working_3-way'!X210^(1/3))*COS(('OddsRatio_working_3-way'!Y210+2*PI())/3)</f>
        <v>-0.40660021058077317</v>
      </c>
      <c r="AH210" s="11">
        <f>-'OddsRatio_working_3-way'!U210/(3*'OddsRatio_working_3-way'!X210^(1/3))*COS(('OddsRatio_working_3-way'!Y210+4*PI())/3)</f>
        <v>-0.14026871545920694</v>
      </c>
      <c r="AI210" s="11">
        <f>'OddsRatio_working_3-way'!U210/(3*'OddsRatio_working_3-way'!X210^(1/3))*SIN(('OddsRatio_working_3-way'!Y210)/3)</f>
        <v>-0.15376656040211173</v>
      </c>
      <c r="AJ210" s="11">
        <f>'OddsRatio_working_3-way'!U210/(3*'OddsRatio_working_3-way'!X210^(1/3))*SIN(('OddsRatio_working_3-way'!Y210+2*PI())/3)</f>
        <v>-0.39671910228988033</v>
      </c>
      <c r="AK210" s="11">
        <f>'OddsRatio_working_3-way'!U210/(3*'OddsRatio_working_3-way'!X210^(1/3))*SIN(('OddsRatio_working_3-way'!Y210+4*PI())/3)</f>
        <v>0.55048566269199206</v>
      </c>
      <c r="AL210" s="11">
        <f>'OddsRatio_working_3-way'!Z210+'OddsRatio_working_3-way'!AF210</f>
        <v>1.0937378520799608</v>
      </c>
      <c r="AM210" s="11">
        <f>'OddsRatio_working_3-way'!AA210+'OddsRatio_working_3-way'!AG210</f>
        <v>-0.81320042116154645</v>
      </c>
      <c r="AN210" s="11">
        <f>'OddsRatio_working_3-way'!AB210+'OddsRatio_working_3-way'!AH210</f>
        <v>-0.28053743091841393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1.0937378520799608</v>
      </c>
      <c r="AS210" s="11">
        <f>IF(('OddsRatio_working_3-way'!X210=0),IF(Q210&gt;0,-Q210^(1/3),(-Q210)^(1/3)),'OddsRatio_working_3-way'!AM210-'OddsRatio_working_3-way'!R210/3)</f>
        <v>-0.81320042116154645</v>
      </c>
      <c r="AT210" s="11">
        <f>IF(('OddsRatio_working_3-way'!X210=0),IF(Q210&gt;0,-Q210^(1/3),(-Q210)^(1/3)),'OddsRatio_working_3-way'!AN210-'OddsRatio_working_3-way'!R210/3)</f>
        <v>-0.28053743091841393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2.41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3.32</v>
      </c>
      <c r="D211" s="9">
        <f t="shared" si="52"/>
        <v>0.40449913490292611</v>
      </c>
      <c r="E211" s="9">
        <f t="shared" si="53"/>
        <v>0.30330244858431804</v>
      </c>
      <c r="F211" s="9">
        <f t="shared" si="54"/>
        <v>0.29219841651275574</v>
      </c>
      <c r="G211" s="9">
        <f t="shared" si="55"/>
        <v>1.0441086336990424</v>
      </c>
      <c r="H211" s="9">
        <f t="shared" si="56"/>
        <v>2.4721931735156502</v>
      </c>
      <c r="I211" s="9">
        <f t="shared" si="57"/>
        <v>3.297038994137893</v>
      </c>
      <c r="J211" s="9">
        <f t="shared" si="58"/>
        <v>3.4223320301817775</v>
      </c>
      <c r="K211" s="11">
        <f t="shared" si="59"/>
        <v>0.41493775933609955</v>
      </c>
      <c r="L211" s="11">
        <f t="shared" si="60"/>
        <v>0.3125</v>
      </c>
      <c r="M211" s="11">
        <f t="shared" si="61"/>
        <v>0.30120481927710846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-0.28107658851172312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0.23160588411738237</v>
      </c>
      <c r="Q211" s="11">
        <f>2*'OddsRatio_working_3-way'!K211*'OddsRatio_working_3-way'!L211*'OddsRatio_working_3-way'!M211</f>
        <v>7.811328300754887E-2</v>
      </c>
      <c r="R211" s="11">
        <f t="shared" si="62"/>
        <v>0</v>
      </c>
      <c r="S211" s="11">
        <f t="shared" si="63"/>
        <v>-0.82399564241090306</v>
      </c>
      <c r="T211" s="11">
        <f t="shared" si="64"/>
        <v>-0.27790746792947835</v>
      </c>
      <c r="U211" s="11">
        <f>'OddsRatio_working_3-way'!S211-'OddsRatio_working_3-way'!R211^2/3</f>
        <v>-0.82399564241090306</v>
      </c>
      <c r="V211" s="11">
        <f>'OddsRatio_working_3-way'!S211*'OddsRatio_working_3-way'!R211/3-2*'OddsRatio_working_3-way'!R211^3/27-'OddsRatio_working_3-way'!T211</f>
        <v>0.27790746792947835</v>
      </c>
      <c r="W211" s="11">
        <f>'OddsRatio_working_3-way'!V211^2+4*'OddsRatio_working_3-way'!U211^3/27</f>
        <v>-5.6514908174253309E-3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0.14394795200731353</v>
      </c>
      <c r="Y211" s="11">
        <f>IF('OddsRatio_working_3-way'!W211&gt;=0,IF('OddsRatio_working_3-way'!V211+SQRT('OddsRatio_working_3-way'!W211)&gt;0,0,PI()),ACOS('OddsRatio_working_3-way'!V211/(2*'OddsRatio_working_3-way'!X211)))</f>
        <v>0.26418594324987676</v>
      </c>
      <c r="Z211" s="11">
        <f>'OddsRatio_working_3-way'!X211^(1/3)*COS('OddsRatio_working_3-way'!Y211/3)</f>
        <v>0.52205431684952119</v>
      </c>
      <c r="AA211" s="11">
        <f>'OddsRatio_working_3-way'!X211^(1/3)*COS(('OddsRatio_working_3-way'!Y211+2*PI())/3)</f>
        <v>-0.30094430131864247</v>
      </c>
      <c r="AB211" s="11">
        <f>'OddsRatio_working_3-way'!X211^(1/3)*COS(('OddsRatio_working_3-way'!Y211+4*PI())/3)</f>
        <v>-0.22111001553087883</v>
      </c>
      <c r="AC211" s="11">
        <f>'OddsRatio_working_3-way'!X211^(1/3)*SIN('OddsRatio_working_3-way'!Y211/3)</f>
        <v>4.6092346390126861E-2</v>
      </c>
      <c r="AD211" s="11">
        <f>'OddsRatio_working_3-way'!X211^(1/3)*SIN(('OddsRatio_working_3-way'!Y211+2*PI())/3)</f>
        <v>0.42906612735195243</v>
      </c>
      <c r="AE211" s="11">
        <f>'OddsRatio_working_3-way'!X211^(1/3)*SIN(('OddsRatio_working_3-way'!Y211+4*PI())/3)</f>
        <v>-0.47515847374207926</v>
      </c>
      <c r="AF211" s="11">
        <f>-'OddsRatio_working_3-way'!U211/(3*'OddsRatio_working_3-way'!X211^(1/3))*COS(('OddsRatio_working_3-way'!Y211)/3)</f>
        <v>0.52205431684952119</v>
      </c>
      <c r="AG211" s="11">
        <f>-'OddsRatio_working_3-way'!U211/(3*'OddsRatio_working_3-way'!X211^(1/3))*COS(('OddsRatio_working_3-way'!Y211+2*PI())/3)</f>
        <v>-0.30094430131864247</v>
      </c>
      <c r="AH211" s="11">
        <f>-'OddsRatio_working_3-way'!U211/(3*'OddsRatio_working_3-way'!X211^(1/3))*COS(('OddsRatio_working_3-way'!Y211+4*PI())/3)</f>
        <v>-0.22111001553087883</v>
      </c>
      <c r="AI211" s="11">
        <f>'OddsRatio_working_3-way'!U211/(3*'OddsRatio_working_3-way'!X211^(1/3))*SIN(('OddsRatio_working_3-way'!Y211)/3)</f>
        <v>-4.6092346390126861E-2</v>
      </c>
      <c r="AJ211" s="11">
        <f>'OddsRatio_working_3-way'!U211/(3*'OddsRatio_working_3-way'!X211^(1/3))*SIN(('OddsRatio_working_3-way'!Y211+2*PI())/3)</f>
        <v>-0.42906612735195243</v>
      </c>
      <c r="AK211" s="11">
        <f>'OddsRatio_working_3-way'!U211/(3*'OddsRatio_working_3-way'!X211^(1/3))*SIN(('OddsRatio_working_3-way'!Y211+4*PI())/3)</f>
        <v>0.47515847374207926</v>
      </c>
      <c r="AL211" s="11">
        <f>'OddsRatio_working_3-way'!Z211+'OddsRatio_working_3-way'!AF211</f>
        <v>1.0441086336990424</v>
      </c>
      <c r="AM211" s="11">
        <f>'OddsRatio_working_3-way'!AA211+'OddsRatio_working_3-way'!AG211</f>
        <v>-0.60188860263728494</v>
      </c>
      <c r="AN211" s="11">
        <f>'OddsRatio_working_3-way'!AB211+'OddsRatio_working_3-way'!AH211</f>
        <v>-0.44222003106175767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1.0441086336990424</v>
      </c>
      <c r="AS211" s="11">
        <f>IF(('OddsRatio_working_3-way'!X211=0),IF(Q211&gt;0,-Q211^(1/3),(-Q211)^(1/3)),'OddsRatio_working_3-way'!AM211-'OddsRatio_working_3-way'!R211/3)</f>
        <v>-0.60188860263728494</v>
      </c>
      <c r="AT211" s="11">
        <f>IF(('OddsRatio_working_3-way'!X211=0),IF(Q211&gt;0,-Q211^(1/3),(-Q211)^(1/3)),'OddsRatio_working_3-way'!AN211-'OddsRatio_working_3-way'!R211/3)</f>
        <v>-0.44222003106175767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3.54</v>
      </c>
      <c r="C212" s="4">
        <f>IF('True_Odds_Calculator_3-way'!C213="","",'True_Odds_Calculator_3-way'!C213)</f>
        <v>4.3899999999999997</v>
      </c>
      <c r="D212" s="9">
        <f t="shared" si="52"/>
        <v>0.5067636552227055</v>
      </c>
      <c r="E212" s="9">
        <f t="shared" si="53"/>
        <v>0.27335266227531785</v>
      </c>
      <c r="F212" s="9">
        <f t="shared" si="54"/>
        <v>0.21988368250197673</v>
      </c>
      <c r="G212" s="9">
        <f t="shared" si="55"/>
        <v>1.0465660975978608</v>
      </c>
      <c r="H212" s="9">
        <f t="shared" si="56"/>
        <v>1.9733064707660097</v>
      </c>
      <c r="I212" s="9">
        <f t="shared" si="57"/>
        <v>3.6582778878985667</v>
      </c>
      <c r="J212" s="9">
        <f t="shared" si="58"/>
        <v>4.5478590708567479</v>
      </c>
      <c r="K212" s="11">
        <f t="shared" si="59"/>
        <v>0.5181347150259068</v>
      </c>
      <c r="L212" s="11">
        <f t="shared" si="60"/>
        <v>0.2824858757062147</v>
      </c>
      <c r="M212" s="11">
        <f t="shared" si="61"/>
        <v>0.22779043280182235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-0.2669877110792328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0.2287173046779224</v>
      </c>
      <c r="Q212" s="11">
        <f>2*'OddsRatio_working_3-way'!K212*'OddsRatio_working_3-way'!L212*'OddsRatio_working_3-way'!M212</f>
        <v>6.6681429935254347E-2</v>
      </c>
      <c r="R212" s="11">
        <f t="shared" si="62"/>
        <v>0</v>
      </c>
      <c r="S212" s="11">
        <f t="shared" si="63"/>
        <v>-0.85665854714207024</v>
      </c>
      <c r="T212" s="11">
        <f t="shared" si="64"/>
        <v>-0.24975467846707589</v>
      </c>
      <c r="U212" s="11">
        <f>'OddsRatio_working_3-way'!S212-'OddsRatio_working_3-way'!R212^2/3</f>
        <v>-0.85665854714207024</v>
      </c>
      <c r="V212" s="11">
        <f>'OddsRatio_working_3-way'!S212*'OddsRatio_working_3-way'!R212/3-2*'OddsRatio_working_3-way'!R212^3/27-'OddsRatio_working_3-way'!T212</f>
        <v>0.24975467846707589</v>
      </c>
      <c r="W212" s="11">
        <f>'OddsRatio_working_3-way'!V212^2+4*'OddsRatio_working_3-way'!U212^3/27</f>
        <v>-3.075900852203841E-2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0.1525912906576182</v>
      </c>
      <c r="Y212" s="11">
        <f>IF('OddsRatio_working_3-way'!W212&gt;=0,IF('OddsRatio_working_3-way'!V212+SQRT('OddsRatio_working_3-way'!W212)&gt;0,0,PI()),ACOS('OddsRatio_working_3-way'!V212/(2*'OddsRatio_working_3-way'!X212)))</f>
        <v>0.6122136285220442</v>
      </c>
      <c r="Z212" s="11">
        <f>'OddsRatio_working_3-way'!X212^(1/3)*COS('OddsRatio_working_3-way'!Y212/3)</f>
        <v>0.52328304879893039</v>
      </c>
      <c r="AA212" s="11">
        <f>'OddsRatio_working_3-way'!X212^(1/3)*COS(('OddsRatio_working_3-way'!Y212+2*PI())/3)</f>
        <v>-0.35542731711504488</v>
      </c>
      <c r="AB212" s="11">
        <f>'OddsRatio_working_3-way'!X212^(1/3)*COS(('OddsRatio_working_3-way'!Y212+4*PI())/3)</f>
        <v>-0.16785573168388571</v>
      </c>
      <c r="AC212" s="11">
        <f>'OddsRatio_working_3-way'!X212^(1/3)*SIN('OddsRatio_working_3-way'!Y212/3)</f>
        <v>0.10829450534100474</v>
      </c>
      <c r="AD212" s="11">
        <f>'OddsRatio_working_3-way'!X212^(1/3)*SIN(('OddsRatio_working_3-way'!Y212+2*PI())/3)</f>
        <v>0.39902916095914354</v>
      </c>
      <c r="AE212" s="11">
        <f>'OddsRatio_working_3-way'!X212^(1/3)*SIN(('OddsRatio_working_3-way'!Y212+4*PI())/3)</f>
        <v>-0.50732366630014814</v>
      </c>
      <c r="AF212" s="11">
        <f>-'OddsRatio_working_3-way'!U212/(3*'OddsRatio_working_3-way'!X212^(1/3))*COS(('OddsRatio_working_3-way'!Y212)/3)</f>
        <v>0.52328304879893039</v>
      </c>
      <c r="AG212" s="11">
        <f>-'OddsRatio_working_3-way'!U212/(3*'OddsRatio_working_3-way'!X212^(1/3))*COS(('OddsRatio_working_3-way'!Y212+2*PI())/3)</f>
        <v>-0.35542731711504488</v>
      </c>
      <c r="AH212" s="11">
        <f>-'OddsRatio_working_3-way'!U212/(3*'OddsRatio_working_3-way'!X212^(1/3))*COS(('OddsRatio_working_3-way'!Y212+4*PI())/3)</f>
        <v>-0.16785573168388571</v>
      </c>
      <c r="AI212" s="11">
        <f>'OddsRatio_working_3-way'!U212/(3*'OddsRatio_working_3-way'!X212^(1/3))*SIN(('OddsRatio_working_3-way'!Y212)/3)</f>
        <v>-0.10829450534100474</v>
      </c>
      <c r="AJ212" s="11">
        <f>'OddsRatio_working_3-way'!U212/(3*'OddsRatio_working_3-way'!X212^(1/3))*SIN(('OddsRatio_working_3-way'!Y212+2*PI())/3)</f>
        <v>-0.39902916095914354</v>
      </c>
      <c r="AK212" s="11">
        <f>'OddsRatio_working_3-way'!U212/(3*'OddsRatio_working_3-way'!X212^(1/3))*SIN(('OddsRatio_working_3-way'!Y212+4*PI())/3)</f>
        <v>0.50732366630014814</v>
      </c>
      <c r="AL212" s="11">
        <f>'OddsRatio_working_3-way'!Z212+'OddsRatio_working_3-way'!AF212</f>
        <v>1.0465660975978608</v>
      </c>
      <c r="AM212" s="11">
        <f>'OddsRatio_working_3-way'!AA212+'OddsRatio_working_3-way'!AG212</f>
        <v>-0.71085463423008977</v>
      </c>
      <c r="AN212" s="11">
        <f>'OddsRatio_working_3-way'!AB212+'OddsRatio_working_3-way'!AH212</f>
        <v>-0.33571146336777141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1.0465660975978608</v>
      </c>
      <c r="AS212" s="11">
        <f>IF(('OddsRatio_working_3-way'!X212=0),IF(Q212&gt;0,-Q212^(1/3),(-Q212)^(1/3)),'OddsRatio_working_3-way'!AM212-'OddsRatio_working_3-way'!R212/3)</f>
        <v>-0.71085463423008977</v>
      </c>
      <c r="AT212" s="11">
        <f>IF(('OddsRatio_working_3-way'!X212=0),IF(Q212&gt;0,-Q212^(1/3),(-Q212)^(1/3)),'OddsRatio_working_3-way'!AN212-'OddsRatio_working_3-way'!R212/3)</f>
        <v>-0.33571146336777141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1.91</v>
      </c>
      <c r="B213" s="4">
        <f>IF('True_Odds_Calculator_3-way'!B214="","",'True_Odds_Calculator_3-way'!B214)</f>
        <v>3.08</v>
      </c>
      <c r="C213" s="4">
        <f>IF('True_Odds_Calculator_3-way'!C214="","",'True_Odds_Calculator_3-way'!C214)</f>
        <v>5.34</v>
      </c>
      <c r="D213" s="9">
        <f t="shared" si="52"/>
        <v>0.50917295601946477</v>
      </c>
      <c r="E213" s="9">
        <f t="shared" si="53"/>
        <v>0.3121723987210332</v>
      </c>
      <c r="F213" s="9">
        <f t="shared" si="54"/>
        <v>0.17865464525950203</v>
      </c>
      <c r="G213" s="9">
        <f t="shared" si="55"/>
        <v>1.0593068065067643</v>
      </c>
      <c r="H213" s="9">
        <f t="shared" si="56"/>
        <v>1.9639691939211552</v>
      </c>
      <c r="I213" s="9">
        <f t="shared" si="57"/>
        <v>3.2033581575340699</v>
      </c>
      <c r="J213" s="9">
        <f t="shared" si="58"/>
        <v>5.5973915402393573</v>
      </c>
      <c r="K213" s="11">
        <f t="shared" si="59"/>
        <v>0.52356020942408377</v>
      </c>
      <c r="L213" s="11">
        <f t="shared" si="60"/>
        <v>0.32467532467532467</v>
      </c>
      <c r="M213" s="11">
        <f t="shared" si="61"/>
        <v>0.18726591760299627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-0.26149844821531376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0.23333432651627839</v>
      </c>
      <c r="Q213" s="11">
        <f>2*'OddsRatio_working_3-way'!K213*'OddsRatio_working_3-way'!L213*'OddsRatio_working_3-way'!M213</f>
        <v>6.3665573401440217E-2</v>
      </c>
      <c r="R213" s="11">
        <f t="shared" si="62"/>
        <v>0</v>
      </c>
      <c r="S213" s="11">
        <f t="shared" si="63"/>
        <v>-0.89229717464386071</v>
      </c>
      <c r="T213" s="11">
        <f t="shared" si="64"/>
        <v>-0.24346444055767005</v>
      </c>
      <c r="U213" s="11">
        <f>'OddsRatio_working_3-way'!S213-'OddsRatio_working_3-way'!R213^2/3</f>
        <v>-0.89229717464386071</v>
      </c>
      <c r="V213" s="11">
        <f>'OddsRatio_working_3-way'!S213*'OddsRatio_working_3-way'!R213/3-2*'OddsRatio_working_3-way'!R213^3/27-'OddsRatio_working_3-way'!T213</f>
        <v>0.24346444055767005</v>
      </c>
      <c r="W213" s="11">
        <f>'OddsRatio_working_3-way'!V213^2+4*'OddsRatio_working_3-way'!U213^3/27</f>
        <v>-4.5975714754120357E-2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0.16221178176243828</v>
      </c>
      <c r="Y213" s="11">
        <f>IF('OddsRatio_working_3-way'!W213&gt;=0,IF('OddsRatio_working_3-way'!V213+SQRT('OddsRatio_working_3-way'!W213)&gt;0,0,PI()),ACOS('OddsRatio_working_3-way'!V213/(2*'OddsRatio_working_3-way'!X213)))</f>
        <v>0.72205002391330386</v>
      </c>
      <c r="Z213" s="11">
        <f>'OddsRatio_working_3-way'!X213^(1/3)*COS('OddsRatio_working_3-way'!Y213/3)</f>
        <v>0.52965340325338228</v>
      </c>
      <c r="AA213" s="11">
        <f>'OddsRatio_working_3-way'!X213^(1/3)*COS(('OddsRatio_working_3-way'!Y213+2*PI())/3)</f>
        <v>-0.37740888484209928</v>
      </c>
      <c r="AB213" s="11">
        <f>'OddsRatio_working_3-way'!X213^(1/3)*COS(('OddsRatio_working_3-way'!Y213+4*PI())/3)</f>
        <v>-0.15224451841128295</v>
      </c>
      <c r="AC213" s="11">
        <f>'OddsRatio_working_3-way'!X213^(1/3)*SIN('OddsRatio_working_3-way'!Y213/3)</f>
        <v>0.12999870757074336</v>
      </c>
      <c r="AD213" s="11">
        <f>'OddsRatio_working_3-way'!X213^(1/3)*SIN(('OddsRatio_working_3-way'!Y213+2*PI())/3)</f>
        <v>0.39369394863294088</v>
      </c>
      <c r="AE213" s="11">
        <f>'OddsRatio_working_3-way'!X213^(1/3)*SIN(('OddsRatio_working_3-way'!Y213+4*PI())/3)</f>
        <v>-0.52369265620368421</v>
      </c>
      <c r="AF213" s="11">
        <f>-'OddsRatio_working_3-way'!U213/(3*'OddsRatio_working_3-way'!X213^(1/3))*COS(('OddsRatio_working_3-way'!Y213)/3)</f>
        <v>0.52965340325338217</v>
      </c>
      <c r="AG213" s="11">
        <f>-'OddsRatio_working_3-way'!U213/(3*'OddsRatio_working_3-way'!X213^(1/3))*COS(('OddsRatio_working_3-way'!Y213+2*PI())/3)</f>
        <v>-0.37740888484209917</v>
      </c>
      <c r="AH213" s="11">
        <f>-'OddsRatio_working_3-way'!U213/(3*'OddsRatio_working_3-way'!X213^(1/3))*COS(('OddsRatio_working_3-way'!Y213+4*PI())/3)</f>
        <v>-0.15224451841128292</v>
      </c>
      <c r="AI213" s="11">
        <f>'OddsRatio_working_3-way'!U213/(3*'OddsRatio_working_3-way'!X213^(1/3))*SIN(('OddsRatio_working_3-way'!Y213)/3)</f>
        <v>-0.12999870757074333</v>
      </c>
      <c r="AJ213" s="11">
        <f>'OddsRatio_working_3-way'!U213/(3*'OddsRatio_working_3-way'!X213^(1/3))*SIN(('OddsRatio_working_3-way'!Y213+2*PI())/3)</f>
        <v>-0.39369394863294083</v>
      </c>
      <c r="AK213" s="11">
        <f>'OddsRatio_working_3-way'!U213/(3*'OddsRatio_working_3-way'!X213^(1/3))*SIN(('OddsRatio_working_3-way'!Y213+4*PI())/3)</f>
        <v>0.5236926562036841</v>
      </c>
      <c r="AL213" s="11">
        <f>'OddsRatio_working_3-way'!Z213+'OddsRatio_working_3-way'!AF213</f>
        <v>1.0593068065067643</v>
      </c>
      <c r="AM213" s="11">
        <f>'OddsRatio_working_3-way'!AA213+'OddsRatio_working_3-way'!AG213</f>
        <v>-0.75481776968419845</v>
      </c>
      <c r="AN213" s="11">
        <f>'OddsRatio_working_3-way'!AB213+'OddsRatio_working_3-way'!AH213</f>
        <v>-0.30448903682256589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1.0593068065067643</v>
      </c>
      <c r="AS213" s="11">
        <f>IF(('OddsRatio_working_3-way'!X213=0),IF(Q213&gt;0,-Q213^(1/3),(-Q213)^(1/3)),'OddsRatio_working_3-way'!AM213-'OddsRatio_working_3-way'!R213/3)</f>
        <v>-0.75481776968419845</v>
      </c>
      <c r="AT213" s="11">
        <f>IF(('OddsRatio_working_3-way'!X213=0),IF(Q213&gt;0,-Q213^(1/3),(-Q213)^(1/3)),'OddsRatio_working_3-way'!AN213-'OddsRatio_working_3-way'!R213/3)</f>
        <v>-0.30448903682256589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2.87</v>
      </c>
      <c r="B214" s="4">
        <f>IF('True_Odds_Calculator_3-way'!B215="","",'True_Odds_Calculator_3-way'!B215)</f>
        <v>2.96</v>
      </c>
      <c r="C214" s="4">
        <f>IF('True_Odds_Calculator_3-way'!C215="","",'True_Odds_Calculator_3-way'!C215)</f>
        <v>2.89</v>
      </c>
      <c r="D214" s="9">
        <f t="shared" si="52"/>
        <v>0.33760172478937139</v>
      </c>
      <c r="E214" s="9">
        <f t="shared" si="53"/>
        <v>0.32717145594941743</v>
      </c>
      <c r="F214" s="9">
        <f t="shared" si="54"/>
        <v>0.33522681926121123</v>
      </c>
      <c r="G214" s="9">
        <f t="shared" si="55"/>
        <v>1.0492353876575211</v>
      </c>
      <c r="H214" s="9">
        <f t="shared" si="56"/>
        <v>2.9620701749195644</v>
      </c>
      <c r="I214" s="9">
        <f t="shared" si="57"/>
        <v>3.0565013598087409</v>
      </c>
      <c r="J214" s="9">
        <f t="shared" si="58"/>
        <v>2.9830548826727155</v>
      </c>
      <c r="K214" s="11">
        <f t="shared" si="59"/>
        <v>0.34843205574912889</v>
      </c>
      <c r="L214" s="11">
        <f t="shared" si="60"/>
        <v>0.33783783783783783</v>
      </c>
      <c r="M214" s="11">
        <f t="shared" si="61"/>
        <v>0.34602076124567471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-0.28215518244212656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0.23298318513104568</v>
      </c>
      <c r="Q214" s="11">
        <f>2*'OddsRatio_working_3-way'!K214*'OddsRatio_working_3-way'!L214*'OddsRatio_working_3-way'!M214</f>
        <v>8.1462652143722253E-2</v>
      </c>
      <c r="R214" s="11">
        <f t="shared" si="62"/>
        <v>0</v>
      </c>
      <c r="S214" s="11">
        <f t="shared" si="63"/>
        <v>-0.8257271162433224</v>
      </c>
      <c r="T214" s="11">
        <f t="shared" si="64"/>
        <v>-0.28871577491025252</v>
      </c>
      <c r="U214" s="11">
        <f>'OddsRatio_working_3-way'!S214-'OddsRatio_working_3-way'!R214^2/3</f>
        <v>-0.8257271162433224</v>
      </c>
      <c r="V214" s="11">
        <f>'OddsRatio_working_3-way'!S214*'OddsRatio_working_3-way'!R214/3-2*'OddsRatio_working_3-way'!R214^3/27-'OddsRatio_working_3-way'!T214</f>
        <v>0.28871577491025252</v>
      </c>
      <c r="W214" s="11">
        <f>'OddsRatio_working_3-way'!V214^2+4*'OddsRatio_working_3-way'!U214^3/27</f>
        <v>-5.0847894474070898E-5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0.1444019101124546</v>
      </c>
      <c r="Y214" s="11">
        <f>IF('OddsRatio_working_3-way'!W214&gt;=0,IF('OddsRatio_working_3-way'!V214+SQRT('OddsRatio_working_3-way'!W214)&gt;0,0,PI()),ACOS('OddsRatio_working_3-way'!V214/(2*'OddsRatio_working_3-way'!X214)))</f>
        <v>2.4693217963195124E-2</v>
      </c>
      <c r="Z214" s="11">
        <f>'OddsRatio_working_3-way'!X214^(1/3)*COS('OddsRatio_working_3-way'!Y214/3)</f>
        <v>0.52461769382876045</v>
      </c>
      <c r="AA214" s="11">
        <f>'OddsRatio_working_3-way'!X214^(1/3)*COS(('OddsRatio_working_3-way'!Y214+2*PI())/3)</f>
        <v>-0.26604857313100028</v>
      </c>
      <c r="AB214" s="11">
        <f>'OddsRatio_working_3-way'!X214^(1/3)*COS(('OddsRatio_working_3-way'!Y214+4*PI())/3)</f>
        <v>-0.25856912069776034</v>
      </c>
      <c r="AC214" s="11">
        <f>'OddsRatio_working_3-way'!X214^(1/3)*SIN('OddsRatio_working_3-way'!Y214/3)</f>
        <v>4.3182638757222735E-3</v>
      </c>
      <c r="AD214" s="11">
        <f>'OddsRatio_working_3-way'!X214^(1/3)*SIN(('OddsRatio_working_3-way'!Y214+2*PI())/3)</f>
        <v>0.45217311819265227</v>
      </c>
      <c r="AE214" s="11">
        <f>'OddsRatio_working_3-way'!X214^(1/3)*SIN(('OddsRatio_working_3-way'!Y214+4*PI())/3)</f>
        <v>-0.45649138206837431</v>
      </c>
      <c r="AF214" s="11">
        <f>-'OddsRatio_working_3-way'!U214/(3*'OddsRatio_working_3-way'!X214^(1/3))*COS(('OddsRatio_working_3-way'!Y214)/3)</f>
        <v>0.52461769382876056</v>
      </c>
      <c r="AG214" s="11">
        <f>-'OddsRatio_working_3-way'!U214/(3*'OddsRatio_working_3-way'!X214^(1/3))*COS(('OddsRatio_working_3-way'!Y214+2*PI())/3)</f>
        <v>-0.26604857313100033</v>
      </c>
      <c r="AH214" s="11">
        <f>-'OddsRatio_working_3-way'!U214/(3*'OddsRatio_working_3-way'!X214^(1/3))*COS(('OddsRatio_working_3-way'!Y214+4*PI())/3)</f>
        <v>-0.25856912069776039</v>
      </c>
      <c r="AI214" s="11">
        <f>'OddsRatio_working_3-way'!U214/(3*'OddsRatio_working_3-way'!X214^(1/3))*SIN(('OddsRatio_working_3-way'!Y214)/3)</f>
        <v>-4.3182638757222743E-3</v>
      </c>
      <c r="AJ214" s="11">
        <f>'OddsRatio_working_3-way'!U214/(3*'OddsRatio_working_3-way'!X214^(1/3))*SIN(('OddsRatio_working_3-way'!Y214+2*PI())/3)</f>
        <v>-0.45217311819265238</v>
      </c>
      <c r="AK214" s="11">
        <f>'OddsRatio_working_3-way'!U214/(3*'OddsRatio_working_3-way'!X214^(1/3))*SIN(('OddsRatio_working_3-way'!Y214+4*PI())/3)</f>
        <v>0.45649138206837442</v>
      </c>
      <c r="AL214" s="11">
        <f>'OddsRatio_working_3-way'!Z214+'OddsRatio_working_3-way'!AF214</f>
        <v>1.0492353876575211</v>
      </c>
      <c r="AM214" s="11">
        <f>'OddsRatio_working_3-way'!AA214+'OddsRatio_working_3-way'!AG214</f>
        <v>-0.53209714626200055</v>
      </c>
      <c r="AN214" s="11">
        <f>'OddsRatio_working_3-way'!AB214+'OddsRatio_working_3-way'!AH214</f>
        <v>-0.51713824139552078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1.0492353876575211</v>
      </c>
      <c r="AS214" s="11">
        <f>IF(('OddsRatio_working_3-way'!X214=0),IF(Q214&gt;0,-Q214^(1/3),(-Q214)^(1/3)),'OddsRatio_working_3-way'!AM214-'OddsRatio_working_3-way'!R214/3)</f>
        <v>-0.53209714626200055</v>
      </c>
      <c r="AT214" s="11">
        <f>IF(('OddsRatio_working_3-way'!X214=0),IF(Q214&gt;0,-Q214^(1/3),(-Q214)^(1/3)),'OddsRatio_working_3-way'!AN214-'OddsRatio_working_3-way'!R214/3)</f>
        <v>-0.51713824139552078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1.72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5.68</v>
      </c>
      <c r="D215" s="9">
        <f t="shared" si="52"/>
        <v>0.56505384480404497</v>
      </c>
      <c r="E215" s="9">
        <f t="shared" si="53"/>
        <v>0.26837189574863929</v>
      </c>
      <c r="F215" s="9">
        <f t="shared" si="54"/>
        <v>0.16657425944731585</v>
      </c>
      <c r="G215" s="9">
        <f t="shared" si="55"/>
        <v>1.0690872874709791</v>
      </c>
      <c r="H215" s="9">
        <f t="shared" si="56"/>
        <v>1.7697428469791052</v>
      </c>
      <c r="I215" s="9">
        <f t="shared" si="57"/>
        <v>3.7261725830509964</v>
      </c>
      <c r="J215" s="9">
        <f t="shared" si="58"/>
        <v>6.0033285053641814</v>
      </c>
      <c r="K215" s="11">
        <f t="shared" si="59"/>
        <v>0.58139534883720934</v>
      </c>
      <c r="L215" s="11">
        <f t="shared" si="60"/>
        <v>0.28169014084507044</v>
      </c>
      <c r="M215" s="11">
        <f t="shared" si="61"/>
        <v>0.17605633802816903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-0.24774984660666266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0.22922500611266686</v>
      </c>
      <c r="Q215" s="11">
        <f>2*'OddsRatio_working_3-way'!K215*'OddsRatio_working_3-way'!L215*'OddsRatio_working_3-way'!M215</f>
        <v>5.7666668204444493E-2</v>
      </c>
      <c r="R215" s="11">
        <f t="shared" si="62"/>
        <v>0</v>
      </c>
      <c r="S215" s="11">
        <f t="shared" si="63"/>
        <v>-0.92522764091391518</v>
      </c>
      <c r="T215" s="11">
        <f t="shared" si="64"/>
        <v>-0.23276167067016734</v>
      </c>
      <c r="U215" s="11">
        <f>'OddsRatio_working_3-way'!S215-'OddsRatio_working_3-way'!R215^2/3</f>
        <v>-0.92522764091391518</v>
      </c>
      <c r="V215" s="11">
        <f>'OddsRatio_working_3-way'!S215*'OddsRatio_working_3-way'!R215/3-2*'OddsRatio_working_3-way'!R215^3/27-'OddsRatio_working_3-way'!T215</f>
        <v>0.23276167067016734</v>
      </c>
      <c r="W215" s="11">
        <f>'OddsRatio_working_3-way'!V215^2+4*'OddsRatio_working_3-way'!U215^3/27</f>
        <v>-6.3160907568206304E-2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0.17127383257620948</v>
      </c>
      <c r="Y215" s="11">
        <f>IF('OddsRatio_working_3-way'!W215&gt;=0,IF('OddsRatio_working_3-way'!V215+SQRT('OddsRatio_working_3-way'!W215)&gt;0,0,PI()),ACOS('OddsRatio_working_3-way'!V215/(2*'OddsRatio_working_3-way'!X215)))</f>
        <v>0.82371328996335602</v>
      </c>
      <c r="Z215" s="11">
        <f>'OddsRatio_working_3-way'!X215^(1/3)*COS('OddsRatio_working_3-way'!Y215/3)</f>
        <v>0.53454364373548968</v>
      </c>
      <c r="AA215" s="11">
        <f>'OddsRatio_working_3-way'!X215^(1/3)*COS(('OddsRatio_working_3-way'!Y215+2*PI())/3)</f>
        <v>-0.39767209002302234</v>
      </c>
      <c r="AB215" s="11">
        <f>'OddsRatio_working_3-way'!X215^(1/3)*COS(('OddsRatio_working_3-way'!Y215+4*PI())/3)</f>
        <v>-0.13687155371246745</v>
      </c>
      <c r="AC215" s="11">
        <f>'OddsRatio_working_3-way'!X215^(1/3)*SIN('OddsRatio_working_3-way'!Y215/3)</f>
        <v>0.15057325984369763</v>
      </c>
      <c r="AD215" s="11">
        <f>'OddsRatio_working_3-way'!X215^(1/3)*SIN(('OddsRatio_working_3-way'!Y215+2*PI())/3)</f>
        <v>0.38764174498458365</v>
      </c>
      <c r="AE215" s="11">
        <f>'OddsRatio_working_3-way'!X215^(1/3)*SIN(('OddsRatio_working_3-way'!Y215+4*PI())/3)</f>
        <v>-0.53821500482828133</v>
      </c>
      <c r="AF215" s="11">
        <f>-'OddsRatio_working_3-way'!U215/(3*'OddsRatio_working_3-way'!X215^(1/3))*COS(('OddsRatio_working_3-way'!Y215)/3)</f>
        <v>0.53454364373548957</v>
      </c>
      <c r="AG215" s="11">
        <f>-'OddsRatio_working_3-way'!U215/(3*'OddsRatio_working_3-way'!X215^(1/3))*COS(('OddsRatio_working_3-way'!Y215+2*PI())/3)</f>
        <v>-0.39767209002302223</v>
      </c>
      <c r="AH215" s="11">
        <f>-'OddsRatio_working_3-way'!U215/(3*'OddsRatio_working_3-way'!X215^(1/3))*COS(('OddsRatio_working_3-way'!Y215+4*PI())/3)</f>
        <v>-0.13687155371246743</v>
      </c>
      <c r="AI215" s="11">
        <f>'OddsRatio_working_3-way'!U215/(3*'OddsRatio_working_3-way'!X215^(1/3))*SIN(('OddsRatio_working_3-way'!Y215)/3)</f>
        <v>-0.1505732598436976</v>
      </c>
      <c r="AJ215" s="11">
        <f>'OddsRatio_working_3-way'!U215/(3*'OddsRatio_working_3-way'!X215^(1/3))*SIN(('OddsRatio_working_3-way'!Y215+2*PI())/3)</f>
        <v>-0.38764174498458359</v>
      </c>
      <c r="AK215" s="11">
        <f>'OddsRatio_working_3-way'!U215/(3*'OddsRatio_working_3-way'!X215^(1/3))*SIN(('OddsRatio_working_3-way'!Y215+4*PI())/3)</f>
        <v>0.53821500482828122</v>
      </c>
      <c r="AL215" s="11">
        <f>'OddsRatio_working_3-way'!Z215+'OddsRatio_working_3-way'!AF215</f>
        <v>1.0690872874709791</v>
      </c>
      <c r="AM215" s="11">
        <f>'OddsRatio_working_3-way'!AA215+'OddsRatio_working_3-way'!AG215</f>
        <v>-0.79534418004604457</v>
      </c>
      <c r="AN215" s="11">
        <f>'OddsRatio_working_3-way'!AB215+'OddsRatio_working_3-way'!AH215</f>
        <v>-0.27374310742493491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1.0690872874709791</v>
      </c>
      <c r="AS215" s="11">
        <f>IF(('OddsRatio_working_3-way'!X215=0),IF(Q215&gt;0,-Q215^(1/3),(-Q215)^(1/3)),'OddsRatio_working_3-way'!AM215-'OddsRatio_working_3-way'!R215/3)</f>
        <v>-0.79534418004604457</v>
      </c>
      <c r="AT215" s="11">
        <f>IF(('OddsRatio_working_3-way'!X215=0),IF(Q215&gt;0,-Q215^(1/3),(-Q215)^(1/3)),'OddsRatio_working_3-way'!AN215-'OddsRatio_working_3-way'!R215/3)</f>
        <v>-0.27374310742493491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</v>
      </c>
      <c r="B216" s="4">
        <f>IF('True_Odds_Calculator_3-way'!B217="","",'True_Odds_Calculator_3-way'!B217)</f>
        <v>3.53</v>
      </c>
      <c r="C216" s="4">
        <f>IF('True_Odds_Calculator_3-way'!C217="","",'True_Odds_Calculator_3-way'!C217)</f>
        <v>2.21</v>
      </c>
      <c r="D216" s="9">
        <f t="shared" si="52"/>
        <v>0.2906859979578833</v>
      </c>
      <c r="E216" s="9">
        <f t="shared" si="53"/>
        <v>0.27143288347176447</v>
      </c>
      <c r="F216" s="9">
        <f t="shared" si="54"/>
        <v>0.43788111857035228</v>
      </c>
      <c r="G216" s="9">
        <f t="shared" si="55"/>
        <v>1.0609296435286419</v>
      </c>
      <c r="H216" s="9">
        <f t="shared" si="56"/>
        <v>3.4401381801158761</v>
      </c>
      <c r="I216" s="9">
        <f t="shared" si="57"/>
        <v>3.6841519981274633</v>
      </c>
      <c r="J216" s="9">
        <f t="shared" si="58"/>
        <v>2.2837248686696565</v>
      </c>
      <c r="K216" s="11">
        <f t="shared" si="59"/>
        <v>0.30303030303030304</v>
      </c>
      <c r="L216" s="11">
        <f t="shared" si="60"/>
        <v>0.28328611898016998</v>
      </c>
      <c r="M216" s="11">
        <f t="shared" si="61"/>
        <v>0.45248868778280543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-0.27349715218403758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0.23461513213221263</v>
      </c>
      <c r="Q216" s="11">
        <f>2*'OddsRatio_working_3-way'!K216*'OddsRatio_working_3-way'!L216*'OddsRatio_working_3-way'!M216</f>
        <v>7.7687129845103522E-2</v>
      </c>
      <c r="R216" s="11">
        <f t="shared" si="62"/>
        <v>0</v>
      </c>
      <c r="S216" s="11">
        <f t="shared" si="63"/>
        <v>-0.85783391256059205</v>
      </c>
      <c r="T216" s="11">
        <f t="shared" si="64"/>
        <v>-0.2840509644240371</v>
      </c>
      <c r="U216" s="11">
        <f>'OddsRatio_working_3-way'!S216-'OddsRatio_working_3-way'!R216^2/3</f>
        <v>-0.85783391256059205</v>
      </c>
      <c r="V216" s="11">
        <f>'OddsRatio_working_3-way'!S216*'OddsRatio_working_3-way'!R216/3-2*'OddsRatio_working_3-way'!R216^3/27-'OddsRatio_working_3-way'!T216</f>
        <v>0.2840509644240371</v>
      </c>
      <c r="W216" s="11">
        <f>'OddsRatio_working_3-way'!V216^2+4*'OddsRatio_working_3-way'!U216^3/27</f>
        <v>-1.2835342975414721E-2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0.15290543921460112</v>
      </c>
      <c r="Y216" s="11">
        <f>IF('OddsRatio_working_3-way'!W216&gt;=0,IF('OddsRatio_working_3-way'!V216+SQRT('OddsRatio_working_3-way'!W216)&gt;0,0,PI()),ACOS('OddsRatio_working_3-way'!V216/(2*'OddsRatio_working_3-way'!X216)))</f>
        <v>0.37951292069843778</v>
      </c>
      <c r="Z216" s="11">
        <f>'OddsRatio_working_3-way'!X216^(1/3)*COS('OddsRatio_working_3-way'!Y216/3)</f>
        <v>0.53046482176432097</v>
      </c>
      <c r="AA216" s="11">
        <f>'OddsRatio_working_3-way'!X216^(1/3)*COS(('OddsRatio_working_3-way'!Y216+2*PI())/3)</f>
        <v>-0.32365999677323037</v>
      </c>
      <c r="AB216" s="11">
        <f>'OddsRatio_working_3-way'!X216^(1/3)*COS(('OddsRatio_working_3-way'!Y216+4*PI())/3)</f>
        <v>-0.20680482499109051</v>
      </c>
      <c r="AC216" s="11">
        <f>'OddsRatio_working_3-way'!X216^(1/3)*SIN('OddsRatio_working_3-way'!Y216/3)</f>
        <v>6.7466364884618435E-2</v>
      </c>
      <c r="AD216" s="11">
        <f>'OddsRatio_working_3-way'!X216^(1/3)*SIN(('OddsRatio_working_3-way'!Y216+2*PI())/3)</f>
        <v>0.42566282901957719</v>
      </c>
      <c r="AE216" s="11">
        <f>'OddsRatio_working_3-way'!X216^(1/3)*SIN(('OddsRatio_working_3-way'!Y216+4*PI())/3)</f>
        <v>-0.49312919390419563</v>
      </c>
      <c r="AF216" s="11">
        <f>-'OddsRatio_working_3-way'!U216/(3*'OddsRatio_working_3-way'!X216^(1/3))*COS(('OddsRatio_working_3-way'!Y216)/3)</f>
        <v>0.53046482176432097</v>
      </c>
      <c r="AG216" s="11">
        <f>-'OddsRatio_working_3-way'!U216/(3*'OddsRatio_working_3-way'!X216^(1/3))*COS(('OddsRatio_working_3-way'!Y216+2*PI())/3)</f>
        <v>-0.32365999677323037</v>
      </c>
      <c r="AH216" s="11">
        <f>-'OddsRatio_working_3-way'!U216/(3*'OddsRatio_working_3-way'!X216^(1/3))*COS(('OddsRatio_working_3-way'!Y216+4*PI())/3)</f>
        <v>-0.20680482499109051</v>
      </c>
      <c r="AI216" s="11">
        <f>'OddsRatio_working_3-way'!U216/(3*'OddsRatio_working_3-way'!X216^(1/3))*SIN(('OddsRatio_working_3-way'!Y216)/3)</f>
        <v>-6.7466364884618435E-2</v>
      </c>
      <c r="AJ216" s="11">
        <f>'OddsRatio_working_3-way'!U216/(3*'OddsRatio_working_3-way'!X216^(1/3))*SIN(('OddsRatio_working_3-way'!Y216+2*PI())/3)</f>
        <v>-0.42566282901957719</v>
      </c>
      <c r="AK216" s="11">
        <f>'OddsRatio_working_3-way'!U216/(3*'OddsRatio_working_3-way'!X216^(1/3))*SIN(('OddsRatio_working_3-way'!Y216+4*PI())/3)</f>
        <v>0.49312919390419563</v>
      </c>
      <c r="AL216" s="11">
        <f>'OddsRatio_working_3-way'!Z216+'OddsRatio_working_3-way'!AF216</f>
        <v>1.0609296435286419</v>
      </c>
      <c r="AM216" s="11">
        <f>'OddsRatio_working_3-way'!AA216+'OddsRatio_working_3-way'!AG216</f>
        <v>-0.64731999354646075</v>
      </c>
      <c r="AN216" s="11">
        <f>'OddsRatio_working_3-way'!AB216+'OddsRatio_working_3-way'!AH216</f>
        <v>-0.41360964998218103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1.0609296435286419</v>
      </c>
      <c r="AS216" s="11">
        <f>IF(('OddsRatio_working_3-way'!X216=0),IF(Q216&gt;0,-Q216^(1/3),(-Q216)^(1/3)),'OddsRatio_working_3-way'!AM216-'OddsRatio_working_3-way'!R216/3)</f>
        <v>-0.64731999354646075</v>
      </c>
      <c r="AT216" s="11">
        <f>IF(('OddsRatio_working_3-way'!X216=0),IF(Q216&gt;0,-Q216^(1/3),(-Q216)^(1/3)),'OddsRatio_working_3-way'!AN216-'OddsRatio_working_3-way'!R216/3)</f>
        <v>-0.41360964998218103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3.37</v>
      </c>
      <c r="C217" s="4">
        <f>IF('True_Odds_Calculator_3-way'!C218="","",'True_Odds_Calculator_3-way'!C218)</f>
        <v>3.65</v>
      </c>
      <c r="D217" s="9">
        <f t="shared" si="52"/>
        <v>0.45685559255397723</v>
      </c>
      <c r="E217" s="9">
        <f t="shared" si="53"/>
        <v>0.28261282891064488</v>
      </c>
      <c r="F217" s="9">
        <f t="shared" si="54"/>
        <v>0.26053157853537789</v>
      </c>
      <c r="G217" s="9">
        <f t="shared" si="55"/>
        <v>1.0710589822310104</v>
      </c>
      <c r="H217" s="9">
        <f t="shared" si="56"/>
        <v>2.1888754702764213</v>
      </c>
      <c r="I217" s="9">
        <f t="shared" si="57"/>
        <v>3.5384097878874954</v>
      </c>
      <c r="J217" s="9">
        <f t="shared" si="58"/>
        <v>3.8383063029121778</v>
      </c>
      <c r="K217" s="11">
        <f t="shared" si="59"/>
        <v>0.47393364928909953</v>
      </c>
      <c r="L217" s="11">
        <f t="shared" si="60"/>
        <v>0.29673590504451036</v>
      </c>
      <c r="M217" s="11">
        <f t="shared" si="61"/>
        <v>0.27397260273972601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-0.26860369217835134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0.23618659974327716</v>
      </c>
      <c r="Q217" s="11">
        <f>2*'OddsRatio_working_3-way'!K217*'OddsRatio_working_3-way'!L217*'OddsRatio_working_3-way'!M217</f>
        <v>7.7059249508410144E-2</v>
      </c>
      <c r="R217" s="11">
        <f t="shared" si="62"/>
        <v>0</v>
      </c>
      <c r="S217" s="11">
        <f t="shared" si="63"/>
        <v>-0.87931255831900701</v>
      </c>
      <c r="T217" s="11">
        <f t="shared" si="64"/>
        <v>-0.28688827351354218</v>
      </c>
      <c r="U217" s="11">
        <f>'OddsRatio_working_3-way'!S217-'OddsRatio_working_3-way'!R217^2/3</f>
        <v>-0.87931255831900701</v>
      </c>
      <c r="V217" s="11">
        <f>'OddsRatio_working_3-way'!S217*'OddsRatio_working_3-way'!R217/3-2*'OddsRatio_working_3-way'!R217^3/27-'OddsRatio_working_3-way'!T217</f>
        <v>0.28688827351354218</v>
      </c>
      <c r="W217" s="11">
        <f>'OddsRatio_working_3-way'!V217^2+4*'OddsRatio_working_3-way'!U217^3/27</f>
        <v>-1.8417515966738962E-2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0.15868396063112361</v>
      </c>
      <c r="Y217" s="11">
        <f>IF('OddsRatio_working_3-way'!W217&gt;=0,IF('OddsRatio_working_3-way'!V217+SQRT('OddsRatio_working_3-way'!W217)&gt;0,0,PI()),ACOS('OddsRatio_working_3-way'!V217/(2*'OddsRatio_working_3-way'!X217)))</f>
        <v>0.44185226776473208</v>
      </c>
      <c r="Z217" s="11">
        <f>'OddsRatio_working_3-way'!X217^(1/3)*COS('OddsRatio_working_3-way'!Y217/3)</f>
        <v>0.5355294911155053</v>
      </c>
      <c r="AA217" s="11">
        <f>'OddsRatio_working_3-way'!X217^(1/3)*COS(('OddsRatio_working_3-way'!Y217+2*PI())/3)</f>
        <v>-0.33657072414194078</v>
      </c>
      <c r="AB217" s="11">
        <f>'OddsRatio_working_3-way'!X217^(1/3)*COS(('OddsRatio_working_3-way'!Y217+4*PI())/3)</f>
        <v>-0.19895876697356471</v>
      </c>
      <c r="AC217" s="11">
        <f>'OddsRatio_working_3-way'!X217^(1/3)*SIN('OddsRatio_working_3-way'!Y217/3)</f>
        <v>7.9450300514873201E-2</v>
      </c>
      <c r="AD217" s="11">
        <f>'OddsRatio_working_3-way'!X217^(1/3)*SIN(('OddsRatio_working_3-way'!Y217+2*PI())/3)</f>
        <v>0.42405699352434384</v>
      </c>
      <c r="AE217" s="11">
        <f>'OddsRatio_working_3-way'!X217^(1/3)*SIN(('OddsRatio_working_3-way'!Y217+4*PI())/3)</f>
        <v>-0.50350729403921701</v>
      </c>
      <c r="AF217" s="11">
        <f>-'OddsRatio_working_3-way'!U217/(3*'OddsRatio_working_3-way'!X217^(1/3))*COS(('OddsRatio_working_3-way'!Y217)/3)</f>
        <v>0.53552949111550507</v>
      </c>
      <c r="AG217" s="11">
        <f>-'OddsRatio_working_3-way'!U217/(3*'OddsRatio_working_3-way'!X217^(1/3))*COS(('OddsRatio_working_3-way'!Y217+2*PI())/3)</f>
        <v>-0.33657072414194067</v>
      </c>
      <c r="AH217" s="11">
        <f>-'OddsRatio_working_3-way'!U217/(3*'OddsRatio_working_3-way'!X217^(1/3))*COS(('OddsRatio_working_3-way'!Y217+4*PI())/3)</f>
        <v>-0.19895876697356463</v>
      </c>
      <c r="AI217" s="11">
        <f>'OddsRatio_working_3-way'!U217/(3*'OddsRatio_working_3-way'!X217^(1/3))*SIN(('OddsRatio_working_3-way'!Y217)/3)</f>
        <v>-7.9450300514873173E-2</v>
      </c>
      <c r="AJ217" s="11">
        <f>'OddsRatio_working_3-way'!U217/(3*'OddsRatio_working_3-way'!X217^(1/3))*SIN(('OddsRatio_working_3-way'!Y217+2*PI())/3)</f>
        <v>-0.42405699352434367</v>
      </c>
      <c r="AK217" s="11">
        <f>'OddsRatio_working_3-way'!U217/(3*'OddsRatio_working_3-way'!X217^(1/3))*SIN(('OddsRatio_working_3-way'!Y217+4*PI())/3)</f>
        <v>0.50350729403921679</v>
      </c>
      <c r="AL217" s="11">
        <f>'OddsRatio_working_3-way'!Z217+'OddsRatio_working_3-way'!AF217</f>
        <v>1.0710589822310104</v>
      </c>
      <c r="AM217" s="11">
        <f>'OddsRatio_working_3-way'!AA217+'OddsRatio_working_3-way'!AG217</f>
        <v>-0.67314144828388145</v>
      </c>
      <c r="AN217" s="11">
        <f>'OddsRatio_working_3-way'!AB217+'OddsRatio_working_3-way'!AH217</f>
        <v>-0.39791753394712936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1.0710589822310104</v>
      </c>
      <c r="AS217" s="11">
        <f>IF(('OddsRatio_working_3-way'!X217=0),IF(Q217&gt;0,-Q217^(1/3),(-Q217)^(1/3)),'OddsRatio_working_3-way'!AM217-'OddsRatio_working_3-way'!R217/3)</f>
        <v>-0.67314144828388145</v>
      </c>
      <c r="AT217" s="11">
        <f>IF(('OddsRatio_working_3-way'!X217=0),IF(Q217&gt;0,-Q217^(1/3),(-Q217)^(1/3)),'OddsRatio_working_3-way'!AN217-'OddsRatio_working_3-way'!R217/3)</f>
        <v>-0.39791753394712936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2.2000000000000002</v>
      </c>
      <c r="C2" s="4">
        <f t="shared" ref="C2:C65" si="0">IF(A2="","",((1/A2)+(1/B2))-1)</f>
        <v>3.5940803382663811E-2</v>
      </c>
      <c r="D2" s="4">
        <f>IF(A2="","",(2*A2)/(2-($C2*A2)))</f>
        <v>1.7748592870544089</v>
      </c>
      <c r="E2" s="4">
        <f>IF(B2="","",(2*B2)/(2-($C2*B2)))</f>
        <v>2.2905569007263922</v>
      </c>
      <c r="G2" s="4">
        <f t="shared" ref="G2:G65" si="1">IF(A2="","",C2+1)</f>
        <v>1.0359408033826638</v>
      </c>
    </row>
    <row r="3" spans="1:7" x14ac:dyDescent="0.2">
      <c r="A3" s="4">
        <f>IF('True_Odds_Calculator_2-way'!A4="","",'True_Odds_Calculator_2-way'!A4)</f>
        <v>2.21</v>
      </c>
      <c r="B3" s="4">
        <f>IF('True_Odds_Calculator_2-way'!B4="","",'True_Odds_Calculator_2-way'!B4)</f>
        <v>1.72</v>
      </c>
      <c r="C3" s="4">
        <f t="shared" si="0"/>
        <v>3.3884036620014824E-2</v>
      </c>
      <c r="D3" s="4">
        <f t="shared" ref="D3:D66" si="2">IF(A3="","",(2*A3)/(2-($C3*A3)))</f>
        <v>2.2959652089876781</v>
      </c>
      <c r="E3" s="4">
        <f t="shared" ref="E3:E66" si="3">IF(B3="","",(2*B3)/(2-($C3*B3)))</f>
        <v>1.7716256524981358</v>
      </c>
      <c r="G3" s="4">
        <f t="shared" si="1"/>
        <v>1.0338840366200148</v>
      </c>
    </row>
    <row r="4" spans="1:7" x14ac:dyDescent="0.2">
      <c r="A4" s="4">
        <f>IF('True_Odds_Calculator_2-way'!A5="","",'True_Odds_Calculator_2-way'!A5)</f>
        <v>2.36</v>
      </c>
      <c r="B4" s="4">
        <f>IF('True_Odds_Calculator_2-way'!B5="","",'True_Odds_Calculator_2-way'!B5)</f>
        <v>1.64</v>
      </c>
      <c r="C4" s="4">
        <f t="shared" si="0"/>
        <v>3.3484911120297722E-2</v>
      </c>
      <c r="D4" s="4">
        <f t="shared" si="2"/>
        <v>2.4570848146267141</v>
      </c>
      <c r="E4" s="4">
        <f t="shared" si="3"/>
        <v>1.6863018473335656</v>
      </c>
      <c r="G4" s="4">
        <f t="shared" si="1"/>
        <v>1.0334849111202977</v>
      </c>
    </row>
    <row r="5" spans="1:7" x14ac:dyDescent="0.2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3.3428240008436028E-2</v>
      </c>
      <c r="D5" s="4">
        <f t="shared" si="2"/>
        <v>2.2624358821424311</v>
      </c>
      <c r="E5" s="4">
        <f t="shared" si="3"/>
        <v>1.7921194368326561</v>
      </c>
      <c r="G5" s="4">
        <f t="shared" si="1"/>
        <v>1.033428240008436</v>
      </c>
    </row>
    <row r="6" spans="1:7" x14ac:dyDescent="0.2">
      <c r="A6" s="4">
        <f>IF('True_Odds_Calculator_2-way'!A7="","",'True_Odds_Calculator_2-way'!A7)</f>
        <v>2.33</v>
      </c>
      <c r="B6" s="4">
        <f>IF('True_Odds_Calculator_2-way'!B7="","",'True_Odds_Calculator_2-way'!B7)</f>
        <v>1.65</v>
      </c>
      <c r="C6" s="4">
        <f t="shared" si="0"/>
        <v>3.5245155416829377E-2</v>
      </c>
      <c r="D6" s="4">
        <f t="shared" si="2"/>
        <v>2.4297677358192451</v>
      </c>
      <c r="E6" s="4">
        <f t="shared" si="3"/>
        <v>1.6994142999226434</v>
      </c>
      <c r="G6" s="4">
        <f t="shared" si="1"/>
        <v>1.0352451554168294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1.77</v>
      </c>
      <c r="C7" s="4">
        <f t="shared" si="0"/>
        <v>3.2261471038597556E-2</v>
      </c>
      <c r="D7" s="4">
        <f t="shared" si="2"/>
        <v>2.216513546725964</v>
      </c>
      <c r="E7" s="4">
        <f t="shared" si="3"/>
        <v>1.822021261243927</v>
      </c>
      <c r="G7" s="4">
        <f t="shared" si="1"/>
        <v>1.0322614710385976</v>
      </c>
    </row>
    <row r="8" spans="1:7" x14ac:dyDescent="0.2">
      <c r="A8" s="4">
        <f>IF('True_Odds_Calculator_2-way'!A9="","",'True_Odds_Calculator_2-way'!A9)</f>
        <v>1.9</v>
      </c>
      <c r="B8" s="4">
        <f>IF('True_Odds_Calculator_2-way'!B9="","",'True_Odds_Calculator_2-way'!B9)</f>
        <v>1.98</v>
      </c>
      <c r="C8" s="4">
        <f t="shared" si="0"/>
        <v>3.1366294524189264E-2</v>
      </c>
      <c r="D8" s="4">
        <f t="shared" si="2"/>
        <v>1.9583550234252993</v>
      </c>
      <c r="E8" s="4">
        <f t="shared" si="3"/>
        <v>2.0434546442151005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2.29</v>
      </c>
      <c r="B9" s="4">
        <f>IF('True_Odds_Calculator_2-way'!B10="","",'True_Odds_Calculator_2-way'!B10)</f>
        <v>1.67</v>
      </c>
      <c r="C9" s="4">
        <f t="shared" si="0"/>
        <v>3.5483617917004384E-2</v>
      </c>
      <c r="D9" s="4">
        <f t="shared" si="2"/>
        <v>2.3869799956308713</v>
      </c>
      <c r="E9" s="4">
        <f t="shared" si="3"/>
        <v>1.7209909322052965</v>
      </c>
      <c r="G9" s="4">
        <f t="shared" si="1"/>
        <v>1.0354836179170044</v>
      </c>
    </row>
    <row r="10" spans="1:7" x14ac:dyDescent="0.2">
      <c r="A10" s="4">
        <f>IF('True_Odds_Calculator_2-way'!A11="","",'True_Odds_Calculator_2-way'!A11)</f>
        <v>2.1</v>
      </c>
      <c r="B10" s="4">
        <f>IF('True_Odds_Calculator_2-way'!B11="","",'True_Odds_Calculator_2-way'!B11)</f>
        <v>1.79</v>
      </c>
      <c r="C10" s="4">
        <f t="shared" si="0"/>
        <v>3.4849694067571102E-2</v>
      </c>
      <c r="D10" s="4">
        <f t="shared" si="2"/>
        <v>2.1797622499275153</v>
      </c>
      <c r="E10" s="4">
        <f t="shared" si="3"/>
        <v>1.8476284099287292</v>
      </c>
      <c r="G10" s="4">
        <f t="shared" si="1"/>
        <v>1.0348496940675711</v>
      </c>
    </row>
    <row r="11" spans="1:7" x14ac:dyDescent="0.2">
      <c r="A11" s="4">
        <f>IF('True_Odds_Calculator_2-way'!A12="","",'True_Odds_Calculator_2-way'!A12)</f>
        <v>1.94</v>
      </c>
      <c r="B11" s="4">
        <f>IF('True_Odds_Calculator_2-way'!B12="","",'True_Odds_Calculator_2-way'!B12)</f>
        <v>1.94</v>
      </c>
      <c r="C11" s="4">
        <f t="shared" si="0"/>
        <v>3.0927835051546504E-2</v>
      </c>
      <c r="D11" s="4">
        <f t="shared" si="2"/>
        <v>2.0000000000000004</v>
      </c>
      <c r="E11" s="4">
        <f t="shared" si="3"/>
        <v>2.0000000000000004</v>
      </c>
      <c r="G11" s="4">
        <f t="shared" si="1"/>
        <v>1.0309278350515465</v>
      </c>
    </row>
    <row r="12" spans="1:7" x14ac:dyDescent="0.2">
      <c r="A12" s="4">
        <f>IF('True_Odds_Calculator_2-way'!A13="","",'True_Odds_Calculator_2-way'!A13)</f>
        <v>1.89</v>
      </c>
      <c r="B12" s="4">
        <f>IF('True_Odds_Calculator_2-way'!B13="","",'True_Odds_Calculator_2-way'!B13)</f>
        <v>2</v>
      </c>
      <c r="C12" s="4">
        <f t="shared" si="0"/>
        <v>2.9100529100529293E-2</v>
      </c>
      <c r="D12" s="4">
        <f t="shared" si="2"/>
        <v>1.9434447300771212</v>
      </c>
      <c r="E12" s="4">
        <f t="shared" si="3"/>
        <v>2.0599455040871937</v>
      </c>
      <c r="G12" s="4">
        <f t="shared" si="1"/>
        <v>1.0291005291005293</v>
      </c>
    </row>
    <row r="13" spans="1:7" x14ac:dyDescent="0.2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3.1914893617021267E-2</v>
      </c>
      <c r="D13" s="4">
        <f t="shared" si="2"/>
        <v>2.0659340659340657</v>
      </c>
      <c r="E13" s="4">
        <f t="shared" si="3"/>
        <v>1.9381443298969072</v>
      </c>
      <c r="G13" s="4">
        <f t="shared" si="1"/>
        <v>1.0319148936170213</v>
      </c>
    </row>
    <row r="14" spans="1:7" x14ac:dyDescent="0.2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3.3585003905233002E-2</v>
      </c>
      <c r="D14" s="4">
        <f t="shared" si="2"/>
        <v>2.3924011211460603</v>
      </c>
      <c r="E14" s="4">
        <f t="shared" si="3"/>
        <v>1.7181838514873629</v>
      </c>
      <c r="G14" s="4">
        <f t="shared" si="1"/>
        <v>1.033585003905233</v>
      </c>
    </row>
    <row r="15" spans="1:7" x14ac:dyDescent="0.2">
      <c r="A15" s="4">
        <f>IF('True_Odds_Calculator_2-way'!A16="","",'True_Odds_Calculator_2-way'!A16)</f>
        <v>2.1</v>
      </c>
      <c r="B15" s="4">
        <f>IF('True_Odds_Calculator_2-way'!B16="","",'True_Odds_Calculator_2-way'!B16)</f>
        <v>1.79</v>
      </c>
      <c r="C15" s="4">
        <f t="shared" si="0"/>
        <v>3.4849694067571102E-2</v>
      </c>
      <c r="D15" s="4">
        <f t="shared" si="2"/>
        <v>2.1797622499275153</v>
      </c>
      <c r="E15" s="4">
        <f t="shared" si="3"/>
        <v>1.8476284099287292</v>
      </c>
      <c r="G15" s="4">
        <f t="shared" si="1"/>
        <v>1.0348496940675711</v>
      </c>
    </row>
    <row r="16" spans="1:7" x14ac:dyDescent="0.2">
      <c r="A16" s="4">
        <f>IF('True_Odds_Calculator_2-way'!A17="","",'True_Odds_Calculator_2-way'!A17)</f>
        <v>2.17</v>
      </c>
      <c r="B16" s="4">
        <f>IF('True_Odds_Calculator_2-way'!B17="","",'True_Odds_Calculator_2-way'!B17)</f>
        <v>1.75</v>
      </c>
      <c r="C16" s="4">
        <f t="shared" si="0"/>
        <v>3.2258064516129004E-2</v>
      </c>
      <c r="D16" s="4">
        <f t="shared" si="2"/>
        <v>2.2487046632124348</v>
      </c>
      <c r="E16" s="4">
        <f t="shared" si="3"/>
        <v>1.8008298755186722</v>
      </c>
      <c r="G16" s="4">
        <f t="shared" si="1"/>
        <v>1.032258064516129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2.25</v>
      </c>
      <c r="C17" s="4">
        <f t="shared" si="0"/>
        <v>3.9682539682539542E-2</v>
      </c>
      <c r="D17" s="4">
        <f t="shared" si="2"/>
        <v>1.7379310344827583</v>
      </c>
      <c r="E17" s="4">
        <f t="shared" si="3"/>
        <v>2.3551401869158877</v>
      </c>
      <c r="G17" s="4">
        <f t="shared" si="1"/>
        <v>1.0396825396825395</v>
      </c>
    </row>
    <row r="18" spans="1:7" x14ac:dyDescent="0.2">
      <c r="A18" s="4">
        <f>IF('True_Odds_Calculator_2-way'!A19="","",'True_Odds_Calculator_2-way'!A19)</f>
        <v>1.87</v>
      </c>
      <c r="B18" s="4">
        <f>IF('True_Odds_Calculator_2-way'!B19="","",'True_Odds_Calculator_2-way'!B19)</f>
        <v>2</v>
      </c>
      <c r="C18" s="4">
        <f t="shared" si="0"/>
        <v>3.475935828876997E-2</v>
      </c>
      <c r="D18" s="4">
        <f t="shared" si="2"/>
        <v>1.9328165374677002</v>
      </c>
      <c r="E18" s="4">
        <f t="shared" si="3"/>
        <v>2.0720221606648197</v>
      </c>
      <c r="G18" s="4">
        <f t="shared" si="1"/>
        <v>1.03475935828877</v>
      </c>
    </row>
    <row r="19" spans="1:7" x14ac:dyDescent="0.2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1.79</v>
      </c>
      <c r="C19" s="4">
        <f t="shared" si="0"/>
        <v>4.17510053167085E-2</v>
      </c>
      <c r="D19" s="4">
        <f t="shared" si="2"/>
        <v>2.1634893294018038</v>
      </c>
      <c r="E19" s="4">
        <f t="shared" si="3"/>
        <v>1.8594836022382255</v>
      </c>
      <c r="G19" s="4">
        <f t="shared" si="1"/>
        <v>1.0417510053167085</v>
      </c>
    </row>
    <row r="20" spans="1:7" x14ac:dyDescent="0.2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1.86</v>
      </c>
      <c r="C20" s="4">
        <f t="shared" si="0"/>
        <v>3.5146846413095734E-2</v>
      </c>
      <c r="D20" s="4">
        <f t="shared" si="2"/>
        <v>2.0835980605249955</v>
      </c>
      <c r="E20" s="4">
        <f t="shared" si="3"/>
        <v>1.9228514118191637</v>
      </c>
      <c r="G20" s="4">
        <f t="shared" si="1"/>
        <v>1.0351468464130957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3.7665386256935607E-2</v>
      </c>
      <c r="D21" s="4">
        <f t="shared" si="2"/>
        <v>1.8203360202000585</v>
      </c>
      <c r="E21" s="4">
        <f t="shared" si="3"/>
        <v>2.2190126672191313</v>
      </c>
      <c r="G21" s="4">
        <f t="shared" si="1"/>
        <v>1.0376653862569356</v>
      </c>
    </row>
    <row r="22" spans="1:7" x14ac:dyDescent="0.2">
      <c r="A22" s="4">
        <f>IF('True_Odds_Calculator_2-way'!A23="","",'True_Odds_Calculator_2-way'!A23)</f>
        <v>1.85</v>
      </c>
      <c r="B22" s="4">
        <f>IF('True_Odds_Calculator_2-way'!B23="","",'True_Odds_Calculator_2-way'!B23)</f>
        <v>2.02</v>
      </c>
      <c r="C22" s="4">
        <f t="shared" si="0"/>
        <v>3.5590045491035394E-2</v>
      </c>
      <c r="D22" s="4">
        <f t="shared" si="2"/>
        <v>1.9129767084719731</v>
      </c>
      <c r="E22" s="4">
        <f t="shared" si="3"/>
        <v>2.0953181945612553</v>
      </c>
      <c r="G22" s="4">
        <f t="shared" si="1"/>
        <v>1.0355900454910354</v>
      </c>
    </row>
    <row r="23" spans="1:7" x14ac:dyDescent="0.2">
      <c r="A23" s="4">
        <f>IF('True_Odds_Calculator_2-way'!A24="","",'True_Odds_Calculator_2-way'!A24)</f>
        <v>2.0699999999999998</v>
      </c>
      <c r="B23" s="4">
        <f>IF('True_Odds_Calculator_2-way'!B24="","",'True_Odds_Calculator_2-way'!B24)</f>
        <v>1.79</v>
      </c>
      <c r="C23" s="4">
        <f t="shared" si="0"/>
        <v>4.17510053167085E-2</v>
      </c>
      <c r="D23" s="4">
        <f t="shared" si="2"/>
        <v>2.1634893294018038</v>
      </c>
      <c r="E23" s="4">
        <f t="shared" si="3"/>
        <v>1.8594836022382255</v>
      </c>
      <c r="G23" s="4">
        <f t="shared" si="1"/>
        <v>1.0417510053167085</v>
      </c>
    </row>
    <row r="24" spans="1:7" x14ac:dyDescent="0.2">
      <c r="A24" s="4">
        <f>IF('True_Odds_Calculator_2-way'!A25="","",'True_Odds_Calculator_2-way'!A25)</f>
        <v>1.69</v>
      </c>
      <c r="B24" s="4">
        <f>IF('True_Odds_Calculator_2-way'!B25="","",'True_Odds_Calculator_2-way'!B25)</f>
        <v>2.23</v>
      </c>
      <c r="C24" s="4">
        <f t="shared" si="0"/>
        <v>4.0146469604903645E-2</v>
      </c>
      <c r="D24" s="4">
        <f t="shared" si="2"/>
        <v>1.7493443498038854</v>
      </c>
      <c r="E24" s="4">
        <f t="shared" si="3"/>
        <v>2.3344999535416733</v>
      </c>
      <c r="G24" s="4">
        <f t="shared" si="1"/>
        <v>1.0401464696049036</v>
      </c>
    </row>
    <row r="25" spans="1:7" x14ac:dyDescent="0.2">
      <c r="A25" s="4">
        <f>IF('True_Odds_Calculator_2-way'!A26="","",'True_Odds_Calculator_2-way'!A26)</f>
        <v>2.1800000000000002</v>
      </c>
      <c r="B25" s="4">
        <f>IF('True_Odds_Calculator_2-way'!B26="","",'True_Odds_Calculator_2-way'!B26)</f>
        <v>1.71</v>
      </c>
      <c r="C25" s="4">
        <f t="shared" si="0"/>
        <v>4.3510917967702012E-2</v>
      </c>
      <c r="D25" s="4">
        <f t="shared" si="2"/>
        <v>2.2885382773650926</v>
      </c>
      <c r="E25" s="4">
        <f t="shared" si="3"/>
        <v>1.7760731811901471</v>
      </c>
      <c r="G25" s="4">
        <f t="shared" si="1"/>
        <v>1.043510917967702</v>
      </c>
    </row>
    <row r="26" spans="1:7" x14ac:dyDescent="0.2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1.64</v>
      </c>
      <c r="C26" s="4">
        <f t="shared" si="0"/>
        <v>5.2233973667170197E-2</v>
      </c>
      <c r="D26" s="4">
        <f t="shared" si="2"/>
        <v>2.4017625712804556</v>
      </c>
      <c r="E26" s="4">
        <f t="shared" si="3"/>
        <v>1.7133875739644968</v>
      </c>
      <c r="G26" s="4">
        <f t="shared" si="1"/>
        <v>1.0522339736671702</v>
      </c>
    </row>
    <row r="27" spans="1:7" x14ac:dyDescent="0.2">
      <c r="A27" s="4">
        <f>IF('True_Odds_Calculator_2-way'!A28="","",'True_Odds_Calculator_2-way'!A28)</f>
        <v>2.16</v>
      </c>
      <c r="B27" s="4">
        <f>IF('True_Odds_Calculator_2-way'!B28="","",'True_Odds_Calculator_2-way'!B28)</f>
        <v>1.75</v>
      </c>
      <c r="C27" s="4">
        <f t="shared" si="0"/>
        <v>3.4391534391534417E-2</v>
      </c>
      <c r="D27" s="4">
        <f t="shared" si="2"/>
        <v>2.2433234421364987</v>
      </c>
      <c r="E27" s="4">
        <f t="shared" si="3"/>
        <v>1.8042959427207637</v>
      </c>
      <c r="G27" s="4">
        <f t="shared" si="1"/>
        <v>1.0343915343915344</v>
      </c>
    </row>
    <row r="28" spans="1:7" x14ac:dyDescent="0.2">
      <c r="A28" s="4">
        <f>IF('True_Odds_Calculator_2-way'!A29="","",'True_Odds_Calculator_2-way'!A29)</f>
        <v>2</v>
      </c>
      <c r="B28" s="4">
        <f>IF('True_Odds_Calculator_2-way'!B29="","",'True_Odds_Calculator_2-way'!B29)</f>
        <v>1.88</v>
      </c>
      <c r="C28" s="4">
        <f t="shared" si="0"/>
        <v>3.1914893617021267E-2</v>
      </c>
      <c r="D28" s="4">
        <f t="shared" si="2"/>
        <v>2.0659340659340657</v>
      </c>
      <c r="E28" s="4">
        <f t="shared" si="3"/>
        <v>1.9381443298969072</v>
      </c>
      <c r="G28" s="4">
        <f t="shared" si="1"/>
        <v>1.0319148936170213</v>
      </c>
    </row>
    <row r="29" spans="1:7" x14ac:dyDescent="0.2">
      <c r="A29" s="4">
        <f>IF('True_Odds_Calculator_2-way'!A30="","",'True_Odds_Calculator_2-way'!A30)</f>
        <v>2.62</v>
      </c>
      <c r="B29" s="4">
        <f>IF('True_Odds_Calculator_2-way'!B30="","",'True_Odds_Calculator_2-way'!B30)</f>
        <v>1.52</v>
      </c>
      <c r="C29" s="4">
        <f t="shared" si="0"/>
        <v>3.9574126155082379E-2</v>
      </c>
      <c r="D29" s="4">
        <f t="shared" si="2"/>
        <v>2.7632528448515128</v>
      </c>
      <c r="E29" s="4">
        <f t="shared" si="3"/>
        <v>1.5671336376515033</v>
      </c>
      <c r="G29" s="4">
        <f t="shared" si="1"/>
        <v>1.0395741261550824</v>
      </c>
    </row>
    <row r="30" spans="1:7" x14ac:dyDescent="0.2">
      <c r="A30" s="4">
        <f>IF('True_Odds_Calculator_2-way'!A31="","",'True_Odds_Calculator_2-way'!A31)</f>
        <v>2.74</v>
      </c>
      <c r="B30" s="4">
        <f>IF('True_Odds_Calculator_2-way'!B31="","",'True_Odds_Calculator_2-way'!B31)</f>
        <v>1.48</v>
      </c>
      <c r="C30" s="4">
        <f t="shared" si="0"/>
        <v>4.0639179325310693E-2</v>
      </c>
      <c r="D30" s="4">
        <f t="shared" si="2"/>
        <v>2.9015455065827136</v>
      </c>
      <c r="E30" s="4">
        <f t="shared" si="3"/>
        <v>1.5258880192655027</v>
      </c>
      <c r="G30" s="4">
        <f t="shared" si="1"/>
        <v>1.0406391793253107</v>
      </c>
    </row>
    <row r="31" spans="1:7" x14ac:dyDescent="0.2">
      <c r="A31" s="4">
        <f>IF('True_Odds_Calculator_2-way'!A32="","",'True_Odds_Calculator_2-way'!A32)</f>
        <v>2.5</v>
      </c>
      <c r="B31" s="4">
        <f>IF('True_Odds_Calculator_2-way'!B32="","",'True_Odds_Calculator_2-way'!B32)</f>
        <v>1.57</v>
      </c>
      <c r="C31" s="4">
        <f t="shared" si="0"/>
        <v>3.6942675159235661E-2</v>
      </c>
      <c r="D31" s="4">
        <f t="shared" si="2"/>
        <v>2.621035058430718</v>
      </c>
      <c r="E31" s="4">
        <f t="shared" si="3"/>
        <v>1.6168898043254378</v>
      </c>
      <c r="G31" s="4">
        <f t="shared" si="1"/>
        <v>1.0369426751592357</v>
      </c>
    </row>
    <row r="32" spans="1:7" x14ac:dyDescent="0.2">
      <c r="A32" s="4">
        <f>IF('True_Odds_Calculator_2-way'!A33="","",'True_Odds_Calculator_2-way'!A33)</f>
        <v>1.86</v>
      </c>
      <c r="B32" s="4">
        <f>IF('True_Odds_Calculator_2-way'!B33="","",'True_Odds_Calculator_2-way'!B33)</f>
        <v>1.99</v>
      </c>
      <c r="C32" s="4">
        <f t="shared" si="0"/>
        <v>4.0146971416220811E-2</v>
      </c>
      <c r="D32" s="4">
        <f t="shared" si="2"/>
        <v>1.9321396878425641</v>
      </c>
      <c r="E32" s="4">
        <f t="shared" si="3"/>
        <v>2.0728005824046591</v>
      </c>
      <c r="G32" s="4">
        <f t="shared" si="1"/>
        <v>1.0401469714162208</v>
      </c>
    </row>
    <row r="33" spans="1:7" x14ac:dyDescent="0.2">
      <c r="A33" s="4">
        <f>IF('True_Odds_Calculator_2-way'!A34="","",'True_Odds_Calculator_2-way'!A34)</f>
        <v>2.04</v>
      </c>
      <c r="B33" s="4">
        <f>IF('True_Odds_Calculator_2-way'!B34="","",'True_Odds_Calculator_2-way'!B34)</f>
        <v>1.81</v>
      </c>
      <c r="C33" s="4">
        <f t="shared" si="0"/>
        <v>4.2682266276676373E-2</v>
      </c>
      <c r="D33" s="4">
        <f t="shared" si="2"/>
        <v>2.1328558225508316</v>
      </c>
      <c r="E33" s="4">
        <f t="shared" si="3"/>
        <v>1.8827248623291861</v>
      </c>
      <c r="G33" s="4">
        <f t="shared" si="1"/>
        <v>1.0426822662766764</v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1.8</v>
      </c>
      <c r="B186" s="4">
        <f>IF('True_Odds_Calculator_3-way'!B187="","",'True_Odds_Calculator_3-way'!B187)</f>
        <v>3.93</v>
      </c>
      <c r="C186" s="4">
        <f>IF('True_Odds_Calculator_3-way'!C187="","",'True_Odds_Calculator_3-way'!C187)</f>
        <v>4.5599999999999996</v>
      </c>
      <c r="D186" s="4">
        <f t="shared" si="10"/>
        <v>2.9306727378242137E-2</v>
      </c>
      <c r="E186" s="4">
        <f t="shared" si="11"/>
        <v>1.8322177842605343</v>
      </c>
      <c r="F186" s="4">
        <f t="shared" si="12"/>
        <v>4.0869036397360663</v>
      </c>
      <c r="G186" s="4">
        <f t="shared" si="13"/>
        <v>4.7726013777430589</v>
      </c>
      <c r="I186" s="4">
        <f t="shared" si="14"/>
        <v>1.0293067273782421</v>
      </c>
    </row>
    <row r="187" spans="1:9" x14ac:dyDescent="0.2">
      <c r="A187" s="4">
        <f>IF('True_Odds_Calculator_3-way'!A188="","",'True_Odds_Calculator_3-way'!A188)</f>
        <v>2.27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3.47</v>
      </c>
      <c r="D187" s="4">
        <f t="shared" si="10"/>
        <v>2.8114270006369679E-2</v>
      </c>
      <c r="E187" s="4">
        <f t="shared" si="11"/>
        <v>2.3193396154058865</v>
      </c>
      <c r="F187" s="4">
        <f t="shared" si="12"/>
        <v>3.4479218642957599</v>
      </c>
      <c r="G187" s="4">
        <f t="shared" si="13"/>
        <v>3.5866331457247576</v>
      </c>
      <c r="I187" s="4">
        <f t="shared" si="14"/>
        <v>1.0281142700063697</v>
      </c>
    </row>
    <row r="188" spans="1:9" x14ac:dyDescent="0.2">
      <c r="A188" s="4">
        <f>IF('True_Odds_Calculator_3-way'!A189="","",'True_Odds_Calculator_3-way'!A189)</f>
        <v>2.4700000000000002</v>
      </c>
      <c r="B188" s="4">
        <f>IF('True_Odds_Calculator_3-way'!B189="","",'True_Odds_Calculator_3-way'!B189)</f>
        <v>3.29</v>
      </c>
      <c r="C188" s="4">
        <f>IF('True_Odds_Calculator_3-way'!C189="","",'True_Odds_Calculator_3-way'!C189)</f>
        <v>3.13</v>
      </c>
      <c r="D188" s="4">
        <f t="shared" si="10"/>
        <v>2.8298485267670426E-2</v>
      </c>
      <c r="E188" s="4">
        <f t="shared" si="11"/>
        <v>2.5289215614629597</v>
      </c>
      <c r="F188" s="4">
        <f t="shared" si="12"/>
        <v>3.3953719931444648</v>
      </c>
      <c r="G188" s="4">
        <f t="shared" si="13"/>
        <v>3.2252239400799327</v>
      </c>
      <c r="I188" s="4">
        <f t="shared" si="14"/>
        <v>1.0282984852676704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3.7</v>
      </c>
      <c r="D189" s="4">
        <f t="shared" si="10"/>
        <v>2.8096094113588821E-2</v>
      </c>
      <c r="E189" s="4">
        <f t="shared" si="11"/>
        <v>2.2358577754531233</v>
      </c>
      <c r="F189" s="4">
        <f t="shared" si="12"/>
        <v>3.426541491672455</v>
      </c>
      <c r="G189" s="4">
        <f t="shared" si="13"/>
        <v>3.8328140968895212</v>
      </c>
      <c r="I189" s="4">
        <f t="shared" si="14"/>
        <v>1.0280960941135888</v>
      </c>
    </row>
    <row r="190" spans="1:9" x14ac:dyDescent="0.2">
      <c r="A190" s="4">
        <f>IF('True_Odds_Calculator_3-way'!A191="","",'True_Odds_Calculator_3-way'!A191)</f>
        <v>2.79</v>
      </c>
      <c r="B190" s="4">
        <f>IF('True_Odds_Calculator_3-way'!B191="","",'True_Odds_Calculator_3-way'!B191)</f>
        <v>3.19</v>
      </c>
      <c r="C190" s="4">
        <f>IF('True_Odds_Calculator_3-way'!C191="","",'True_Odds_Calculator_3-way'!C191)</f>
        <v>2.81</v>
      </c>
      <c r="D190" s="4">
        <f t="shared" si="10"/>
        <v>2.7774449013548308E-2</v>
      </c>
      <c r="E190" s="4">
        <f t="shared" si="11"/>
        <v>2.8639772118122635</v>
      </c>
      <c r="F190" s="4">
        <f t="shared" si="12"/>
        <v>3.2870789374197624</v>
      </c>
      <c r="G190" s="4">
        <f t="shared" si="13"/>
        <v>2.8850558845200016</v>
      </c>
      <c r="I190" s="4">
        <f t="shared" si="14"/>
        <v>1.0277744490135483</v>
      </c>
    </row>
    <row r="191" spans="1:9" x14ac:dyDescent="0.2">
      <c r="A191" s="4">
        <f>IF('True_Odds_Calculator_3-way'!A192="","",'True_Odds_Calculator_3-way'!A192)</f>
        <v>3.03</v>
      </c>
      <c r="B191" s="4">
        <f>IF('True_Odds_Calculator_3-way'!B192="","",'True_Odds_Calculator_3-way'!B192)</f>
        <v>3.32</v>
      </c>
      <c r="C191" s="4">
        <f>IF('True_Odds_Calculator_3-way'!C192="","",'True_Odds_Calculator_3-way'!C192)</f>
        <v>2.52</v>
      </c>
      <c r="D191" s="4">
        <f t="shared" si="10"/>
        <v>2.8063219402835182E-2</v>
      </c>
      <c r="E191" s="4">
        <f t="shared" si="11"/>
        <v>3.1183871012185111</v>
      </c>
      <c r="F191" s="4">
        <f t="shared" si="12"/>
        <v>3.4264128337990152</v>
      </c>
      <c r="G191" s="4">
        <f t="shared" si="13"/>
        <v>2.580838372123329</v>
      </c>
      <c r="I191" s="4">
        <f t="shared" si="14"/>
        <v>1.0280632194028352</v>
      </c>
    </row>
    <row r="192" spans="1:9" x14ac:dyDescent="0.2">
      <c r="A192" s="4">
        <f>IF('True_Odds_Calculator_3-way'!A193="","",'True_Odds_Calculator_3-way'!A193)</f>
        <v>1.5</v>
      </c>
      <c r="B192" s="4">
        <f>IF('True_Odds_Calculator_3-way'!B193="","",'True_Odds_Calculator_3-way'!B193)</f>
        <v>4.3499999999999996</v>
      </c>
      <c r="C192" s="4">
        <f>IF('True_Odds_Calculator_3-way'!C193="","",'True_Odds_Calculator_3-way'!C193)</f>
        <v>7.4</v>
      </c>
      <c r="D192" s="4">
        <f t="shared" si="10"/>
        <v>3.1686859273066137E-2</v>
      </c>
      <c r="E192" s="4">
        <f t="shared" si="11"/>
        <v>1.5241477272727273</v>
      </c>
      <c r="F192" s="4">
        <f t="shared" si="12"/>
        <v>4.5594900849858346</v>
      </c>
      <c r="G192" s="4">
        <f t="shared" si="13"/>
        <v>8.0274314214463836</v>
      </c>
      <c r="I192" s="4">
        <f t="shared" si="14"/>
        <v>1.0316868592730661</v>
      </c>
    </row>
    <row r="193" spans="1:9" x14ac:dyDescent="0.2">
      <c r="A193" s="4">
        <f>IF('True_Odds_Calculator_3-way'!A194="","",'True_Odds_Calculator_3-way'!A194)</f>
        <v>3.16</v>
      </c>
      <c r="B193" s="4">
        <f>IF('True_Odds_Calculator_3-way'!B194="","",'True_Odds_Calculator_3-way'!B194)</f>
        <v>3.21</v>
      </c>
      <c r="C193" s="4">
        <f>IF('True_Odds_Calculator_3-way'!C194="","",'True_Odds_Calculator_3-way'!C194)</f>
        <v>2.5</v>
      </c>
      <c r="D193" s="4">
        <f t="shared" si="10"/>
        <v>2.7982175953310318E-2</v>
      </c>
      <c r="E193" s="4">
        <f t="shared" si="11"/>
        <v>3.2559682265229783</v>
      </c>
      <c r="F193" s="4">
        <f t="shared" si="12"/>
        <v>3.3090768320690365</v>
      </c>
      <c r="G193" s="4">
        <f t="shared" si="13"/>
        <v>2.5596880341305193</v>
      </c>
      <c r="I193" s="4">
        <f t="shared" si="14"/>
        <v>1.0279821759533103</v>
      </c>
    </row>
    <row r="194" spans="1:9" x14ac:dyDescent="0.2">
      <c r="A194" s="4">
        <f>IF('True_Odds_Calculator_3-way'!A195="","",'True_Odds_Calculator_3-way'!A195)</f>
        <v>1.69</v>
      </c>
      <c r="B194" s="4">
        <f>IF('True_Odds_Calculator_3-way'!B195="","",'True_Odds_Calculator_3-way'!B195)</f>
        <v>3.8</v>
      </c>
      <c r="C194" s="4">
        <f>IF('True_Odds_Calculator_3-way'!C195="","",'True_Odds_Calculator_3-way'!C195)</f>
        <v>5.65</v>
      </c>
      <c r="D194" s="4">
        <f t="shared" si="10"/>
        <v>3.1865021510681046E-2</v>
      </c>
      <c r="E194" s="4">
        <f t="shared" si="11"/>
        <v>1.7208910768997279</v>
      </c>
      <c r="F194" s="4">
        <f t="shared" si="12"/>
        <v>3.9598280058058952</v>
      </c>
      <c r="G194" s="4">
        <f t="shared" si="13"/>
        <v>6.0107179538150639</v>
      </c>
      <c r="I194" s="4">
        <f t="shared" si="14"/>
        <v>1.031865021510681</v>
      </c>
    </row>
    <row r="195" spans="1:9" x14ac:dyDescent="0.2">
      <c r="A195" s="4">
        <f>IF('True_Odds_Calculator_3-way'!A196="","",'True_Odds_Calculator_3-way'!A196)</f>
        <v>1.6</v>
      </c>
      <c r="B195" s="4">
        <f>IF('True_Odds_Calculator_3-way'!B196="","",'True_Odds_Calculator_3-way'!B196)</f>
        <v>4.13</v>
      </c>
      <c r="C195" s="4">
        <f>IF('True_Odds_Calculator_3-way'!C196="","",'True_Odds_Calculator_3-way'!C196)</f>
        <v>6.03</v>
      </c>
      <c r="D195" s="4">
        <f t="shared" ref="D195:D258" si="15">IF(A195="","",((1/A195)+(1/B195)+(1/C195))-1)</f>
        <v>3.2968229875641963E-2</v>
      </c>
      <c r="E195" s="4">
        <f t="shared" ref="E195:E258" si="16">IF(A195="","",(3*A195)/(3-($D195*A195)))</f>
        <v>1.6286364050048205</v>
      </c>
      <c r="F195" s="4">
        <f t="shared" ref="F195:F258" si="17">IF(B195="","",(3*B195)/(3-($D195*B195)))</f>
        <v>4.3263571856155227</v>
      </c>
      <c r="G195" s="4">
        <f t="shared" ref="G195:G258" si="18">IF(C195="","",(3*C195)/(3-($D195*C195)))</f>
        <v>6.4579429659314735</v>
      </c>
      <c r="I195" s="4">
        <f t="shared" ref="I195:I258" si="19">IF(A195="","",D195+1)</f>
        <v>1.032968229875642</v>
      </c>
    </row>
    <row r="196" spans="1:9" x14ac:dyDescent="0.2">
      <c r="A196" s="4">
        <f>IF('True_Odds_Calculator_3-way'!A197="","",'True_Odds_Calculator_3-way'!A197)</f>
        <v>3.12</v>
      </c>
      <c r="B196" s="4">
        <f>IF('True_Odds_Calculator_3-way'!B197="","",'True_Odds_Calculator_3-way'!B197)</f>
        <v>3.55</v>
      </c>
      <c r="C196" s="4">
        <f>IF('True_Odds_Calculator_3-way'!C197="","",'True_Odds_Calculator_3-way'!C197)</f>
        <v>2.35</v>
      </c>
      <c r="D196" s="4">
        <f t="shared" si="15"/>
        <v>2.7734876251507945E-2</v>
      </c>
      <c r="E196" s="4">
        <f t="shared" si="16"/>
        <v>3.2126670396945554</v>
      </c>
      <c r="F196" s="4">
        <f t="shared" si="17"/>
        <v>3.6704631453269463</v>
      </c>
      <c r="G196" s="4">
        <f t="shared" si="18"/>
        <v>2.4021891275791316</v>
      </c>
      <c r="I196" s="4">
        <f t="shared" si="19"/>
        <v>1.0277348762515079</v>
      </c>
    </row>
    <row r="197" spans="1:9" x14ac:dyDescent="0.2">
      <c r="A197" s="4">
        <f>IF('True_Odds_Calculator_3-way'!A198="","",'True_Odds_Calculator_3-way'!A198)</f>
        <v>1.78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4.92</v>
      </c>
      <c r="D197" s="4">
        <f t="shared" si="15"/>
        <v>3.1007232137824747E-2</v>
      </c>
      <c r="E197" s="4">
        <f t="shared" si="16"/>
        <v>1.8133615446022158</v>
      </c>
      <c r="F197" s="4">
        <f t="shared" si="17"/>
        <v>3.9120309003216254</v>
      </c>
      <c r="G197" s="4">
        <f t="shared" si="18"/>
        <v>5.1835954750538598</v>
      </c>
      <c r="I197" s="4">
        <f t="shared" si="19"/>
        <v>1.0310072321378247</v>
      </c>
    </row>
    <row r="198" spans="1: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3.71</v>
      </c>
      <c r="D198" s="4">
        <f t="shared" si="15"/>
        <v>2.8376688106282577E-2</v>
      </c>
      <c r="E198" s="4">
        <f t="shared" si="16"/>
        <v>2.1842129198664644</v>
      </c>
      <c r="F198" s="4">
        <f t="shared" si="17"/>
        <v>3.5450144978777147</v>
      </c>
      <c r="G198" s="4">
        <f t="shared" si="18"/>
        <v>3.8449281578806915</v>
      </c>
      <c r="I198" s="4">
        <f t="shared" si="19"/>
        <v>1.0283766881062826</v>
      </c>
    </row>
    <row r="199" spans="1:9" x14ac:dyDescent="0.2">
      <c r="A199" s="4">
        <f>IF('True_Odds_Calculator_3-way'!A200="","",'True_Odds_Calculator_3-way'!A200)</f>
        <v>4.8600000000000003</v>
      </c>
      <c r="B199" s="4">
        <f>IF('True_Odds_Calculator_3-way'!B200="","",'True_Odds_Calculator_3-way'!B200)</f>
        <v>3.7</v>
      </c>
      <c r="C199" s="4">
        <f>IF('True_Odds_Calculator_3-way'!C200="","",'True_Odds_Calculator_3-way'!C200)</f>
        <v>1.81</v>
      </c>
      <c r="D199" s="4">
        <f t="shared" si="15"/>
        <v>2.851777498800212E-2</v>
      </c>
      <c r="E199" s="4">
        <f t="shared" si="16"/>
        <v>5.095401407517266</v>
      </c>
      <c r="F199" s="4">
        <f t="shared" si="17"/>
        <v>3.8348801058220183</v>
      </c>
      <c r="G199" s="4">
        <f t="shared" si="18"/>
        <v>1.8416875684439684</v>
      </c>
      <c r="I199" s="4">
        <f t="shared" si="19"/>
        <v>1.0285177749880021</v>
      </c>
    </row>
    <row r="200" spans="1:9" x14ac:dyDescent="0.2">
      <c r="A200" s="4">
        <f>IF('True_Odds_Calculator_3-way'!A201="","",'True_Odds_Calculator_3-way'!A201)</f>
        <v>2.42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3.13</v>
      </c>
      <c r="D200" s="4">
        <f t="shared" si="15"/>
        <v>2.7697209124704747E-2</v>
      </c>
      <c r="E200" s="4">
        <f t="shared" si="16"/>
        <v>2.475304276284608</v>
      </c>
      <c r="F200" s="4">
        <f t="shared" si="17"/>
        <v>3.499527679472942</v>
      </c>
      <c r="G200" s="4">
        <f t="shared" si="18"/>
        <v>3.2231404481486639</v>
      </c>
      <c r="I200" s="4">
        <f t="shared" si="19"/>
        <v>1.0276972091247047</v>
      </c>
    </row>
    <row r="201" spans="1:9" x14ac:dyDescent="0.2">
      <c r="A201" s="4">
        <f>IF('True_Odds_Calculator_3-way'!A202="","",'True_Odds_Calculator_3-way'!A202)</f>
        <v>1.75</v>
      </c>
      <c r="B201" s="4">
        <f>IF('True_Odds_Calculator_3-way'!B202="","",'True_Odds_Calculator_3-way'!B202)</f>
        <v>4.13</v>
      </c>
      <c r="C201" s="4">
        <f>IF('True_Odds_Calculator_3-way'!C202="","",'True_Odds_Calculator_3-way'!C202)</f>
        <v>4.51</v>
      </c>
      <c r="D201" s="4">
        <f t="shared" si="15"/>
        <v>3.5288812056071261E-2</v>
      </c>
      <c r="E201" s="4">
        <f t="shared" si="16"/>
        <v>1.786781140582282</v>
      </c>
      <c r="F201" s="4">
        <f t="shared" si="17"/>
        <v>4.3408841967885534</v>
      </c>
      <c r="G201" s="4">
        <f t="shared" si="18"/>
        <v>4.7626633255772326</v>
      </c>
      <c r="I201" s="4">
        <f t="shared" si="19"/>
        <v>1.0352888120560713</v>
      </c>
    </row>
    <row r="202" spans="1:9" x14ac:dyDescent="0.2">
      <c r="A202" s="4">
        <f>IF('True_Odds_Calculator_3-way'!A203="","",'True_Odds_Calculator_3-way'!A203)</f>
        <v>1.9</v>
      </c>
      <c r="B202" s="4">
        <f>IF('True_Odds_Calculator_3-way'!B203="","",'True_Odds_Calculator_3-way'!B203)</f>
        <v>3.64</v>
      </c>
      <c r="C202" s="4">
        <f>IF('True_Odds_Calculator_3-way'!C203="","",'True_Odds_Calculator_3-way'!C203)</f>
        <v>4.2699999999999996</v>
      </c>
      <c r="D202" s="4">
        <f t="shared" si="15"/>
        <v>3.5233101669684963E-2</v>
      </c>
      <c r="E202" s="4">
        <f t="shared" si="16"/>
        <v>1.9433648212070214</v>
      </c>
      <c r="F202" s="4">
        <f t="shared" si="17"/>
        <v>3.8025574156641713</v>
      </c>
      <c r="G202" s="4">
        <f t="shared" si="18"/>
        <v>4.4954393043873599</v>
      </c>
      <c r="I202" s="4">
        <f t="shared" si="19"/>
        <v>1.035233101669685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2.84</v>
      </c>
      <c r="D203" s="4">
        <f t="shared" si="15"/>
        <v>3.1990343552955602E-2</v>
      </c>
      <c r="E203" s="4">
        <f t="shared" si="16"/>
        <v>2.684720051611261</v>
      </c>
      <c r="F203" s="4">
        <f t="shared" si="17"/>
        <v>3.4956178927896921</v>
      </c>
      <c r="G203" s="4">
        <f t="shared" si="18"/>
        <v>2.9286931039673769</v>
      </c>
      <c r="I203" s="4">
        <f t="shared" si="19"/>
        <v>1.0319903435529556</v>
      </c>
    </row>
    <row r="204" spans="1:9" x14ac:dyDescent="0.2">
      <c r="A204" s="4">
        <f>IF('True_Odds_Calculator_3-way'!A205="","",'True_Odds_Calculator_3-way'!A205)</f>
        <v>2.88</v>
      </c>
      <c r="B204" s="4">
        <f>IF('True_Odds_Calculator_3-way'!B205="","",'True_Odds_Calculator_3-way'!B205)</f>
        <v>3.54</v>
      </c>
      <c r="C204" s="4">
        <f>IF('True_Odds_Calculator_3-way'!C205="","",'True_Odds_Calculator_3-way'!C205)</f>
        <v>2.48</v>
      </c>
      <c r="D204" s="4">
        <f t="shared" si="15"/>
        <v>3.2933904380049839E-2</v>
      </c>
      <c r="E204" s="4">
        <f t="shared" si="16"/>
        <v>2.974028515936705</v>
      </c>
      <c r="F204" s="4">
        <f t="shared" si="17"/>
        <v>3.683133979098105</v>
      </c>
      <c r="G204" s="4">
        <f t="shared" si="18"/>
        <v>2.5494085684969963</v>
      </c>
      <c r="I204" s="4">
        <f t="shared" si="19"/>
        <v>1.0329339043800498</v>
      </c>
    </row>
    <row r="205" spans="1:9" x14ac:dyDescent="0.2">
      <c r="A205" s="4">
        <f>IF('True_Odds_Calculator_3-way'!A206="","",'True_Odds_Calculator_3-way'!A206)</f>
        <v>4.97</v>
      </c>
      <c r="B205" s="4">
        <f>IF('True_Odds_Calculator_3-way'!B206="","",'True_Odds_Calculator_3-way'!B206)</f>
        <v>4.29</v>
      </c>
      <c r="C205" s="4">
        <f>IF('True_Odds_Calculator_3-way'!C206="","",'True_Odds_Calculator_3-way'!C206)</f>
        <v>1.66</v>
      </c>
      <c r="D205" s="4">
        <f t="shared" si="15"/>
        <v>3.6717115115214582E-2</v>
      </c>
      <c r="E205" s="4">
        <f t="shared" si="16"/>
        <v>5.2918955309380307</v>
      </c>
      <c r="F205" s="4">
        <f t="shared" si="17"/>
        <v>4.5277306465234961</v>
      </c>
      <c r="G205" s="4">
        <f t="shared" si="18"/>
        <v>1.6944253063280403</v>
      </c>
      <c r="I205" s="4">
        <f t="shared" si="19"/>
        <v>1.0367171151152146</v>
      </c>
    </row>
    <row r="206" spans="1: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3.34</v>
      </c>
      <c r="D206" s="4">
        <f t="shared" si="15"/>
        <v>3.3799979948778258E-2</v>
      </c>
      <c r="E206" s="4">
        <f t="shared" si="16"/>
        <v>2.2454030417861883</v>
      </c>
      <c r="F206" s="4">
        <f t="shared" si="17"/>
        <v>3.752188682686608</v>
      </c>
      <c r="G206" s="4">
        <f t="shared" si="18"/>
        <v>3.4706009500060624</v>
      </c>
      <c r="I206" s="4">
        <f t="shared" si="19"/>
        <v>1.0337999799487783</v>
      </c>
    </row>
    <row r="207" spans="1:9" x14ac:dyDescent="0.2">
      <c r="A207" s="4">
        <f>IF('True_Odds_Calculator_3-way'!A208="","",'True_Odds_Calculator_3-way'!A208)</f>
        <v>2.2200000000000002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3.18</v>
      </c>
      <c r="D207" s="4">
        <f t="shared" si="15"/>
        <v>3.3733063556557141E-2</v>
      </c>
      <c r="E207" s="4">
        <f t="shared" si="16"/>
        <v>2.2768354293419004</v>
      </c>
      <c r="F207" s="4">
        <f t="shared" si="17"/>
        <v>3.8823967698672321</v>
      </c>
      <c r="G207" s="4">
        <f t="shared" si="18"/>
        <v>3.2979240256060955</v>
      </c>
      <c r="I207" s="4">
        <f t="shared" si="19"/>
        <v>1.0337330635565571</v>
      </c>
    </row>
    <row r="208" spans="1:9" x14ac:dyDescent="0.2">
      <c r="A208" s="4">
        <f>IF('True_Odds_Calculator_3-way'!A209="","",'True_Odds_Calculator_3-way'!A209)</f>
        <v>1.45</v>
      </c>
      <c r="B208" s="4">
        <f>IF('True_Odds_Calculator_3-way'!B209="","",'True_Odds_Calculator_3-way'!B209)</f>
        <v>4.82</v>
      </c>
      <c r="C208" s="4">
        <f>IF('True_Odds_Calculator_3-way'!C209="","",'True_Odds_Calculator_3-way'!C209)</f>
        <v>7.03</v>
      </c>
      <c r="D208" s="4">
        <f t="shared" si="15"/>
        <v>3.9371562750406097E-2</v>
      </c>
      <c r="E208" s="4">
        <f t="shared" si="16"/>
        <v>1.4781281710865199</v>
      </c>
      <c r="F208" s="4">
        <f t="shared" si="17"/>
        <v>5.1454880198226132</v>
      </c>
      <c r="G208" s="4">
        <f t="shared" si="18"/>
        <v>7.7445142721135376</v>
      </c>
      <c r="I208" s="4">
        <f t="shared" si="19"/>
        <v>1.0393715627504061</v>
      </c>
    </row>
    <row r="209" spans="1:9" x14ac:dyDescent="0.2">
      <c r="A209" s="4">
        <f>IF('True_Odds_Calculator_3-way'!A210="","",'True_Odds_Calculator_3-way'!A210)</f>
        <v>3.05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2.52</v>
      </c>
      <c r="D209" s="4">
        <f t="shared" si="15"/>
        <v>3.2386556976720993E-2</v>
      </c>
      <c r="E209" s="4">
        <f t="shared" si="16"/>
        <v>3.1538445351626612</v>
      </c>
      <c r="F209" s="4">
        <f t="shared" si="17"/>
        <v>3.3681738505101357</v>
      </c>
      <c r="G209" s="4">
        <f t="shared" si="18"/>
        <v>2.5904730628964519</v>
      </c>
      <c r="I209" s="4">
        <f t="shared" si="19"/>
        <v>1.032386556976721</v>
      </c>
    </row>
    <row r="210" spans="1:9" x14ac:dyDescent="0.2">
      <c r="A210" s="4">
        <f>IF('True_Odds_Calculator_3-way'!A211="","",'True_Odds_Calculator_3-way'!A211)</f>
        <v>1.74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5.73</v>
      </c>
      <c r="D210" s="4">
        <f t="shared" si="15"/>
        <v>5.3184081267343863E-2</v>
      </c>
      <c r="E210" s="4">
        <f t="shared" si="16"/>
        <v>1.7953817218938</v>
      </c>
      <c r="F210" s="4">
        <f t="shared" si="17"/>
        <v>3.4937751672598281</v>
      </c>
      <c r="G210" s="4">
        <f t="shared" si="18"/>
        <v>6.3778746845765371</v>
      </c>
      <c r="I210" s="4">
        <f t="shared" si="19"/>
        <v>1.0531840812673439</v>
      </c>
    </row>
    <row r="211" spans="1:9" x14ac:dyDescent="0.2">
      <c r="A211" s="4">
        <f>IF('True_Odds_Calculator_3-way'!A212="","",'True_Odds_Calculator_3-way'!A212)</f>
        <v>2.41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3.32</v>
      </c>
      <c r="D211" s="4">
        <f t="shared" si="15"/>
        <v>2.864257861320807E-2</v>
      </c>
      <c r="E211" s="4">
        <f t="shared" si="16"/>
        <v>2.4667589849781497</v>
      </c>
      <c r="F211" s="4">
        <f t="shared" si="17"/>
        <v>3.3008477781062857</v>
      </c>
      <c r="G211" s="4">
        <f t="shared" si="18"/>
        <v>3.4286816196662535</v>
      </c>
      <c r="I211" s="4">
        <f t="shared" si="19"/>
        <v>1.0286425786132081</v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3.54</v>
      </c>
      <c r="C212" s="4">
        <f>IF('True_Odds_Calculator_3-way'!C213="","",'True_Odds_Calculator_3-way'!C213)</f>
        <v>4.3899999999999997</v>
      </c>
      <c r="D212" s="4">
        <f t="shared" si="15"/>
        <v>2.8411023533943869E-2</v>
      </c>
      <c r="E212" s="4">
        <f t="shared" si="16"/>
        <v>1.9659328457293697</v>
      </c>
      <c r="F212" s="4">
        <f t="shared" si="17"/>
        <v>3.6627952388423046</v>
      </c>
      <c r="G212" s="4">
        <f t="shared" si="18"/>
        <v>4.5804304705174355</v>
      </c>
      <c r="I212" s="4">
        <f t="shared" si="19"/>
        <v>1.0284110235339439</v>
      </c>
    </row>
    <row r="213" spans="1:9" x14ac:dyDescent="0.2">
      <c r="A213" s="4">
        <f>IF('True_Odds_Calculator_3-way'!A214="","",'True_Odds_Calculator_3-way'!A214)</f>
        <v>1.91</v>
      </c>
      <c r="B213" s="4">
        <f>IF('True_Odds_Calculator_3-way'!B214="","",'True_Odds_Calculator_3-way'!B214)</f>
        <v>3.08</v>
      </c>
      <c r="C213" s="4">
        <f>IF('True_Odds_Calculator_3-way'!C214="","",'True_Odds_Calculator_3-way'!C214)</f>
        <v>5.34</v>
      </c>
      <c r="D213" s="4">
        <f t="shared" si="15"/>
        <v>3.5501451702404818E-2</v>
      </c>
      <c r="E213" s="4">
        <f t="shared" si="16"/>
        <v>1.9541692890227318</v>
      </c>
      <c r="F213" s="4">
        <f t="shared" si="17"/>
        <v>3.1965067812748202</v>
      </c>
      <c r="G213" s="4">
        <f t="shared" si="18"/>
        <v>5.7002110668310575</v>
      </c>
      <c r="I213" s="4">
        <f t="shared" si="19"/>
        <v>1.0355014517024048</v>
      </c>
    </row>
    <row r="214" spans="1:9" x14ac:dyDescent="0.2">
      <c r="A214" s="4">
        <f>IF('True_Odds_Calculator_3-way'!A215="","",'True_Odds_Calculator_3-way'!A215)</f>
        <v>2.87</v>
      </c>
      <c r="B214" s="4">
        <f>IF('True_Odds_Calculator_3-way'!B215="","",'True_Odds_Calculator_3-way'!B215)</f>
        <v>2.96</v>
      </c>
      <c r="C214" s="4">
        <f>IF('True_Odds_Calculator_3-way'!C215="","",'True_Odds_Calculator_3-way'!C215)</f>
        <v>2.89</v>
      </c>
      <c r="D214" s="4">
        <f t="shared" si="15"/>
        <v>3.2290654832641374E-2</v>
      </c>
      <c r="E214" s="4">
        <f t="shared" si="16"/>
        <v>2.9614843781538451</v>
      </c>
      <c r="F214" s="4">
        <f t="shared" si="17"/>
        <v>3.057409408534483</v>
      </c>
      <c r="G214" s="4">
        <f t="shared" si="18"/>
        <v>2.9827844749090704</v>
      </c>
      <c r="I214" s="4">
        <f t="shared" si="19"/>
        <v>1.0322906548326414</v>
      </c>
    </row>
    <row r="215" spans="1:9" x14ac:dyDescent="0.2">
      <c r="A215" s="4">
        <f>IF('True_Odds_Calculator_3-way'!A216="","",'True_Odds_Calculator_3-way'!A216)</f>
        <v>1.72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5.68</v>
      </c>
      <c r="D215" s="4">
        <f t="shared" si="15"/>
        <v>3.9141827710448718E-2</v>
      </c>
      <c r="E215" s="4">
        <f t="shared" si="16"/>
        <v>1.7594851599270003</v>
      </c>
      <c r="F215" s="4">
        <f t="shared" si="17"/>
        <v>3.7224141434667746</v>
      </c>
      <c r="G215" s="4">
        <f t="shared" si="18"/>
        <v>6.1346282652377759</v>
      </c>
      <c r="I215" s="4">
        <f t="shared" si="19"/>
        <v>1.0391418277104487</v>
      </c>
    </row>
    <row r="216" spans="1:9" x14ac:dyDescent="0.2">
      <c r="A216" s="4">
        <f>IF('True_Odds_Calculator_3-way'!A217="","",'True_Odds_Calculator_3-way'!A217)</f>
        <v>3.3</v>
      </c>
      <c r="B216" s="4">
        <f>IF('True_Odds_Calculator_3-way'!B217="","",'True_Odds_Calculator_3-way'!B217)</f>
        <v>3.53</v>
      </c>
      <c r="C216" s="4">
        <f>IF('True_Odds_Calculator_3-way'!C217="","",'True_Odds_Calculator_3-way'!C217)</f>
        <v>2.21</v>
      </c>
      <c r="D216" s="4">
        <f t="shared" si="15"/>
        <v>3.8805109793278447E-2</v>
      </c>
      <c r="E216" s="4">
        <f t="shared" si="16"/>
        <v>3.4471434584146583</v>
      </c>
      <c r="F216" s="4">
        <f t="shared" si="17"/>
        <v>3.6988940128802743</v>
      </c>
      <c r="G216" s="4">
        <f t="shared" si="18"/>
        <v>2.2750351346279998</v>
      </c>
      <c r="I216" s="4">
        <f t="shared" si="19"/>
        <v>1.0388051097932784</v>
      </c>
    </row>
    <row r="217" spans="1: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3.37</v>
      </c>
      <c r="C217" s="4">
        <f>IF('True_Odds_Calculator_3-way'!C218="","",'True_Odds_Calculator_3-way'!C218)</f>
        <v>3.65</v>
      </c>
      <c r="D217" s="4">
        <f t="shared" si="15"/>
        <v>4.4642157073335964E-2</v>
      </c>
      <c r="E217" s="4">
        <f t="shared" si="16"/>
        <v>2.1783980322780594</v>
      </c>
      <c r="F217" s="4">
        <f t="shared" si="17"/>
        <v>3.5479212361514278</v>
      </c>
      <c r="G217" s="4">
        <f t="shared" si="18"/>
        <v>3.8596346039882605</v>
      </c>
      <c r="I217" s="4">
        <f t="shared" si="19"/>
        <v>1.044642157073336</v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2.2000000000000002</v>
      </c>
      <c r="C2" s="4">
        <f>1/A2</f>
        <v>0.58139534883720934</v>
      </c>
      <c r="D2">
        <f>1/B2</f>
        <v>0.45454545454545453</v>
      </c>
      <c r="E2">
        <f>C2+D2-1</f>
        <v>3.5940803382663811E-2</v>
      </c>
      <c r="F2">
        <f>C2+D2-(C2*D2)-1</f>
        <v>-0.22832980972515859</v>
      </c>
      <c r="G2">
        <v>0</v>
      </c>
      <c r="H2">
        <f>C2*D2</f>
        <v>0.26427061310782241</v>
      </c>
      <c r="I2">
        <f>((-4*F2*H2)^0.5)/(2*F2)</f>
        <v>-1.075828707279838</v>
      </c>
      <c r="J2">
        <f>(-((-4*F2*H2)^0.5))/(2*F2)</f>
        <v>1.075828707279838</v>
      </c>
      <c r="K2">
        <f>IF(A2="","",(C2/($J2+C2-($J2*C2))))</f>
        <v>0.5635083268962916</v>
      </c>
      <c r="L2">
        <f>IF(B2="","",(D2/($J2+D2-($J2*D2))))</f>
        <v>0.4364916731037084</v>
      </c>
      <c r="M2">
        <f>IF(A2="","",1/K2)</f>
        <v>1.7745966692414832</v>
      </c>
      <c r="N2">
        <f>IF(B2="","",1/L2)</f>
        <v>2.2909944487358058</v>
      </c>
    </row>
    <row r="3" spans="1:14" x14ac:dyDescent="0.25">
      <c r="A3" s="4">
        <f>IF('True_Odds_Calculator_2-way'!A4="","",'True_Odds_Calculator_2-way'!A4)</f>
        <v>2.21</v>
      </c>
      <c r="B3" s="4">
        <f>IF('True_Odds_Calculator_2-way'!B4="","",'True_Odds_Calculator_2-way'!B4)</f>
        <v>1.72</v>
      </c>
      <c r="C3" s="4">
        <f t="shared" ref="C3:C66" si="0">1/A3</f>
        <v>0.45248868778280543</v>
      </c>
      <c r="D3">
        <f t="shared" ref="D3:D66" si="1">1/B3</f>
        <v>0.58139534883720934</v>
      </c>
      <c r="E3">
        <f t="shared" ref="E3:E66" si="2">C3+D3-1</f>
        <v>3.3884036620014824E-2</v>
      </c>
      <c r="F3">
        <f t="shared" ref="F3:F66" si="3">C3+D3-(C3*D3)-1</f>
        <v>-0.2291907818583605</v>
      </c>
      <c r="G3">
        <v>0</v>
      </c>
      <c r="H3">
        <f t="shared" ref="H3:H66" si="4">C3*D3</f>
        <v>0.26307481847837527</v>
      </c>
      <c r="I3">
        <f t="shared" ref="I3:I66" si="5">((-4*F3*H3)^0.5)/(2*F3)</f>
        <v>-1.0713739108887084</v>
      </c>
      <c r="J3">
        <f t="shared" ref="J3:J66" si="6">(-((-4*F3*H3)^0.5))/(2*F3)</f>
        <v>1.0713739108887084</v>
      </c>
      <c r="K3">
        <f t="shared" ref="K3:K66" si="7">IF(A3="","",(C3/($J3+C3-($J3*C3))))</f>
        <v>0.43547132891069945</v>
      </c>
      <c r="L3">
        <f t="shared" ref="L3:L66" si="8">IF(B3="","",(D3/($J3+D3-($J3*D3))))</f>
        <v>0.56452867108930049</v>
      </c>
      <c r="M3">
        <f t="shared" ref="M3:M66" si="9">IF(A3="","",1/K3)</f>
        <v>2.2963624321753371</v>
      </c>
      <c r="N3">
        <f t="shared" ref="N3:N66" si="10">IF(B3="","",1/L3)</f>
        <v>1.7713892158398703</v>
      </c>
    </row>
    <row r="4" spans="1:14" x14ac:dyDescent="0.25">
      <c r="A4" s="4">
        <f>IF('True_Odds_Calculator_2-way'!A5="","",'True_Odds_Calculator_2-way'!A5)</f>
        <v>2.36</v>
      </c>
      <c r="B4" s="4">
        <f>IF('True_Odds_Calculator_2-way'!B5="","",'True_Odds_Calculator_2-way'!B5)</f>
        <v>1.64</v>
      </c>
      <c r="C4" s="4">
        <f t="shared" si="0"/>
        <v>0.42372881355932207</v>
      </c>
      <c r="D4">
        <f t="shared" si="1"/>
        <v>0.6097560975609756</v>
      </c>
      <c r="E4">
        <f t="shared" si="2"/>
        <v>3.3484911120297722E-2</v>
      </c>
      <c r="F4">
        <f t="shared" si="3"/>
        <v>-0.22488631665977676</v>
      </c>
      <c r="G4">
        <v>0</v>
      </c>
      <c r="H4">
        <f t="shared" si="4"/>
        <v>0.25837122778007443</v>
      </c>
      <c r="I4">
        <f t="shared" si="5"/>
        <v>-1.0718661571406802</v>
      </c>
      <c r="J4">
        <f t="shared" si="6"/>
        <v>1.0718661571406802</v>
      </c>
      <c r="K4">
        <f t="shared" si="7"/>
        <v>0.40687819885451121</v>
      </c>
      <c r="L4">
        <f t="shared" si="8"/>
        <v>0.59312180114548885</v>
      </c>
      <c r="M4">
        <f t="shared" si="9"/>
        <v>2.4577379737113252</v>
      </c>
      <c r="N4">
        <f t="shared" si="10"/>
        <v>1.6859943405700353</v>
      </c>
    </row>
    <row r="5" spans="1:14" x14ac:dyDescent="0.25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0.4587155963302752</v>
      </c>
      <c r="D5">
        <f t="shared" si="1"/>
        <v>0.57471264367816088</v>
      </c>
      <c r="E5">
        <f t="shared" si="2"/>
        <v>3.3428240008436028E-2</v>
      </c>
      <c r="F5">
        <f t="shared" si="3"/>
        <v>-0.23020141305494057</v>
      </c>
      <c r="G5">
        <v>0</v>
      </c>
      <c r="H5">
        <f t="shared" si="4"/>
        <v>0.26362965306337655</v>
      </c>
      <c r="I5">
        <f t="shared" si="5"/>
        <v>-1.0701462561817372</v>
      </c>
      <c r="J5">
        <f t="shared" si="6"/>
        <v>1.0701462561817372</v>
      </c>
      <c r="K5">
        <f t="shared" si="7"/>
        <v>0.44193570658612125</v>
      </c>
      <c r="L5">
        <f t="shared" si="8"/>
        <v>0.55806429341387886</v>
      </c>
      <c r="M5">
        <f t="shared" si="9"/>
        <v>2.26277258229445</v>
      </c>
      <c r="N5">
        <f t="shared" si="10"/>
        <v>1.7919082295744857</v>
      </c>
    </row>
    <row r="6" spans="1:14" x14ac:dyDescent="0.25">
      <c r="A6" s="4">
        <f>IF('True_Odds_Calculator_2-way'!A7="","",'True_Odds_Calculator_2-way'!A7)</f>
        <v>2.33</v>
      </c>
      <c r="B6" s="4">
        <f>IF('True_Odds_Calculator_2-way'!B7="","",'True_Odds_Calculator_2-way'!B7)</f>
        <v>1.65</v>
      </c>
      <c r="C6" s="4">
        <f t="shared" si="0"/>
        <v>0.42918454935622319</v>
      </c>
      <c r="D6">
        <f t="shared" si="1"/>
        <v>0.60606060606060608</v>
      </c>
      <c r="E6">
        <f t="shared" si="2"/>
        <v>3.5245155416829377E-2</v>
      </c>
      <c r="F6">
        <f t="shared" si="3"/>
        <v>-0.22486669267785131</v>
      </c>
      <c r="G6">
        <v>0</v>
      </c>
      <c r="H6">
        <f t="shared" si="4"/>
        <v>0.26011184809468074</v>
      </c>
      <c r="I6">
        <f t="shared" si="5"/>
        <v>-1.0755175492958089</v>
      </c>
      <c r="J6">
        <f t="shared" si="6"/>
        <v>1.0755175492958089</v>
      </c>
      <c r="K6">
        <f t="shared" si="7"/>
        <v>0.41144841377386249</v>
      </c>
      <c r="L6">
        <f t="shared" si="8"/>
        <v>0.58855158622613757</v>
      </c>
      <c r="M6">
        <f t="shared" si="9"/>
        <v>2.4304383405634256</v>
      </c>
      <c r="N6">
        <f t="shared" si="10"/>
        <v>1.6990864070422753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1.77</v>
      </c>
      <c r="C7" s="4">
        <f t="shared" si="0"/>
        <v>0.46728971962616822</v>
      </c>
      <c r="D7">
        <f t="shared" si="1"/>
        <v>0.56497175141242939</v>
      </c>
      <c r="E7">
        <f t="shared" si="2"/>
        <v>3.2261471038597556E-2</v>
      </c>
      <c r="F7">
        <f t="shared" si="3"/>
        <v>-0.2317440202756218</v>
      </c>
      <c r="G7">
        <v>0</v>
      </c>
      <c r="H7">
        <f t="shared" si="4"/>
        <v>0.26400549131421935</v>
      </c>
      <c r="I7">
        <f t="shared" si="5"/>
        <v>-1.0673385899176768</v>
      </c>
      <c r="J7">
        <f t="shared" si="6"/>
        <v>1.0673385899176768</v>
      </c>
      <c r="K7">
        <f t="shared" si="7"/>
        <v>0.45110760602631583</v>
      </c>
      <c r="L7">
        <f t="shared" si="8"/>
        <v>0.54889239397368417</v>
      </c>
      <c r="M7">
        <f t="shared" si="9"/>
        <v>2.2167659925061516</v>
      </c>
      <c r="N7">
        <f t="shared" si="10"/>
        <v>1.8218507142366114</v>
      </c>
    </row>
    <row r="8" spans="1:14" x14ac:dyDescent="0.25">
      <c r="A8" s="4">
        <f>IF('True_Odds_Calculator_2-way'!A9="","",'True_Odds_Calculator_2-way'!A9)</f>
        <v>1.9</v>
      </c>
      <c r="B8" s="4">
        <f>IF('True_Odds_Calculator_2-way'!B9="","",'True_Odds_Calculator_2-way'!B9)</f>
        <v>1.98</v>
      </c>
      <c r="C8" s="4">
        <f t="shared" si="0"/>
        <v>0.52631578947368418</v>
      </c>
      <c r="D8">
        <f t="shared" si="1"/>
        <v>0.50505050505050508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0.51064311812610408</v>
      </c>
      <c r="L8">
        <f t="shared" si="8"/>
        <v>0.48935688187389592</v>
      </c>
      <c r="M8">
        <f t="shared" si="9"/>
        <v>1.9583148474999099</v>
      </c>
      <c r="N8">
        <f t="shared" si="10"/>
        <v>2.0434983894999017</v>
      </c>
    </row>
    <row r="9" spans="1:14" x14ac:dyDescent="0.25">
      <c r="A9" s="4">
        <f>IF('True_Odds_Calculator_2-way'!A10="","",'True_Odds_Calculator_2-way'!A10)</f>
        <v>2.29</v>
      </c>
      <c r="B9" s="4">
        <f>IF('True_Odds_Calculator_2-way'!B10="","",'True_Odds_Calculator_2-way'!B10)</f>
        <v>1.67</v>
      </c>
      <c r="C9" s="4">
        <f t="shared" si="0"/>
        <v>0.4366812227074236</v>
      </c>
      <c r="D9">
        <f t="shared" si="1"/>
        <v>0.5988023952095809</v>
      </c>
      <c r="E9">
        <f t="shared" si="2"/>
        <v>3.5483617917004384E-2</v>
      </c>
      <c r="F9">
        <f t="shared" si="3"/>
        <v>-0.22600214418324938</v>
      </c>
      <c r="G9">
        <v>0</v>
      </c>
      <c r="H9">
        <f t="shared" si="4"/>
        <v>0.2614857621002537</v>
      </c>
      <c r="I9">
        <f t="shared" si="5"/>
        <v>-1.0756419800880679</v>
      </c>
      <c r="J9">
        <f t="shared" si="6"/>
        <v>1.0756419800880679</v>
      </c>
      <c r="K9">
        <f t="shared" si="7"/>
        <v>0.41883445708083428</v>
      </c>
      <c r="L9">
        <f t="shared" si="8"/>
        <v>0.58116554291916578</v>
      </c>
      <c r="M9">
        <f t="shared" si="9"/>
        <v>2.3875781543136072</v>
      </c>
      <c r="N9">
        <f t="shared" si="10"/>
        <v>1.7206801266590057</v>
      </c>
    </row>
    <row r="10" spans="1:14" x14ac:dyDescent="0.25">
      <c r="A10" s="4">
        <f>IF('True_Odds_Calculator_2-way'!A11="","",'True_Odds_Calculator_2-way'!A11)</f>
        <v>2.1</v>
      </c>
      <c r="B10" s="4">
        <f>IF('True_Odds_Calculator_2-way'!B11="","",'True_Odds_Calculator_2-way'!B11)</f>
        <v>1.79</v>
      </c>
      <c r="C10" s="4">
        <f t="shared" si="0"/>
        <v>0.47619047619047616</v>
      </c>
      <c r="D10">
        <f t="shared" si="1"/>
        <v>0.55865921787709494</v>
      </c>
      <c r="E10">
        <f t="shared" si="2"/>
        <v>3.4849694067571102E-2</v>
      </c>
      <c r="F10">
        <f t="shared" si="3"/>
        <v>-0.2311785049215217</v>
      </c>
      <c r="G10">
        <v>0</v>
      </c>
      <c r="H10">
        <f t="shared" si="4"/>
        <v>0.2660281989890928</v>
      </c>
      <c r="I10">
        <f t="shared" si="5"/>
        <v>-1.072729223145815</v>
      </c>
      <c r="J10">
        <f t="shared" si="6"/>
        <v>1.072729223145815</v>
      </c>
      <c r="K10">
        <f t="shared" si="7"/>
        <v>0.4587151448829464</v>
      </c>
      <c r="L10">
        <f t="shared" si="8"/>
        <v>0.5412848551170536</v>
      </c>
      <c r="M10">
        <f t="shared" si="9"/>
        <v>2.1800021454603971</v>
      </c>
      <c r="N10">
        <f t="shared" si="10"/>
        <v>1.8474560862851939</v>
      </c>
    </row>
    <row r="11" spans="1:14" x14ac:dyDescent="0.25">
      <c r="A11" s="4">
        <f>IF('True_Odds_Calculator_2-way'!A12="","",'True_Odds_Calculator_2-way'!A12)</f>
        <v>1.94</v>
      </c>
      <c r="B11" s="4">
        <f>IF('True_Odds_Calculator_2-way'!B12="","",'True_Odds_Calculator_2-way'!B12)</f>
        <v>1.94</v>
      </c>
      <c r="C11" s="4">
        <f t="shared" si="0"/>
        <v>0.51546391752577325</v>
      </c>
      <c r="D11">
        <f t="shared" si="1"/>
        <v>0.51546391752577325</v>
      </c>
      <c r="E11">
        <f t="shared" si="2"/>
        <v>3.0927835051546504E-2</v>
      </c>
      <c r="F11">
        <f t="shared" si="3"/>
        <v>-0.23477521521947065</v>
      </c>
      <c r="G11">
        <v>0</v>
      </c>
      <c r="H11">
        <f t="shared" si="4"/>
        <v>0.26570305027101715</v>
      </c>
      <c r="I11">
        <f t="shared" si="5"/>
        <v>-1.0638297872340428</v>
      </c>
      <c r="J11">
        <f t="shared" si="6"/>
        <v>1.0638297872340428</v>
      </c>
      <c r="K11">
        <f t="shared" si="7"/>
        <v>0.49999999999999989</v>
      </c>
      <c r="L11">
        <f t="shared" si="8"/>
        <v>0.49999999999999989</v>
      </c>
      <c r="M11">
        <f t="shared" si="9"/>
        <v>2.0000000000000004</v>
      </c>
      <c r="N11">
        <f t="shared" si="10"/>
        <v>2.0000000000000004</v>
      </c>
    </row>
    <row r="12" spans="1:14" x14ac:dyDescent="0.25">
      <c r="A12" s="4">
        <f>IF('True_Odds_Calculator_2-way'!A13="","",'True_Odds_Calculator_2-way'!A13)</f>
        <v>1.89</v>
      </c>
      <c r="B12" s="4">
        <f>IF('True_Odds_Calculator_2-way'!B13="","",'True_Odds_Calculator_2-way'!B13)</f>
        <v>2</v>
      </c>
      <c r="C12" s="4">
        <f t="shared" si="0"/>
        <v>0.52910052910052918</v>
      </c>
      <c r="D12">
        <f t="shared" si="1"/>
        <v>0.5</v>
      </c>
      <c r="E12">
        <f t="shared" si="2"/>
        <v>2.9100529100529293E-2</v>
      </c>
      <c r="F12">
        <f t="shared" si="3"/>
        <v>-0.23544973544973535</v>
      </c>
      <c r="G12">
        <v>0</v>
      </c>
      <c r="H12">
        <f t="shared" si="4"/>
        <v>0.26455026455026459</v>
      </c>
      <c r="I12">
        <f t="shared" si="5"/>
        <v>-1.0599978800063603</v>
      </c>
      <c r="J12">
        <f t="shared" si="6"/>
        <v>1.0599978800063603</v>
      </c>
      <c r="K12">
        <f t="shared" si="7"/>
        <v>0.51456260722126923</v>
      </c>
      <c r="L12">
        <f t="shared" si="8"/>
        <v>0.48543739277873066</v>
      </c>
      <c r="M12">
        <f t="shared" si="9"/>
        <v>1.9433981132056606</v>
      </c>
      <c r="N12">
        <f t="shared" si="10"/>
        <v>2.0599978800063603</v>
      </c>
    </row>
    <row r="13" spans="1:14" x14ac:dyDescent="0.25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0.5</v>
      </c>
      <c r="D13">
        <f t="shared" si="1"/>
        <v>0.53191489361702127</v>
      </c>
      <c r="E13">
        <f t="shared" si="2"/>
        <v>3.1914893617021267E-2</v>
      </c>
      <c r="F13">
        <f t="shared" si="3"/>
        <v>-0.23404255319148937</v>
      </c>
      <c r="G13">
        <v>0</v>
      </c>
      <c r="H13">
        <f t="shared" si="4"/>
        <v>0.26595744680851063</v>
      </c>
      <c r="I13">
        <f t="shared" si="5"/>
        <v>-1.0660035817780522</v>
      </c>
      <c r="J13">
        <f t="shared" si="6"/>
        <v>1.0660035817780522</v>
      </c>
      <c r="K13">
        <f t="shared" si="7"/>
        <v>0.48402626637238261</v>
      </c>
      <c r="L13">
        <f t="shared" si="8"/>
        <v>0.51597373362761745</v>
      </c>
      <c r="M13">
        <f t="shared" si="9"/>
        <v>2.0660035817780522</v>
      </c>
      <c r="N13">
        <f t="shared" si="10"/>
        <v>1.9380831519646857</v>
      </c>
    </row>
    <row r="14" spans="1:14" x14ac:dyDescent="0.25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0.43478260869565222</v>
      </c>
      <c r="D14">
        <f t="shared" si="1"/>
        <v>0.5988023952095809</v>
      </c>
      <c r="E14">
        <f t="shared" si="2"/>
        <v>3.3585003905233002E-2</v>
      </c>
      <c r="F14">
        <f t="shared" si="3"/>
        <v>-0.22676386357719358</v>
      </c>
      <c r="G14">
        <v>0</v>
      </c>
      <c r="H14">
        <f t="shared" si="4"/>
        <v>0.26034886748242653</v>
      </c>
      <c r="I14">
        <f t="shared" si="5"/>
        <v>-1.0714969088698136</v>
      </c>
      <c r="J14">
        <f t="shared" si="6"/>
        <v>1.0714969088698136</v>
      </c>
      <c r="K14">
        <f t="shared" si="7"/>
        <v>0.41789493273906014</v>
      </c>
      <c r="L14">
        <f t="shared" si="8"/>
        <v>0.58210506726094002</v>
      </c>
      <c r="M14">
        <f t="shared" si="9"/>
        <v>2.3929459815307572</v>
      </c>
      <c r="N14">
        <f t="shared" si="10"/>
        <v>1.7179029289427752</v>
      </c>
    </row>
    <row r="15" spans="1:14" x14ac:dyDescent="0.25">
      <c r="A15" s="4">
        <f>IF('True_Odds_Calculator_2-way'!A16="","",'True_Odds_Calculator_2-way'!A16)</f>
        <v>2.1</v>
      </c>
      <c r="B15" s="4">
        <f>IF('True_Odds_Calculator_2-way'!B16="","",'True_Odds_Calculator_2-way'!B16)</f>
        <v>1.79</v>
      </c>
      <c r="C15" s="4">
        <f t="shared" si="0"/>
        <v>0.47619047619047616</v>
      </c>
      <c r="D15">
        <f t="shared" si="1"/>
        <v>0.55865921787709494</v>
      </c>
      <c r="E15">
        <f t="shared" si="2"/>
        <v>3.4849694067571102E-2</v>
      </c>
      <c r="F15">
        <f t="shared" si="3"/>
        <v>-0.2311785049215217</v>
      </c>
      <c r="G15">
        <v>0</v>
      </c>
      <c r="H15">
        <f t="shared" si="4"/>
        <v>0.2660281989890928</v>
      </c>
      <c r="I15">
        <f t="shared" si="5"/>
        <v>-1.072729223145815</v>
      </c>
      <c r="J15">
        <f t="shared" si="6"/>
        <v>1.072729223145815</v>
      </c>
      <c r="K15">
        <f t="shared" si="7"/>
        <v>0.4587151448829464</v>
      </c>
      <c r="L15">
        <f t="shared" si="8"/>
        <v>0.5412848551170536</v>
      </c>
      <c r="M15">
        <f t="shared" si="9"/>
        <v>2.1800021454603971</v>
      </c>
      <c r="N15">
        <f t="shared" si="10"/>
        <v>1.8474560862851939</v>
      </c>
    </row>
    <row r="16" spans="1:14" x14ac:dyDescent="0.25">
      <c r="A16" s="4">
        <f>IF('True_Odds_Calculator_2-way'!A17="","",'True_Odds_Calculator_2-way'!A17)</f>
        <v>2.17</v>
      </c>
      <c r="B16" s="4">
        <f>IF('True_Odds_Calculator_2-way'!B17="","",'True_Odds_Calculator_2-way'!B17)</f>
        <v>1.75</v>
      </c>
      <c r="C16" s="4">
        <f t="shared" si="0"/>
        <v>0.46082949308755761</v>
      </c>
      <c r="D16">
        <f t="shared" si="1"/>
        <v>0.5714285714285714</v>
      </c>
      <c r="E16">
        <f t="shared" si="2"/>
        <v>3.2258064516129004E-2</v>
      </c>
      <c r="F16">
        <f t="shared" si="3"/>
        <v>-0.23107307439104674</v>
      </c>
      <c r="G16">
        <v>0</v>
      </c>
      <c r="H16">
        <f t="shared" si="4"/>
        <v>0.26333113890717574</v>
      </c>
      <c r="I16">
        <f t="shared" si="5"/>
        <v>-1.0675210253672476</v>
      </c>
      <c r="J16">
        <f t="shared" si="6"/>
        <v>1.0675210253672476</v>
      </c>
      <c r="K16">
        <f t="shared" si="7"/>
        <v>0.44464214228514221</v>
      </c>
      <c r="L16">
        <f t="shared" si="8"/>
        <v>0.55535785771485779</v>
      </c>
      <c r="M16">
        <f t="shared" si="9"/>
        <v>2.2489995996796797</v>
      </c>
      <c r="N16">
        <f t="shared" si="10"/>
        <v>1.8006407690254356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2.25</v>
      </c>
      <c r="C17" s="4">
        <f t="shared" si="0"/>
        <v>0.59523809523809523</v>
      </c>
      <c r="D17">
        <f t="shared" si="1"/>
        <v>0.44444444444444442</v>
      </c>
      <c r="E17">
        <f t="shared" si="2"/>
        <v>3.9682539682539542E-2</v>
      </c>
      <c r="F17">
        <f t="shared" si="3"/>
        <v>-0.22486772486772499</v>
      </c>
      <c r="G17">
        <v>0</v>
      </c>
      <c r="H17">
        <f t="shared" si="4"/>
        <v>0.26455026455026454</v>
      </c>
      <c r="I17">
        <f t="shared" si="5"/>
        <v>-1.0846522890932806</v>
      </c>
      <c r="J17">
        <f t="shared" si="6"/>
        <v>1.0846522890932806</v>
      </c>
      <c r="K17">
        <f t="shared" si="7"/>
        <v>0.57551851626440576</v>
      </c>
      <c r="L17">
        <f t="shared" si="8"/>
        <v>0.42448148373559424</v>
      </c>
      <c r="M17">
        <f t="shared" si="9"/>
        <v>1.7375635565834309</v>
      </c>
      <c r="N17">
        <f t="shared" si="10"/>
        <v>2.3558153613666013</v>
      </c>
    </row>
    <row r="18" spans="1:14" x14ac:dyDescent="0.25">
      <c r="A18" s="4">
        <f>IF('True_Odds_Calculator_2-way'!A19="","",'True_Odds_Calculator_2-way'!A19)</f>
        <v>1.87</v>
      </c>
      <c r="B18" s="4">
        <f>IF('True_Odds_Calculator_2-way'!B19="","",'True_Odds_Calculator_2-way'!B19)</f>
        <v>2</v>
      </c>
      <c r="C18" s="4">
        <f t="shared" si="0"/>
        <v>0.53475935828876997</v>
      </c>
      <c r="D18">
        <f t="shared" si="1"/>
        <v>0.5</v>
      </c>
      <c r="E18">
        <f t="shared" si="2"/>
        <v>3.475935828876997E-2</v>
      </c>
      <c r="F18">
        <f t="shared" si="3"/>
        <v>-0.23262032085561501</v>
      </c>
      <c r="G18">
        <v>0</v>
      </c>
      <c r="H18">
        <f t="shared" si="4"/>
        <v>0.26737967914438499</v>
      </c>
      <c r="I18">
        <f t="shared" si="5"/>
        <v>-1.0721125348377947</v>
      </c>
      <c r="J18">
        <f t="shared" si="6"/>
        <v>1.0721125348377947</v>
      </c>
      <c r="K18">
        <f t="shared" si="7"/>
        <v>0.51740072839321916</v>
      </c>
      <c r="L18">
        <f t="shared" si="8"/>
        <v>0.48259927160678084</v>
      </c>
      <c r="M18">
        <f t="shared" si="9"/>
        <v>1.9327379053088816</v>
      </c>
      <c r="N18">
        <f t="shared" si="10"/>
        <v>2.0721125348377947</v>
      </c>
    </row>
    <row r="19" spans="1:14" x14ac:dyDescent="0.25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1.79</v>
      </c>
      <c r="C19" s="4">
        <f t="shared" si="0"/>
        <v>0.48309178743961356</v>
      </c>
      <c r="D19">
        <f t="shared" si="1"/>
        <v>0.55865921787709494</v>
      </c>
      <c r="E19">
        <f t="shared" si="2"/>
        <v>4.17510053167085E-2</v>
      </c>
      <c r="F19">
        <f t="shared" si="3"/>
        <v>-0.22813267481715382</v>
      </c>
      <c r="G19">
        <v>0</v>
      </c>
      <c r="H19">
        <f t="shared" si="4"/>
        <v>0.26988368013386232</v>
      </c>
      <c r="I19">
        <f t="shared" si="5"/>
        <v>-1.0876635272089796</v>
      </c>
      <c r="J19">
        <f t="shared" si="6"/>
        <v>1.0876635272089796</v>
      </c>
      <c r="K19">
        <f t="shared" si="7"/>
        <v>0.46214992696339507</v>
      </c>
      <c r="L19">
        <f t="shared" si="8"/>
        <v>0.53785007303660493</v>
      </c>
      <c r="M19">
        <f t="shared" si="9"/>
        <v>2.1637999741136076</v>
      </c>
      <c r="N19">
        <f t="shared" si="10"/>
        <v>1.8592541864950944</v>
      </c>
    </row>
    <row r="20" spans="1:14" x14ac:dyDescent="0.25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1.86</v>
      </c>
      <c r="C20" s="4">
        <f t="shared" si="0"/>
        <v>0.49751243781094534</v>
      </c>
      <c r="D20">
        <f t="shared" si="1"/>
        <v>0.5376344086021505</v>
      </c>
      <c r="E20">
        <f t="shared" si="2"/>
        <v>3.5146846413095734E-2</v>
      </c>
      <c r="F20">
        <f t="shared" si="3"/>
        <v>-0.2323329588616061</v>
      </c>
      <c r="G20">
        <v>0</v>
      </c>
      <c r="H20">
        <f t="shared" si="4"/>
        <v>0.26747980527470178</v>
      </c>
      <c r="I20">
        <f t="shared" si="5"/>
        <v>-1.0729761966090035</v>
      </c>
      <c r="J20">
        <f t="shared" si="6"/>
        <v>1.0729761966090035</v>
      </c>
      <c r="K20">
        <f t="shared" si="7"/>
        <v>0.47991416249720437</v>
      </c>
      <c r="L20">
        <f t="shared" si="8"/>
        <v>0.52008583750279591</v>
      </c>
      <c r="M20">
        <f t="shared" si="9"/>
        <v>2.0837059585750928</v>
      </c>
      <c r="N20">
        <f t="shared" si="10"/>
        <v>1.9227595290837431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0.56818181818181823</v>
      </c>
      <c r="D21">
        <f t="shared" si="1"/>
        <v>0.46948356807511737</v>
      </c>
      <c r="E21">
        <f t="shared" si="2"/>
        <v>3.7665386256935607E-2</v>
      </c>
      <c r="F21">
        <f t="shared" si="3"/>
        <v>-0.22908664105847198</v>
      </c>
      <c r="G21">
        <v>0</v>
      </c>
      <c r="H21">
        <f t="shared" si="4"/>
        <v>0.26675202731540765</v>
      </c>
      <c r="I21">
        <f t="shared" si="5"/>
        <v>-1.0790808419378759</v>
      </c>
      <c r="J21">
        <f t="shared" si="6"/>
        <v>1.0790808419378759</v>
      </c>
      <c r="K21">
        <f t="shared" si="7"/>
        <v>0.54941992687500663</v>
      </c>
      <c r="L21">
        <f t="shared" si="8"/>
        <v>0.45058007312499337</v>
      </c>
      <c r="M21">
        <f t="shared" si="9"/>
        <v>1.8201014398727853</v>
      </c>
      <c r="N21">
        <f t="shared" si="10"/>
        <v>2.2193613513897996</v>
      </c>
    </row>
    <row r="22" spans="1:14" x14ac:dyDescent="0.25">
      <c r="A22" s="4">
        <f>IF('True_Odds_Calculator_2-way'!A23="","",'True_Odds_Calculator_2-way'!A23)</f>
        <v>1.85</v>
      </c>
      <c r="B22" s="4">
        <f>IF('True_Odds_Calculator_2-way'!B23="","",'True_Odds_Calculator_2-way'!B23)</f>
        <v>2.02</v>
      </c>
      <c r="C22" s="4">
        <f t="shared" si="0"/>
        <v>0.54054054054054046</v>
      </c>
      <c r="D22">
        <f t="shared" si="1"/>
        <v>0.49504950495049505</v>
      </c>
      <c r="E22">
        <f t="shared" si="2"/>
        <v>3.5590045491035394E-2</v>
      </c>
      <c r="F22">
        <f t="shared" si="3"/>
        <v>-0.23200428150923214</v>
      </c>
      <c r="G22">
        <v>0</v>
      </c>
      <c r="H22">
        <f t="shared" si="4"/>
        <v>0.26759432700026753</v>
      </c>
      <c r="I22">
        <f t="shared" si="5"/>
        <v>-1.0739657990297369</v>
      </c>
      <c r="J22">
        <f t="shared" si="6"/>
        <v>1.0739657990297369</v>
      </c>
      <c r="K22">
        <f t="shared" si="7"/>
        <v>0.52277442494833892</v>
      </c>
      <c r="L22">
        <f t="shared" si="8"/>
        <v>0.4772255750516613</v>
      </c>
      <c r="M22">
        <f t="shared" si="9"/>
        <v>1.9128709291752766</v>
      </c>
      <c r="N22">
        <f t="shared" si="10"/>
        <v>2.0954451150103317</v>
      </c>
    </row>
    <row r="23" spans="1:14" x14ac:dyDescent="0.25">
      <c r="A23" s="4">
        <f>IF('True_Odds_Calculator_2-way'!A24="","",'True_Odds_Calculator_2-way'!A24)</f>
        <v>2.0699999999999998</v>
      </c>
      <c r="B23" s="4">
        <f>IF('True_Odds_Calculator_2-way'!B24="","",'True_Odds_Calculator_2-way'!B24)</f>
        <v>1.79</v>
      </c>
      <c r="C23" s="4">
        <f t="shared" si="0"/>
        <v>0.48309178743961356</v>
      </c>
      <c r="D23">
        <f t="shared" si="1"/>
        <v>0.55865921787709494</v>
      </c>
      <c r="E23">
        <f t="shared" si="2"/>
        <v>4.17510053167085E-2</v>
      </c>
      <c r="F23">
        <f t="shared" si="3"/>
        <v>-0.22813267481715382</v>
      </c>
      <c r="G23">
        <v>0</v>
      </c>
      <c r="H23">
        <f t="shared" si="4"/>
        <v>0.26988368013386232</v>
      </c>
      <c r="I23">
        <f t="shared" si="5"/>
        <v>-1.0876635272089796</v>
      </c>
      <c r="J23">
        <f t="shared" si="6"/>
        <v>1.0876635272089796</v>
      </c>
      <c r="K23">
        <f t="shared" si="7"/>
        <v>0.46214992696339507</v>
      </c>
      <c r="L23">
        <f t="shared" si="8"/>
        <v>0.53785007303660493</v>
      </c>
      <c r="M23">
        <f t="shared" si="9"/>
        <v>2.1637999741136076</v>
      </c>
      <c r="N23">
        <f t="shared" si="10"/>
        <v>1.8592541864950944</v>
      </c>
    </row>
    <row r="24" spans="1:14" x14ac:dyDescent="0.25">
      <c r="A24" s="4">
        <f>IF('True_Odds_Calculator_2-way'!A25="","",'True_Odds_Calculator_2-way'!A25)</f>
        <v>1.69</v>
      </c>
      <c r="B24" s="4">
        <f>IF('True_Odds_Calculator_2-way'!B25="","",'True_Odds_Calculator_2-way'!B25)</f>
        <v>2.23</v>
      </c>
      <c r="C24" s="4">
        <f t="shared" si="0"/>
        <v>0.59171597633136097</v>
      </c>
      <c r="D24">
        <f t="shared" si="1"/>
        <v>0.44843049327354262</v>
      </c>
      <c r="E24">
        <f t="shared" si="2"/>
        <v>4.0146469604903645E-2</v>
      </c>
      <c r="F24">
        <f t="shared" si="3"/>
        <v>-0.2251970175392044</v>
      </c>
      <c r="G24">
        <v>0</v>
      </c>
      <c r="H24">
        <f t="shared" si="4"/>
        <v>0.26534348714410805</v>
      </c>
      <c r="I24">
        <f t="shared" si="5"/>
        <v>-1.0854826817097272</v>
      </c>
      <c r="J24">
        <f t="shared" si="6"/>
        <v>1.0854826817097272</v>
      </c>
      <c r="K24">
        <f t="shared" si="7"/>
        <v>0.571760829690657</v>
      </c>
      <c r="L24">
        <f t="shared" si="8"/>
        <v>0.42823917030934305</v>
      </c>
      <c r="M24">
        <f t="shared" si="9"/>
        <v>1.7489830503797115</v>
      </c>
      <c r="N24">
        <f t="shared" si="10"/>
        <v>2.3351436985029639</v>
      </c>
    </row>
    <row r="25" spans="1:14" x14ac:dyDescent="0.25">
      <c r="A25" s="4">
        <f>IF('True_Odds_Calculator_2-way'!A26="","",'True_Odds_Calculator_2-way'!A26)</f>
        <v>2.1800000000000002</v>
      </c>
      <c r="B25" s="4">
        <f>IF('True_Odds_Calculator_2-way'!B26="","",'True_Odds_Calculator_2-way'!B26)</f>
        <v>1.71</v>
      </c>
      <c r="C25" s="4">
        <f t="shared" si="0"/>
        <v>0.4587155963302752</v>
      </c>
      <c r="D25">
        <f t="shared" si="1"/>
        <v>0.58479532163742687</v>
      </c>
      <c r="E25">
        <f t="shared" si="2"/>
        <v>4.3510917967702012E-2</v>
      </c>
      <c r="F25">
        <f t="shared" si="3"/>
        <v>-0.2247438167283653</v>
      </c>
      <c r="G25">
        <v>0</v>
      </c>
      <c r="H25">
        <f t="shared" si="4"/>
        <v>0.26825473469606737</v>
      </c>
      <c r="I25">
        <f t="shared" si="5"/>
        <v>-1.0925210715205449</v>
      </c>
      <c r="J25">
        <f t="shared" si="6"/>
        <v>1.0925210715205449</v>
      </c>
      <c r="K25">
        <f t="shared" si="7"/>
        <v>0.43683862493598452</v>
      </c>
      <c r="L25">
        <f t="shared" si="8"/>
        <v>0.56316137506401553</v>
      </c>
      <c r="M25">
        <f t="shared" si="9"/>
        <v>2.2891748643942433</v>
      </c>
      <c r="N25">
        <f t="shared" si="10"/>
        <v>1.7756899607795869</v>
      </c>
    </row>
    <row r="26" spans="1:14" x14ac:dyDescent="0.25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1.64</v>
      </c>
      <c r="C26" s="4">
        <f t="shared" si="0"/>
        <v>0.44247787610619471</v>
      </c>
      <c r="D26">
        <f t="shared" si="1"/>
        <v>0.6097560975609756</v>
      </c>
      <c r="E26">
        <f t="shared" si="2"/>
        <v>5.2233973667170197E-2</v>
      </c>
      <c r="F26">
        <f t="shared" si="3"/>
        <v>-0.21756960932441194</v>
      </c>
      <c r="G26">
        <v>0</v>
      </c>
      <c r="H26">
        <f t="shared" si="4"/>
        <v>0.26980358299158214</v>
      </c>
      <c r="I26">
        <f t="shared" si="5"/>
        <v>-1.1135885079684347</v>
      </c>
      <c r="J26">
        <f t="shared" si="6"/>
        <v>1.1135885079684347</v>
      </c>
      <c r="K26">
        <f t="shared" si="7"/>
        <v>0.41612544004152574</v>
      </c>
      <c r="L26">
        <f t="shared" si="8"/>
        <v>0.58387455995847437</v>
      </c>
      <c r="M26">
        <f t="shared" si="9"/>
        <v>2.4031215200402278</v>
      </c>
      <c r="N26">
        <f t="shared" si="10"/>
        <v>1.7126966450997982</v>
      </c>
    </row>
    <row r="27" spans="1:14" x14ac:dyDescent="0.25">
      <c r="A27" s="4">
        <f>IF('True_Odds_Calculator_2-way'!A28="","",'True_Odds_Calculator_2-way'!A28)</f>
        <v>2.16</v>
      </c>
      <c r="B27" s="4">
        <f>IF('True_Odds_Calculator_2-way'!B28="","",'True_Odds_Calculator_2-way'!B28)</f>
        <v>1.75</v>
      </c>
      <c r="C27" s="4">
        <f t="shared" si="0"/>
        <v>0.46296296296296291</v>
      </c>
      <c r="D27">
        <f t="shared" si="1"/>
        <v>0.5714285714285714</v>
      </c>
      <c r="E27">
        <f t="shared" si="2"/>
        <v>3.4391534391534417E-2</v>
      </c>
      <c r="F27">
        <f t="shared" si="3"/>
        <v>-0.23015873015873001</v>
      </c>
      <c r="G27">
        <v>0</v>
      </c>
      <c r="H27">
        <f t="shared" si="4"/>
        <v>0.26455026455026448</v>
      </c>
      <c r="I27">
        <f t="shared" si="5"/>
        <v>-1.0721125348377951</v>
      </c>
      <c r="J27">
        <f t="shared" si="6"/>
        <v>1.0721125348377951</v>
      </c>
      <c r="K27">
        <f t="shared" si="7"/>
        <v>0.44570220807044264</v>
      </c>
      <c r="L27">
        <f t="shared" si="8"/>
        <v>0.55429779192955719</v>
      </c>
      <c r="M27">
        <f t="shared" si="9"/>
        <v>2.2436505404118421</v>
      </c>
      <c r="N27">
        <f t="shared" si="10"/>
        <v>1.8040844011283466</v>
      </c>
    </row>
    <row r="28" spans="1:14" x14ac:dyDescent="0.25">
      <c r="A28" s="4">
        <f>IF('True_Odds_Calculator_2-way'!A29="","",'True_Odds_Calculator_2-way'!A29)</f>
        <v>2</v>
      </c>
      <c r="B28" s="4">
        <f>IF('True_Odds_Calculator_2-way'!B29="","",'True_Odds_Calculator_2-way'!B29)</f>
        <v>1.88</v>
      </c>
      <c r="C28" s="4">
        <f t="shared" si="0"/>
        <v>0.5</v>
      </c>
      <c r="D28">
        <f t="shared" si="1"/>
        <v>0.53191489361702127</v>
      </c>
      <c r="E28">
        <f t="shared" si="2"/>
        <v>3.1914893617021267E-2</v>
      </c>
      <c r="F28">
        <f t="shared" si="3"/>
        <v>-0.23404255319148937</v>
      </c>
      <c r="G28">
        <v>0</v>
      </c>
      <c r="H28">
        <f t="shared" si="4"/>
        <v>0.26595744680851063</v>
      </c>
      <c r="I28">
        <f t="shared" si="5"/>
        <v>-1.0660035817780522</v>
      </c>
      <c r="J28">
        <f t="shared" si="6"/>
        <v>1.0660035817780522</v>
      </c>
      <c r="K28">
        <f t="shared" si="7"/>
        <v>0.48402626637238261</v>
      </c>
      <c r="L28">
        <f t="shared" si="8"/>
        <v>0.51597373362761745</v>
      </c>
      <c r="M28">
        <f t="shared" si="9"/>
        <v>2.0660035817780522</v>
      </c>
      <c r="N28">
        <f t="shared" si="10"/>
        <v>1.9380831519646857</v>
      </c>
    </row>
    <row r="29" spans="1:14" x14ac:dyDescent="0.25">
      <c r="A29" s="4">
        <f>IF('True_Odds_Calculator_2-way'!A30="","",'True_Odds_Calculator_2-way'!A30)</f>
        <v>2.62</v>
      </c>
      <c r="B29" s="4">
        <f>IF('True_Odds_Calculator_2-way'!B30="","",'True_Odds_Calculator_2-way'!B30)</f>
        <v>1.52</v>
      </c>
      <c r="C29" s="4">
        <f t="shared" si="0"/>
        <v>0.38167938931297707</v>
      </c>
      <c r="D29">
        <f t="shared" si="1"/>
        <v>0.65789473684210531</v>
      </c>
      <c r="E29">
        <f t="shared" si="2"/>
        <v>3.9574126155082379E-2</v>
      </c>
      <c r="F29">
        <f t="shared" si="3"/>
        <v>-0.21153073523503418</v>
      </c>
      <c r="G29">
        <v>0</v>
      </c>
      <c r="H29">
        <f t="shared" si="4"/>
        <v>0.25110486139011651</v>
      </c>
      <c r="I29">
        <f t="shared" si="5"/>
        <v>-1.0895340841010224</v>
      </c>
      <c r="J29">
        <f t="shared" si="6"/>
        <v>1.0895340841010224</v>
      </c>
      <c r="K29">
        <f t="shared" si="7"/>
        <v>0.36165773858791023</v>
      </c>
      <c r="L29">
        <f t="shared" si="8"/>
        <v>0.63834226141208994</v>
      </c>
      <c r="M29">
        <f t="shared" si="9"/>
        <v>2.7650452162436565</v>
      </c>
      <c r="N29">
        <f t="shared" si="10"/>
        <v>1.5665577237325312</v>
      </c>
    </row>
    <row r="30" spans="1:14" x14ac:dyDescent="0.25">
      <c r="A30" s="4">
        <f>IF('True_Odds_Calculator_2-way'!A31="","",'True_Odds_Calculator_2-way'!A31)</f>
        <v>2.74</v>
      </c>
      <c r="B30" s="4">
        <f>IF('True_Odds_Calculator_2-way'!B31="","",'True_Odds_Calculator_2-way'!B31)</f>
        <v>1.48</v>
      </c>
      <c r="C30" s="4">
        <f t="shared" si="0"/>
        <v>0.36496350364963503</v>
      </c>
      <c r="D30">
        <f t="shared" si="1"/>
        <v>0.67567567567567566</v>
      </c>
      <c r="E30">
        <f t="shared" si="2"/>
        <v>4.0639179325310693E-2</v>
      </c>
      <c r="F30">
        <f t="shared" si="3"/>
        <v>-0.20595778260011843</v>
      </c>
      <c r="G30">
        <v>0</v>
      </c>
      <c r="H30">
        <f t="shared" si="4"/>
        <v>0.24659696192542907</v>
      </c>
      <c r="I30">
        <f t="shared" si="5"/>
        <v>-1.0942202738310212</v>
      </c>
      <c r="J30">
        <f t="shared" si="6"/>
        <v>1.0942202738310212</v>
      </c>
      <c r="K30">
        <f t="shared" si="7"/>
        <v>0.34435934341561031</v>
      </c>
      <c r="L30">
        <f t="shared" si="8"/>
        <v>0.65564065658438964</v>
      </c>
      <c r="M30">
        <f t="shared" si="9"/>
        <v>2.9039432764659772</v>
      </c>
      <c r="N30">
        <f t="shared" si="10"/>
        <v>1.5252257314388904</v>
      </c>
    </row>
    <row r="31" spans="1:14" x14ac:dyDescent="0.25">
      <c r="A31" s="4">
        <f>IF('True_Odds_Calculator_2-way'!A32="","",'True_Odds_Calculator_2-way'!A32)</f>
        <v>2.5</v>
      </c>
      <c r="B31" s="4">
        <f>IF('True_Odds_Calculator_2-way'!B32="","",'True_Odds_Calculator_2-way'!B32)</f>
        <v>1.57</v>
      </c>
      <c r="C31" s="4">
        <f t="shared" si="0"/>
        <v>0.4</v>
      </c>
      <c r="D31">
        <f t="shared" si="1"/>
        <v>0.63694267515923564</v>
      </c>
      <c r="E31">
        <f t="shared" si="2"/>
        <v>3.6942675159235661E-2</v>
      </c>
      <c r="F31">
        <f t="shared" si="3"/>
        <v>-0.21783439490445855</v>
      </c>
      <c r="G31">
        <v>0</v>
      </c>
      <c r="H31">
        <f t="shared" si="4"/>
        <v>0.25477707006369427</v>
      </c>
      <c r="I31">
        <f t="shared" si="5"/>
        <v>-1.0814761408717504</v>
      </c>
      <c r="J31">
        <f t="shared" si="6"/>
        <v>1.0814761408717504</v>
      </c>
      <c r="K31">
        <f t="shared" si="7"/>
        <v>0.38135709725306066</v>
      </c>
      <c r="L31">
        <f t="shared" si="8"/>
        <v>0.61864290274693912</v>
      </c>
      <c r="M31">
        <f t="shared" si="9"/>
        <v>2.6222142113076257</v>
      </c>
      <c r="N31">
        <f t="shared" si="10"/>
        <v>1.6164414002968981</v>
      </c>
    </row>
    <row r="32" spans="1:14" x14ac:dyDescent="0.25">
      <c r="A32" s="4">
        <f>IF('True_Odds_Calculator_2-way'!A33="","",'True_Odds_Calculator_2-way'!A33)</f>
        <v>1.86</v>
      </c>
      <c r="B32" s="4">
        <f>IF('True_Odds_Calculator_2-way'!B33="","",'True_Odds_Calculator_2-way'!B33)</f>
        <v>1.99</v>
      </c>
      <c r="C32" s="4">
        <f t="shared" si="0"/>
        <v>0.5376344086021505</v>
      </c>
      <c r="D32">
        <f t="shared" si="1"/>
        <v>0.50251256281407031</v>
      </c>
      <c r="E32">
        <f t="shared" si="2"/>
        <v>4.0146971416220811E-2</v>
      </c>
      <c r="F32">
        <f t="shared" si="3"/>
        <v>-0.23002107310747288</v>
      </c>
      <c r="G32">
        <v>0</v>
      </c>
      <c r="H32">
        <f t="shared" si="4"/>
        <v>0.2701680445236937</v>
      </c>
      <c r="I32">
        <f t="shared" si="5"/>
        <v>-1.0837601479372583</v>
      </c>
      <c r="J32">
        <f t="shared" si="6"/>
        <v>1.0837601479372583</v>
      </c>
      <c r="K32">
        <f t="shared" si="7"/>
        <v>0.51758930804783143</v>
      </c>
      <c r="L32">
        <f t="shared" si="8"/>
        <v>0.48241069195216857</v>
      </c>
      <c r="M32">
        <f t="shared" si="9"/>
        <v>1.9320337272260424</v>
      </c>
      <c r="N32">
        <f t="shared" si="10"/>
        <v>2.0729225464578858</v>
      </c>
    </row>
    <row r="33" spans="1:14" x14ac:dyDescent="0.25">
      <c r="A33" s="4">
        <f>IF('True_Odds_Calculator_2-way'!A34="","",'True_Odds_Calculator_2-way'!A34)</f>
        <v>2.04</v>
      </c>
      <c r="B33" s="4">
        <f>IF('True_Odds_Calculator_2-way'!B34="","",'True_Odds_Calculator_2-way'!B34)</f>
        <v>1.81</v>
      </c>
      <c r="C33" s="4">
        <f t="shared" si="0"/>
        <v>0.49019607843137253</v>
      </c>
      <c r="D33">
        <f t="shared" si="1"/>
        <v>0.5524861878453039</v>
      </c>
      <c r="E33">
        <f t="shared" si="2"/>
        <v>4.2682266276676373E-2</v>
      </c>
      <c r="F33">
        <f t="shared" si="3"/>
        <v>-0.22814429639259015</v>
      </c>
      <c r="G33">
        <v>0</v>
      </c>
      <c r="H33">
        <f t="shared" si="4"/>
        <v>0.27082656266926658</v>
      </c>
      <c r="I33">
        <f t="shared" si="5"/>
        <v>-1.0895340841010224</v>
      </c>
      <c r="J33">
        <f t="shared" si="6"/>
        <v>1.0895340841010224</v>
      </c>
      <c r="K33">
        <f t="shared" si="7"/>
        <v>0.46879788020304902</v>
      </c>
      <c r="L33">
        <f t="shared" si="8"/>
        <v>0.53120211979695098</v>
      </c>
      <c r="M33">
        <f t="shared" si="9"/>
        <v>2.1331154474650633</v>
      </c>
      <c r="N33">
        <f t="shared" si="10"/>
        <v>1.8825226081218283</v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Z33" sqref="Z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204</v>
      </c>
      <c r="M1" s="72"/>
      <c r="N1" s="13" t="s">
        <v>203</v>
      </c>
      <c r="O1" s="13" t="s">
        <v>205</v>
      </c>
      <c r="P1" s="13" t="s">
        <v>206</v>
      </c>
      <c r="Q1" s="13" t="s">
        <v>207</v>
      </c>
      <c r="R1" s="13" t="s">
        <v>208</v>
      </c>
      <c r="S1" s="13" t="s">
        <v>209</v>
      </c>
      <c r="T1" s="13" t="s">
        <v>210</v>
      </c>
      <c r="U1" s="13" t="s">
        <v>32</v>
      </c>
      <c r="V1" s="13" t="s">
        <v>33</v>
      </c>
      <c r="X1" s="13" t="s">
        <v>180</v>
      </c>
      <c r="Y1" s="13" t="s">
        <v>222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1.72</v>
      </c>
      <c r="B3">
        <v>2.2000000000000002</v>
      </c>
      <c r="C3" s="45">
        <f t="shared" ref="C3" si="0">IF(OR($A3="",$B3=""),"",(1/A3)+(1/B3)-1)</f>
        <v>3.5940803382663811E-2</v>
      </c>
      <c r="D3" s="46">
        <f>IF(OR($A3="",$B3=""),"",A3*'MPTO_working_2-way'!$G2)</f>
        <v>1.7818181818181817</v>
      </c>
      <c r="E3" s="48">
        <f>IF(OR($A3="",$B3=""),"",B3*'MPTO_working_2-way'!$G2)</f>
        <v>2.2790697674418605</v>
      </c>
      <c r="F3" s="46">
        <f>IF(OR($A3="",$B3=""),"",'MPTO_working_2-way'!D2)</f>
        <v>1.7748592870544089</v>
      </c>
      <c r="G3" s="48">
        <f>IF(OR($A3="",$B3=""),"",'MPTO_working_2-way'!E2)</f>
        <v>2.2905569007263922</v>
      </c>
      <c r="H3" s="46">
        <f>IF(OR($A3="",$B3=""),"",'OddsRatio_working_2-way'!M2)</f>
        <v>1.7745966692414832</v>
      </c>
      <c r="I3" s="46">
        <f>IF(OR($A3="",$B3=""),"",'OddsRatio_working_2-way'!N2)</f>
        <v>2.2909944487358058</v>
      </c>
      <c r="J3" s="46">
        <f>IF('Log_working_2-way'!$D2="","",A3^('Log_working_2-way'!$D2))</f>
        <v>1.7714329684655428</v>
      </c>
      <c r="K3" s="48">
        <f>IF('Log_working_2-way'!$D2="","",B3^('Log_working_2-way'!$D2))</f>
        <v>2.2962889076273294</v>
      </c>
      <c r="L3" s="55">
        <f>(1/D3)</f>
        <v>0.56122448979591844</v>
      </c>
      <c r="M3" s="55">
        <f>(1/E3)</f>
        <v>0.43877551020408162</v>
      </c>
      <c r="N3" s="56">
        <v>100</v>
      </c>
      <c r="O3" s="56">
        <f>(1/A3)*((N3*A3)-N3)</f>
        <v>41.860465116279073</v>
      </c>
      <c r="P3" s="56">
        <f>(1/B3)*((N3*B3)-N3)</f>
        <v>54.545454545454554</v>
      </c>
      <c r="Q3" s="56">
        <f>(1/B3)*N3</f>
        <v>45.454545454545453</v>
      </c>
      <c r="R3" s="56">
        <f>(1/A3)*N3</f>
        <v>58.139534883720934</v>
      </c>
      <c r="S3" s="57">
        <f>O3-Q3</f>
        <v>-3.5940803382663802</v>
      </c>
      <c r="T3" s="57">
        <f>P3-R3</f>
        <v>-3.5940803382663802</v>
      </c>
      <c r="U3" t="s">
        <v>211</v>
      </c>
      <c r="V3" t="s">
        <v>244</v>
      </c>
      <c r="X3" s="40">
        <v>44173</v>
      </c>
      <c r="Y3" s="42" t="s">
        <v>267</v>
      </c>
    </row>
    <row r="4" spans="1:25" s="12" customFormat="1" ht="15" x14ac:dyDescent="0.25">
      <c r="A4">
        <v>2.21</v>
      </c>
      <c r="B4">
        <v>1.72</v>
      </c>
      <c r="C4" s="45">
        <f t="shared" ref="C4:C34" si="1">IF(OR($A4="",$B4=""),"",(1/A4)+(1/B4)-1)</f>
        <v>3.3884036620014824E-2</v>
      </c>
      <c r="D4" s="46">
        <f>IF(OR($A4="",$B4=""),"",A4*'MPTO_working_2-way'!$G3)</f>
        <v>2.2848837209302326</v>
      </c>
      <c r="E4" s="48">
        <f>IF(OR($A4="",$B4=""),"",B4*'MPTO_working_2-way'!$G3)</f>
        <v>1.7782805429864255</v>
      </c>
      <c r="F4" s="46">
        <f>IF(OR($A4="",$B4=""),"",'MPTO_working_2-way'!D3)</f>
        <v>2.2959652089876781</v>
      </c>
      <c r="G4" s="48">
        <f>IF(OR($A4="",$B4=""),"",'MPTO_working_2-way'!E3)</f>
        <v>1.7716256524981358</v>
      </c>
      <c r="H4" s="46">
        <f>IF(OR($A4="",$B4=""),"",'OddsRatio_working_2-way'!M3)</f>
        <v>2.2963624321753371</v>
      </c>
      <c r="I4" s="46">
        <f>IF(OR($A4="",$B4=""),"",'OddsRatio_working_2-way'!N3)</f>
        <v>1.7713892158398703</v>
      </c>
      <c r="J4" s="46">
        <f>IF('Log_working_2-way'!$D3="","",A4^('Log_working_2-way'!$D3))</f>
        <v>2.3014598613122459</v>
      </c>
      <c r="K4" s="48">
        <f>IF('Log_working_2-way'!$D3="","",B4^('Log_working_2-way'!$D3))</f>
        <v>1.7683679149287428</v>
      </c>
      <c r="L4" s="55">
        <f t="shared" ref="L4:L34" si="2">(1/D4)</f>
        <v>0.43765903307888038</v>
      </c>
      <c r="M4" s="55">
        <f t="shared" ref="M4:M34" si="3">(1/E4)</f>
        <v>0.56234096692111957</v>
      </c>
      <c r="N4" s="56">
        <v>101</v>
      </c>
      <c r="O4" s="56">
        <f t="shared" ref="O4:O34" si="4">(1/A4)*((N4*A4)-N4)</f>
        <v>55.298642533936658</v>
      </c>
      <c r="P4" s="56">
        <f t="shared" ref="P4:P34" si="5">(1/B4)*((N4*B4)-N4)</f>
        <v>42.279069767441861</v>
      </c>
      <c r="Q4" s="56">
        <f t="shared" ref="Q4:Q34" si="6">(1/B4)*N4</f>
        <v>58.720930232558146</v>
      </c>
      <c r="R4" s="56">
        <f t="shared" ref="R4:R34" si="7">(1/A4)*N4</f>
        <v>45.701357466063349</v>
      </c>
      <c r="S4" s="57">
        <f t="shared" ref="S4:S34" si="8">O4-Q4</f>
        <v>-3.4222876986214885</v>
      </c>
      <c r="T4" s="57">
        <f t="shared" ref="T4:T34" si="9">P4-R4</f>
        <v>-3.4222876986214885</v>
      </c>
      <c r="U4" t="s">
        <v>214</v>
      </c>
      <c r="V4" t="s">
        <v>44</v>
      </c>
      <c r="X4" s="40">
        <v>44173</v>
      </c>
      <c r="Y4" s="42" t="s">
        <v>267</v>
      </c>
    </row>
    <row r="5" spans="1:25" s="12" customFormat="1" ht="15" x14ac:dyDescent="0.25">
      <c r="A5">
        <v>2.36</v>
      </c>
      <c r="B5">
        <v>1.64</v>
      </c>
      <c r="C5" s="45">
        <f t="shared" si="1"/>
        <v>3.3484911120297722E-2</v>
      </c>
      <c r="D5" s="46">
        <f>IF(OR($A5="",$B5=""),"",A5*'MPTO_working_2-way'!$G4)</f>
        <v>2.4390243902439024</v>
      </c>
      <c r="E5" s="48">
        <f>IF(OR($A5="",$B5=""),"",B5*'MPTO_working_2-way'!$G4)</f>
        <v>1.6949152542372881</v>
      </c>
      <c r="F5" s="46">
        <f>IF(OR($A5="",$B5=""),"",'MPTO_working_2-way'!D4)</f>
        <v>2.4570848146267141</v>
      </c>
      <c r="G5" s="48">
        <f>IF(OR($A5="",$B5=""),"",'MPTO_working_2-way'!E4)</f>
        <v>1.6863018473335656</v>
      </c>
      <c r="H5" s="46">
        <f>IF(OR($A5="",$B5=""),"",'OddsRatio_working_2-way'!M4)</f>
        <v>2.4577379737113252</v>
      </c>
      <c r="I5" s="46">
        <f>IF(OR($A5="",$B5=""),"",'OddsRatio_working_2-way'!N4)</f>
        <v>1.6859943405700353</v>
      </c>
      <c r="J5" s="46">
        <f>IF('Log_working_2-way'!$D4="","",A5^('Log_working_2-way'!$D4))</f>
        <v>2.4661000827478752</v>
      </c>
      <c r="K5" s="48">
        <f>IF('Log_working_2-way'!$D4="","",B5^('Log_working_2-way'!$D4))</f>
        <v>1.6820816748919711</v>
      </c>
      <c r="L5" s="55">
        <f t="shared" si="2"/>
        <v>0.41000000000000003</v>
      </c>
      <c r="M5" s="55">
        <f t="shared" si="3"/>
        <v>0.59000000000000008</v>
      </c>
      <c r="N5" s="56">
        <v>102</v>
      </c>
      <c r="O5" s="56">
        <f t="shared" si="4"/>
        <v>58.779661016949156</v>
      </c>
      <c r="P5" s="56">
        <f t="shared" si="5"/>
        <v>39.804878048780488</v>
      </c>
      <c r="Q5" s="56">
        <f t="shared" si="6"/>
        <v>62.195121951219512</v>
      </c>
      <c r="R5" s="56">
        <f t="shared" si="7"/>
        <v>43.220338983050851</v>
      </c>
      <c r="S5" s="57">
        <f t="shared" si="8"/>
        <v>-3.4154609342703566</v>
      </c>
      <c r="T5" s="57">
        <f t="shared" si="9"/>
        <v>-3.4154609342703637</v>
      </c>
      <c r="U5" t="s">
        <v>47</v>
      </c>
      <c r="V5" t="s">
        <v>86</v>
      </c>
      <c r="X5" s="40">
        <v>44173</v>
      </c>
      <c r="Y5" s="42" t="s">
        <v>259</v>
      </c>
    </row>
    <row r="6" spans="1:25" s="12" customFormat="1" ht="15" x14ac:dyDescent="0.25">
      <c r="A6">
        <v>2.1800000000000002</v>
      </c>
      <c r="B6">
        <v>1.74</v>
      </c>
      <c r="C6" s="45">
        <f t="shared" si="1"/>
        <v>3.3428240008436028E-2</v>
      </c>
      <c r="D6" s="46">
        <f>IF(OR($A6="",$B6=""),"",A6*'MPTO_working_2-way'!$G5)</f>
        <v>2.2528735632183907</v>
      </c>
      <c r="E6" s="48">
        <f>IF(OR($A6="",$B6=""),"",B6*'MPTO_working_2-way'!$G5)</f>
        <v>1.7981651376146788</v>
      </c>
      <c r="F6" s="46">
        <f>IF(OR($A6="",$B6=""),"",'MPTO_working_2-way'!D5)</f>
        <v>2.2624358821424311</v>
      </c>
      <c r="G6" s="48">
        <f>IF(OR($A6="",$B6=""),"",'MPTO_working_2-way'!E5)</f>
        <v>1.7921194368326561</v>
      </c>
      <c r="H6" s="46">
        <f>IF(OR($A6="",$B6=""),"",'OddsRatio_working_2-way'!M5)</f>
        <v>2.26277258229445</v>
      </c>
      <c r="I6" s="46">
        <f>IF(OR($A6="",$B6=""),"",'OddsRatio_working_2-way'!N5)</f>
        <v>1.7919082295744857</v>
      </c>
      <c r="J6" s="46">
        <f>IF('Log_working_2-way'!$D5="","",A6^('Log_working_2-way'!$D5))</f>
        <v>2.2671631499443738</v>
      </c>
      <c r="K6" s="48">
        <f>IF('Log_working_2-way'!$D5="","",B6^('Log_working_2-way'!$D5))</f>
        <v>1.7891643629660847</v>
      </c>
      <c r="L6" s="55">
        <f t="shared" si="2"/>
        <v>0.44387755102040816</v>
      </c>
      <c r="M6" s="55">
        <f t="shared" si="3"/>
        <v>0.55612244897959184</v>
      </c>
      <c r="N6" s="56">
        <v>103</v>
      </c>
      <c r="O6" s="56">
        <f t="shared" si="4"/>
        <v>55.752293577981661</v>
      </c>
      <c r="P6" s="56">
        <f t="shared" si="5"/>
        <v>43.804597701149419</v>
      </c>
      <c r="Q6" s="56">
        <f t="shared" si="6"/>
        <v>59.195402298850574</v>
      </c>
      <c r="R6" s="56">
        <f t="shared" si="7"/>
        <v>47.247706422018346</v>
      </c>
      <c r="S6" s="57">
        <f t="shared" si="8"/>
        <v>-3.4431087208689135</v>
      </c>
      <c r="T6" s="57">
        <f t="shared" si="9"/>
        <v>-3.4431087208689277</v>
      </c>
      <c r="U6" t="s">
        <v>76</v>
      </c>
      <c r="V6" t="s">
        <v>85</v>
      </c>
      <c r="X6" s="40">
        <v>44173</v>
      </c>
      <c r="Y6" s="42" t="s">
        <v>257</v>
      </c>
    </row>
    <row r="7" spans="1:25" s="12" customFormat="1" ht="15" x14ac:dyDescent="0.25">
      <c r="A7">
        <v>2.33</v>
      </c>
      <c r="B7">
        <v>1.65</v>
      </c>
      <c r="C7" s="45">
        <f t="shared" si="1"/>
        <v>3.5245155416829377E-2</v>
      </c>
      <c r="D7" s="46">
        <f>IF(OR($A7="",$B7=""),"",A7*'MPTO_working_2-way'!$G6)</f>
        <v>2.4121212121212126</v>
      </c>
      <c r="E7" s="48">
        <f>IF(OR($A7="",$B7=""),"",B7*'MPTO_working_2-way'!$G6)</f>
        <v>1.7081545064377683</v>
      </c>
      <c r="F7" s="46">
        <f>IF(OR($A7="",$B7=""),"",'MPTO_working_2-way'!D6)</f>
        <v>2.4297677358192451</v>
      </c>
      <c r="G7" s="48">
        <f>IF(OR($A7="",$B7=""),"",'MPTO_working_2-way'!E6)</f>
        <v>1.6994142999226434</v>
      </c>
      <c r="H7" s="46">
        <f>IF(OR($A7="",$B7=""),"",'OddsRatio_working_2-way'!M6)</f>
        <v>2.4304383405634256</v>
      </c>
      <c r="I7" s="46">
        <f>IF(OR($A7="",$B7=""),"",'OddsRatio_working_2-way'!N6)</f>
        <v>1.6990864070422753</v>
      </c>
      <c r="J7" s="46">
        <f>IF('Log_working_2-way'!$D6="","",A7^('Log_working_2-way'!$D6))</f>
        <v>2.4386155296037653</v>
      </c>
      <c r="K7" s="48">
        <f>IF('Log_working_2-way'!$D6="","",B7^('Log_working_2-way'!$D6))</f>
        <v>1.6951127521022427</v>
      </c>
      <c r="L7" s="55">
        <f t="shared" si="2"/>
        <v>0.41457286432160795</v>
      </c>
      <c r="M7" s="55">
        <f t="shared" si="3"/>
        <v>0.58542713567839189</v>
      </c>
      <c r="N7" s="56">
        <v>104</v>
      </c>
      <c r="O7" s="56">
        <f t="shared" si="4"/>
        <v>59.36480686695279</v>
      </c>
      <c r="P7" s="56">
        <f t="shared" si="5"/>
        <v>40.969696969696969</v>
      </c>
      <c r="Q7" s="56">
        <f t="shared" si="6"/>
        <v>63.030303030303031</v>
      </c>
      <c r="R7" s="56">
        <f t="shared" si="7"/>
        <v>44.63519313304721</v>
      </c>
      <c r="S7" s="57">
        <f t="shared" si="8"/>
        <v>-3.665496163350241</v>
      </c>
      <c r="T7" s="57">
        <f t="shared" si="9"/>
        <v>-3.665496163350241</v>
      </c>
      <c r="U7" t="s">
        <v>139</v>
      </c>
      <c r="V7" t="s">
        <v>48</v>
      </c>
      <c r="X7" s="40">
        <v>44173</v>
      </c>
      <c r="Y7" s="42" t="s">
        <v>262</v>
      </c>
    </row>
    <row r="8" spans="1:25" ht="15" x14ac:dyDescent="0.25">
      <c r="A8">
        <v>2.14</v>
      </c>
      <c r="B8">
        <v>1.77</v>
      </c>
      <c r="C8" s="45">
        <f t="shared" si="1"/>
        <v>3.2261471038597556E-2</v>
      </c>
      <c r="D8" s="46">
        <f>IF(OR($A8="",$B8=""),"",A8*'MPTO_working_2-way'!$G7)</f>
        <v>2.2090395480225991</v>
      </c>
      <c r="E8" s="48">
        <f>IF(OR($A8="",$B8=""),"",B8*'MPTO_working_2-way'!$G7)</f>
        <v>1.8271028037383177</v>
      </c>
      <c r="F8" s="46">
        <f>IF(OR($A8="",$B8=""),"",'MPTO_working_2-way'!D7)</f>
        <v>2.216513546725964</v>
      </c>
      <c r="G8" s="48">
        <f>IF(OR($A8="",$B8=""),"",'MPTO_working_2-way'!E7)</f>
        <v>1.822021261243927</v>
      </c>
      <c r="H8" s="46">
        <f>IF(OR($A8="",$B8=""),"",'OddsRatio_working_2-way'!M7)</f>
        <v>2.2167659925061516</v>
      </c>
      <c r="I8" s="46">
        <f>IF(OR($A8="",$B8=""),"",'OddsRatio_working_2-way'!N7)</f>
        <v>1.8218507142366114</v>
      </c>
      <c r="J8" s="46">
        <f>IF('Log_working_2-way'!$D7="","",A8^('Log_working_2-way'!$D7))</f>
        <v>2.2201875884465903</v>
      </c>
      <c r="K8" s="48">
        <f>IF('Log_working_2-way'!$D7="","",B8^('Log_working_2-way'!$D7))</f>
        <v>1.8195461168991689</v>
      </c>
      <c r="L8" s="55">
        <f t="shared" si="2"/>
        <v>0.45268542199488487</v>
      </c>
      <c r="M8" s="55">
        <f t="shared" si="3"/>
        <v>0.54731457800511507</v>
      </c>
      <c r="N8" s="56">
        <v>105</v>
      </c>
      <c r="O8" s="56">
        <f t="shared" si="4"/>
        <v>55.934579439252346</v>
      </c>
      <c r="P8" s="56">
        <f t="shared" si="5"/>
        <v>45.677966101694913</v>
      </c>
      <c r="Q8" s="56">
        <f t="shared" si="6"/>
        <v>59.322033898305087</v>
      </c>
      <c r="R8" s="56">
        <f t="shared" si="7"/>
        <v>49.065420560747661</v>
      </c>
      <c r="S8" s="57">
        <f t="shared" si="8"/>
        <v>-3.3874544590527407</v>
      </c>
      <c r="T8" s="57">
        <f t="shared" si="9"/>
        <v>-3.3874544590527478</v>
      </c>
      <c r="U8" t="s">
        <v>81</v>
      </c>
      <c r="V8" t="s">
        <v>132</v>
      </c>
      <c r="X8" s="40">
        <v>44173</v>
      </c>
      <c r="Y8" s="42" t="s">
        <v>267</v>
      </c>
    </row>
    <row r="9" spans="1:25" ht="15" x14ac:dyDescent="0.25">
      <c r="A9">
        <v>1.9</v>
      </c>
      <c r="B9">
        <v>1.98</v>
      </c>
      <c r="C9" s="45">
        <f t="shared" si="1"/>
        <v>3.1366294524189264E-2</v>
      </c>
      <c r="D9" s="46">
        <f>IF(OR($A9="",$B9=""),"",A9*'MPTO_working_2-way'!$G8)</f>
        <v>1.9595959595959596</v>
      </c>
      <c r="E9" s="48">
        <f>IF(OR($A9="",$B9=""),"",B9*'MPTO_working_2-way'!$G8)</f>
        <v>2.0421052631578949</v>
      </c>
      <c r="F9" s="46">
        <f>IF(OR($A9="",$B9=""),"",'MPTO_working_2-way'!D8)</f>
        <v>1.9583550234252993</v>
      </c>
      <c r="G9" s="48">
        <f>IF(OR($A9="",$B9=""),"",'MPTO_working_2-way'!E8)</f>
        <v>2.0434546442151005</v>
      </c>
      <c r="H9" s="46">
        <f>IF(OR($A9="",$B9=""),"",'OddsRatio_working_2-way'!M8)</f>
        <v>1.9583148474999099</v>
      </c>
      <c r="I9" s="46">
        <f>IF(OR($A9="",$B9=""),"",'OddsRatio_working_2-way'!N8)</f>
        <v>2.0434983894999017</v>
      </c>
      <c r="J9" s="46">
        <f>IF('Log_working_2-way'!$D8="","",A9^('Log_working_2-way'!$D8))</f>
        <v>1.9577514726651566</v>
      </c>
      <c r="K9" s="48">
        <f>IF('Log_working_2-way'!$D8="","",B9^('Log_working_2-way'!$D8))</f>
        <v>2.0441122029468173</v>
      </c>
      <c r="L9" s="55">
        <f t="shared" si="2"/>
        <v>0.51030927835051543</v>
      </c>
      <c r="M9" s="55">
        <f t="shared" si="3"/>
        <v>0.48969072164948452</v>
      </c>
      <c r="N9" s="56">
        <v>106</v>
      </c>
      <c r="O9" s="56">
        <f t="shared" si="4"/>
        <v>50.210526315789458</v>
      </c>
      <c r="P9" s="56">
        <f t="shared" si="5"/>
        <v>52.464646464646464</v>
      </c>
      <c r="Q9" s="56">
        <f t="shared" si="6"/>
        <v>53.535353535353536</v>
      </c>
      <c r="R9" s="56">
        <f t="shared" si="7"/>
        <v>55.78947368421052</v>
      </c>
      <c r="S9" s="57">
        <f t="shared" si="8"/>
        <v>-3.324827219564078</v>
      </c>
      <c r="T9" s="57">
        <f t="shared" si="9"/>
        <v>-3.3248272195640567</v>
      </c>
      <c r="U9" t="s">
        <v>36</v>
      </c>
      <c r="V9" t="s">
        <v>213</v>
      </c>
      <c r="X9" s="40">
        <v>44173</v>
      </c>
      <c r="Y9" s="42" t="s">
        <v>259</v>
      </c>
    </row>
    <row r="10" spans="1:25" ht="14.25" customHeight="1" x14ac:dyDescent="0.25">
      <c r="A10">
        <v>2.29</v>
      </c>
      <c r="B10">
        <v>1.67</v>
      </c>
      <c r="C10" s="45">
        <f t="shared" si="1"/>
        <v>3.5483617917004384E-2</v>
      </c>
      <c r="D10" s="46">
        <f>IF(OR($A10="",$B10=""),"",A10*'MPTO_working_2-way'!$G9)</f>
        <v>2.3712574850299402</v>
      </c>
      <c r="E10" s="48">
        <f>IF(OR($A10="",$B10=""),"",B10*'MPTO_working_2-way'!$G9)</f>
        <v>1.7292576419213972</v>
      </c>
      <c r="F10" s="46">
        <f>IF(OR($A10="",$B10=""),"",'MPTO_working_2-way'!D9)</f>
        <v>2.3869799956308713</v>
      </c>
      <c r="G10" s="48">
        <f>IF(OR($A10="",$B10=""),"",'MPTO_working_2-way'!E9)</f>
        <v>1.7209909322052965</v>
      </c>
      <c r="H10" s="46">
        <f>IF(OR($A10="",$B10=""),"",'OddsRatio_working_2-way'!M9)</f>
        <v>2.3875781543136072</v>
      </c>
      <c r="I10" s="46">
        <f>IF(OR($A10="",$B10=""),"",'OddsRatio_working_2-way'!N9)</f>
        <v>1.7206801266590057</v>
      </c>
      <c r="J10" s="46">
        <f>IF('Log_working_2-way'!$D9="","",A10^('Log_working_2-way'!$D9))</f>
        <v>2.394851636566246</v>
      </c>
      <c r="K10" s="48">
        <f>IF('Log_working_2-way'!$D9="","",B10^('Log_working_2-way'!$D9))</f>
        <v>1.7169221254682223</v>
      </c>
      <c r="L10" s="55">
        <f t="shared" si="2"/>
        <v>0.42171717171717171</v>
      </c>
      <c r="M10" s="55">
        <f t="shared" si="3"/>
        <v>0.5782828282828284</v>
      </c>
      <c r="N10" s="56">
        <v>107</v>
      </c>
      <c r="O10" s="56">
        <f t="shared" si="4"/>
        <v>60.275109170305683</v>
      </c>
      <c r="P10" s="56">
        <f t="shared" si="5"/>
        <v>42.928143712574851</v>
      </c>
      <c r="Q10" s="56">
        <f t="shared" si="6"/>
        <v>64.071856287425149</v>
      </c>
      <c r="R10" s="56">
        <f t="shared" si="7"/>
        <v>46.724890829694324</v>
      </c>
      <c r="S10" s="57">
        <f t="shared" si="8"/>
        <v>-3.796747117119466</v>
      </c>
      <c r="T10" s="57">
        <f t="shared" si="9"/>
        <v>-3.7967471171194731</v>
      </c>
      <c r="U10" t="s">
        <v>87</v>
      </c>
      <c r="V10" t="s">
        <v>77</v>
      </c>
      <c r="X10" s="40">
        <v>44174</v>
      </c>
      <c r="Y10" s="42"/>
    </row>
    <row r="11" spans="1:25" ht="15" x14ac:dyDescent="0.25">
      <c r="A11">
        <v>2.1</v>
      </c>
      <c r="B11">
        <v>1.79</v>
      </c>
      <c r="C11" s="45">
        <f t="shared" si="1"/>
        <v>3.4849694067571102E-2</v>
      </c>
      <c r="D11" s="46">
        <f>IF(OR($A11="",$B11=""),"",A11*'MPTO_working_2-way'!$G10)</f>
        <v>2.1731843575418992</v>
      </c>
      <c r="E11" s="48">
        <f>IF(OR($A11="",$B11=""),"",B11*'MPTO_working_2-way'!$G10)</f>
        <v>1.8523809523809522</v>
      </c>
      <c r="F11" s="46">
        <f>IF(OR($A11="",$B11=""),"",'MPTO_working_2-way'!D10)</f>
        <v>2.1797622499275153</v>
      </c>
      <c r="G11" s="48">
        <f>IF(OR($A11="",$B11=""),"",'MPTO_working_2-way'!E10)</f>
        <v>1.8476284099287292</v>
      </c>
      <c r="H11" s="46">
        <f>IF(OR($A11="",$B11=""),"",'OddsRatio_working_2-way'!M10)</f>
        <v>2.1800021454603971</v>
      </c>
      <c r="I11" s="46">
        <f>IF(OR($A11="",$B11=""),"",'OddsRatio_working_2-way'!N10)</f>
        <v>1.8474560862851939</v>
      </c>
      <c r="J11" s="46">
        <f>IF('Log_working_2-way'!$D10="","",A11^('Log_working_2-way'!$D10))</f>
        <v>2.1830172065936067</v>
      </c>
      <c r="K11" s="48">
        <f>IF('Log_working_2-way'!$D10="","",B11^('Log_working_2-way'!$D10))</f>
        <v>1.8452962428833544</v>
      </c>
      <c r="L11" s="55">
        <f t="shared" si="2"/>
        <v>0.46015424164524427</v>
      </c>
      <c r="M11" s="55">
        <f t="shared" si="3"/>
        <v>0.53984575835475579</v>
      </c>
      <c r="N11" s="56">
        <v>108</v>
      </c>
      <c r="O11" s="56">
        <f t="shared" si="4"/>
        <v>56.571428571428577</v>
      </c>
      <c r="P11" s="56">
        <f t="shared" si="5"/>
        <v>47.664804469273733</v>
      </c>
      <c r="Q11" s="56">
        <f t="shared" si="6"/>
        <v>60.335195530726253</v>
      </c>
      <c r="R11" s="56">
        <f t="shared" si="7"/>
        <v>51.428571428571423</v>
      </c>
      <c r="S11" s="57">
        <f t="shared" si="8"/>
        <v>-3.7637669592976764</v>
      </c>
      <c r="T11" s="57">
        <f t="shared" si="9"/>
        <v>-3.7637669592976906</v>
      </c>
      <c r="U11" t="s">
        <v>45</v>
      </c>
      <c r="V11" t="s">
        <v>212</v>
      </c>
      <c r="X11" s="40">
        <v>44174</v>
      </c>
      <c r="Y11" s="42"/>
    </row>
    <row r="12" spans="1:25" ht="15" x14ac:dyDescent="0.25">
      <c r="A12">
        <v>1.94</v>
      </c>
      <c r="B12">
        <v>1.94</v>
      </c>
      <c r="C12" s="45">
        <f t="shared" si="1"/>
        <v>3.0927835051546504E-2</v>
      </c>
      <c r="D12" s="46">
        <f>IF(OR($A12="",$B12=""),"",A12*'MPTO_working_2-way'!$G11)</f>
        <v>2</v>
      </c>
      <c r="E12" s="48">
        <f>IF(OR($A12="",$B12=""),"",B12*'MPTO_working_2-way'!$G11)</f>
        <v>2</v>
      </c>
      <c r="F12" s="46">
        <f>IF(OR($A12="",$B12=""),"",'MPTO_working_2-way'!D11)</f>
        <v>2.0000000000000004</v>
      </c>
      <c r="G12" s="48">
        <f>IF(OR($A12="",$B12=""),"",'MPTO_working_2-way'!E11)</f>
        <v>2.0000000000000004</v>
      </c>
      <c r="H12" s="46">
        <f>IF(OR($A12="",$B12=""),"",'OddsRatio_working_2-way'!M11)</f>
        <v>2.0000000000000004</v>
      </c>
      <c r="I12" s="46">
        <f>IF(OR($A12="",$B12=""),"",'OddsRatio_working_2-way'!N11)</f>
        <v>2.0000000000000004</v>
      </c>
      <c r="J12" s="46">
        <f>IF('Log_working_2-way'!$D11="","",A12^('Log_working_2-way'!$D11))</f>
        <v>1.9999999999999891</v>
      </c>
      <c r="K12" s="48">
        <f>IF('Log_working_2-way'!$D11="","",B12^('Log_working_2-way'!$D11))</f>
        <v>1.9999999999999891</v>
      </c>
      <c r="L12" s="55">
        <f t="shared" si="2"/>
        <v>0.5</v>
      </c>
      <c r="M12" s="55">
        <f t="shared" si="3"/>
        <v>0.5</v>
      </c>
      <c r="N12" s="56">
        <v>109</v>
      </c>
      <c r="O12" s="56">
        <f t="shared" si="4"/>
        <v>52.814432989690729</v>
      </c>
      <c r="P12" s="56">
        <f t="shared" si="5"/>
        <v>52.814432989690729</v>
      </c>
      <c r="Q12" s="56">
        <f t="shared" si="6"/>
        <v>56.185567010309285</v>
      </c>
      <c r="R12" s="56">
        <f t="shared" si="7"/>
        <v>56.185567010309285</v>
      </c>
      <c r="S12" s="57">
        <f t="shared" si="8"/>
        <v>-3.3711340206185554</v>
      </c>
      <c r="T12" s="57">
        <f t="shared" si="9"/>
        <v>-3.3711340206185554</v>
      </c>
      <c r="U12" t="s">
        <v>42</v>
      </c>
      <c r="V12" t="s">
        <v>79</v>
      </c>
      <c r="X12" s="40">
        <v>44174</v>
      </c>
      <c r="Y12" s="42"/>
    </row>
    <row r="13" spans="1:25" ht="15" x14ac:dyDescent="0.25">
      <c r="A13">
        <v>1.89</v>
      </c>
      <c r="B13">
        <v>2</v>
      </c>
      <c r="C13" s="45">
        <f t="shared" si="1"/>
        <v>2.9100529100529293E-2</v>
      </c>
      <c r="D13" s="46">
        <f>IF(OR($A13="",$B13=""),"",A13*'MPTO_working_2-way'!$G12)</f>
        <v>1.9450000000000003</v>
      </c>
      <c r="E13" s="48">
        <f>IF(OR($A13="",$B13=""),"",B13*'MPTO_working_2-way'!$G12)</f>
        <v>2.0582010582010586</v>
      </c>
      <c r="F13" s="46">
        <f>IF(OR($A13="",$B13=""),"",'MPTO_working_2-way'!D12)</f>
        <v>1.9434447300771212</v>
      </c>
      <c r="G13" s="48">
        <f>IF(OR($A13="",$B13=""),"",'MPTO_working_2-way'!E12)</f>
        <v>2.0599455040871937</v>
      </c>
      <c r="H13" s="46">
        <f>IF(OR($A13="",$B13=""),"",'OddsRatio_working_2-way'!M12)</f>
        <v>1.9433981132056606</v>
      </c>
      <c r="I13" s="46">
        <f>IF(OR($A13="",$B13=""),"",'OddsRatio_working_2-way'!N12)</f>
        <v>2.0599978800063603</v>
      </c>
      <c r="J13" s="46">
        <f>IF('Log_working_2-way'!$D12="","",A13^('Log_working_2-way'!$D12))</f>
        <v>1.9426935194379702</v>
      </c>
      <c r="K13" s="48">
        <f>IF('Log_working_2-way'!$D12="","",B13^('Log_working_2-way'!$D12))</f>
        <v>2.0607901501181232</v>
      </c>
      <c r="L13" s="55">
        <f t="shared" si="2"/>
        <v>0.51413881748071977</v>
      </c>
      <c r="M13" s="55">
        <f t="shared" si="3"/>
        <v>0.48586118251928012</v>
      </c>
      <c r="N13" s="56">
        <v>110</v>
      </c>
      <c r="O13" s="56">
        <f t="shared" si="4"/>
        <v>51.798941798941797</v>
      </c>
      <c r="P13" s="56">
        <f t="shared" si="5"/>
        <v>55</v>
      </c>
      <c r="Q13" s="56">
        <f t="shared" si="6"/>
        <v>55</v>
      </c>
      <c r="R13" s="56">
        <f t="shared" si="7"/>
        <v>58.20105820105821</v>
      </c>
      <c r="S13" s="57">
        <f t="shared" si="8"/>
        <v>-3.2010582010582027</v>
      </c>
      <c r="T13" s="57">
        <f t="shared" si="9"/>
        <v>-3.2010582010582098</v>
      </c>
      <c r="U13" t="s">
        <v>82</v>
      </c>
      <c r="V13" t="s">
        <v>49</v>
      </c>
      <c r="X13" s="40">
        <v>44174</v>
      </c>
      <c r="Y13" s="42"/>
    </row>
    <row r="14" spans="1:25" s="52" customFormat="1" ht="15" x14ac:dyDescent="0.25">
      <c r="A14">
        <v>2</v>
      </c>
      <c r="B14">
        <v>1.88</v>
      </c>
      <c r="C14" s="45">
        <f t="shared" si="1"/>
        <v>3.1914893617021267E-2</v>
      </c>
      <c r="D14" s="46">
        <f>IF(OR($A14="",$B14=""),"",A14*'MPTO_working_2-way'!$G13)</f>
        <v>2.0638297872340425</v>
      </c>
      <c r="E14" s="48">
        <f>IF(OR($A14="",$B14=""),"",B14*'MPTO_working_2-way'!$G13)</f>
        <v>1.94</v>
      </c>
      <c r="F14" s="46">
        <f>IF(OR($A14="",$B14=""),"",'MPTO_working_2-way'!D13)</f>
        <v>2.0659340659340657</v>
      </c>
      <c r="G14" s="48">
        <f>IF(OR($A14="",$B14=""),"",'MPTO_working_2-way'!E13)</f>
        <v>1.9381443298969072</v>
      </c>
      <c r="H14" s="46">
        <f>IF(OR($A14="",$B14=""),"",'OddsRatio_working_2-way'!M13)</f>
        <v>2.0660035817780522</v>
      </c>
      <c r="I14" s="46">
        <f>IF(OR($A14="",$B14=""),"",'OddsRatio_working_2-way'!N13)</f>
        <v>1.9380831519646857</v>
      </c>
      <c r="J14" s="46">
        <f>IF('Log_working_2-way'!$D13="","",A14^('Log_working_2-way'!$D13))</f>
        <v>2.0669618454035223</v>
      </c>
      <c r="K14" s="48">
        <f>IF('Log_working_2-way'!$D13="","",B14^('Log_working_2-way'!$D13))</f>
        <v>1.9372406373367297</v>
      </c>
      <c r="L14" s="55">
        <f t="shared" si="2"/>
        <v>0.4845360824742268</v>
      </c>
      <c r="M14" s="55">
        <f t="shared" si="3"/>
        <v>0.51546391752577325</v>
      </c>
      <c r="N14" s="56">
        <v>111</v>
      </c>
      <c r="O14" s="56">
        <f t="shared" si="4"/>
        <v>55.5</v>
      </c>
      <c r="P14" s="56">
        <f t="shared" si="5"/>
        <v>51.957446808510625</v>
      </c>
      <c r="Q14" s="56">
        <f t="shared" si="6"/>
        <v>59.042553191489361</v>
      </c>
      <c r="R14" s="56">
        <f t="shared" si="7"/>
        <v>55.5</v>
      </c>
      <c r="S14" s="57">
        <f t="shared" si="8"/>
        <v>-3.5425531914893611</v>
      </c>
      <c r="T14" s="57">
        <f t="shared" si="9"/>
        <v>-3.5425531914893753</v>
      </c>
      <c r="U14" t="s">
        <v>37</v>
      </c>
      <c r="V14" t="s">
        <v>40</v>
      </c>
      <c r="X14" s="40">
        <v>44174</v>
      </c>
      <c r="Y14" s="53"/>
    </row>
    <row r="15" spans="1:25" ht="15" x14ac:dyDescent="0.25">
      <c r="A15">
        <v>2.2999999999999998</v>
      </c>
      <c r="B15">
        <v>1.67</v>
      </c>
      <c r="C15" s="45">
        <f t="shared" si="1"/>
        <v>3.3585003905233002E-2</v>
      </c>
      <c r="D15" s="46">
        <f>IF(OR($A15="",$B15=""),"",A15*'MPTO_working_2-way'!$G14)</f>
        <v>2.3772455089820359</v>
      </c>
      <c r="E15" s="48">
        <f>IF(OR($A15="",$B15=""),"",B15*'MPTO_working_2-way'!$G14)</f>
        <v>1.7260869565217389</v>
      </c>
      <c r="F15" s="46">
        <f>IF(OR($A15="",$B15=""),"",'MPTO_working_2-way'!D14)</f>
        <v>2.3924011211460603</v>
      </c>
      <c r="G15" s="48">
        <f>IF(OR($A15="",$B15=""),"",'MPTO_working_2-way'!E14)</f>
        <v>1.7181838514873629</v>
      </c>
      <c r="H15" s="46">
        <f>IF(OR($A15="",$B15=""),"",'OddsRatio_working_2-way'!M14)</f>
        <v>2.3929459815307572</v>
      </c>
      <c r="I15" s="46">
        <f>IF(OR($A15="",$B15=""),"",'OddsRatio_working_2-way'!N14)</f>
        <v>1.7179029289427752</v>
      </c>
      <c r="J15" s="46">
        <f>IF('Log_working_2-way'!$D14="","",A15^('Log_working_2-way'!$D14))</f>
        <v>2.399943779582375</v>
      </c>
      <c r="K15" s="48">
        <f>IF('Log_working_2-way'!$D14="","",B15^('Log_working_2-way'!$D14))</f>
        <v>1.7143143993241288</v>
      </c>
      <c r="L15" s="55">
        <f t="shared" si="2"/>
        <v>0.42065491183879095</v>
      </c>
      <c r="M15" s="55">
        <f t="shared" si="3"/>
        <v>0.57934508816120911</v>
      </c>
      <c r="N15" s="56">
        <v>112</v>
      </c>
      <c r="O15" s="56">
        <f t="shared" si="4"/>
        <v>63.304347826086946</v>
      </c>
      <c r="P15" s="56">
        <f t="shared" si="5"/>
        <v>44.934131736526943</v>
      </c>
      <c r="Q15" s="56">
        <f t="shared" si="6"/>
        <v>67.065868263473064</v>
      </c>
      <c r="R15" s="56">
        <f t="shared" si="7"/>
        <v>48.695652173913047</v>
      </c>
      <c r="S15" s="57">
        <f t="shared" si="8"/>
        <v>-3.7615204373861175</v>
      </c>
      <c r="T15" s="57">
        <f t="shared" si="9"/>
        <v>-3.7615204373861033</v>
      </c>
      <c r="U15" t="s">
        <v>46</v>
      </c>
      <c r="V15" t="s">
        <v>80</v>
      </c>
      <c r="X15" s="40">
        <v>44174</v>
      </c>
      <c r="Y15" s="42"/>
    </row>
    <row r="16" spans="1:25" ht="15" x14ac:dyDescent="0.25">
      <c r="A16">
        <v>2.1</v>
      </c>
      <c r="B16">
        <v>1.79</v>
      </c>
      <c r="C16" s="45">
        <f t="shared" si="1"/>
        <v>3.4849694067571102E-2</v>
      </c>
      <c r="D16" s="46">
        <f>IF(OR($A16="",$B16=""),"",A16*'MPTO_working_2-way'!$G15)</f>
        <v>2.1731843575418992</v>
      </c>
      <c r="E16" s="48">
        <f>IF(OR($A16="",$B16=""),"",B16*'MPTO_working_2-way'!$G15)</f>
        <v>1.8523809523809522</v>
      </c>
      <c r="F16" s="46">
        <f>IF(OR($A16="",$B16=""),"",'MPTO_working_2-way'!D15)</f>
        <v>2.1797622499275153</v>
      </c>
      <c r="G16" s="48">
        <f>IF(OR($A16="",$B16=""),"",'MPTO_working_2-way'!E15)</f>
        <v>1.8476284099287292</v>
      </c>
      <c r="H16" s="46">
        <f>IF(OR($A16="",$B16=""),"",'OddsRatio_working_2-way'!M15)</f>
        <v>2.1800021454603971</v>
      </c>
      <c r="I16" s="46">
        <f>IF(OR($A16="",$B16=""),"",'OddsRatio_working_2-way'!N15)</f>
        <v>1.8474560862851939</v>
      </c>
      <c r="J16" s="46">
        <f>IF('Log_working_2-way'!$D15="","",A16^('Log_working_2-way'!$D15))</f>
        <v>2.1830172065936067</v>
      </c>
      <c r="K16" s="48">
        <f>IF('Log_working_2-way'!$D15="","",B16^('Log_working_2-way'!$D15))</f>
        <v>1.8452962428833544</v>
      </c>
      <c r="L16" s="55">
        <f t="shared" si="2"/>
        <v>0.46015424164524427</v>
      </c>
      <c r="M16" s="55">
        <f t="shared" si="3"/>
        <v>0.53984575835475579</v>
      </c>
      <c r="N16" s="56">
        <v>113</v>
      </c>
      <c r="O16" s="56">
        <f t="shared" si="4"/>
        <v>59.19047619047619</v>
      </c>
      <c r="P16" s="56">
        <f t="shared" si="5"/>
        <v>49.871508379888269</v>
      </c>
      <c r="Q16" s="56">
        <f t="shared" si="6"/>
        <v>63.128491620111731</v>
      </c>
      <c r="R16" s="56">
        <f t="shared" si="7"/>
        <v>53.809523809523803</v>
      </c>
      <c r="S16" s="57">
        <f t="shared" si="8"/>
        <v>-3.9380154296355414</v>
      </c>
      <c r="T16" s="57">
        <f t="shared" si="9"/>
        <v>-3.9380154296355343</v>
      </c>
      <c r="U16" t="s">
        <v>218</v>
      </c>
      <c r="V16" t="s">
        <v>217</v>
      </c>
      <c r="X16" s="40">
        <v>44173</v>
      </c>
      <c r="Y16" s="42" t="s">
        <v>266</v>
      </c>
    </row>
    <row r="17" spans="1:25" ht="15" x14ac:dyDescent="0.25">
      <c r="A17">
        <v>2.17</v>
      </c>
      <c r="B17">
        <v>1.75</v>
      </c>
      <c r="C17" s="45">
        <f t="shared" si="1"/>
        <v>3.2258064516129004E-2</v>
      </c>
      <c r="D17" s="46">
        <f>IF(OR($A17="",$B17=""),"",A17*'MPTO_working_2-way'!$G16)</f>
        <v>2.2399999999999998</v>
      </c>
      <c r="E17" s="48">
        <f>IF(OR($A17="",$B17=""),"",B17*'MPTO_working_2-way'!$G16)</f>
        <v>1.8064516129032258</v>
      </c>
      <c r="F17" s="46">
        <f>IF(OR($A17="",$B17=""),"",'MPTO_working_2-way'!D16)</f>
        <v>2.2487046632124348</v>
      </c>
      <c r="G17" s="48">
        <f>IF(OR($A17="",$B17=""),"",'MPTO_working_2-way'!E16)</f>
        <v>1.8008298755186722</v>
      </c>
      <c r="H17" s="46">
        <f>IF(OR($A17="",$B17=""),"",'OddsRatio_working_2-way'!M16)</f>
        <v>2.2489995996796797</v>
      </c>
      <c r="I17" s="46">
        <f>IF(OR($A17="",$B17=""),"",'OddsRatio_working_2-way'!N16)</f>
        <v>1.8006407690254356</v>
      </c>
      <c r="J17" s="46">
        <f>IF('Log_working_2-way'!$D16="","",A17^('Log_working_2-way'!$D16))</f>
        <v>2.2529893897006406</v>
      </c>
      <c r="K17" s="48">
        <f>IF('Log_working_2-way'!$D16="","",B17^('Log_working_2-way'!$D16))</f>
        <v>1.798091355138193</v>
      </c>
      <c r="L17" s="55">
        <f t="shared" si="2"/>
        <v>0.44642857142857145</v>
      </c>
      <c r="M17" s="55">
        <f t="shared" si="3"/>
        <v>0.5535714285714286</v>
      </c>
      <c r="N17" s="56">
        <v>114</v>
      </c>
      <c r="O17" s="56">
        <f t="shared" si="4"/>
        <v>61.465437788018434</v>
      </c>
      <c r="P17" s="56">
        <f t="shared" si="5"/>
        <v>48.857142857142854</v>
      </c>
      <c r="Q17" s="56">
        <f t="shared" si="6"/>
        <v>65.142857142857139</v>
      </c>
      <c r="R17" s="56">
        <f t="shared" si="7"/>
        <v>52.534562211981566</v>
      </c>
      <c r="S17" s="57">
        <f t="shared" si="8"/>
        <v>-3.6774193548387046</v>
      </c>
      <c r="T17" s="57">
        <f t="shared" si="9"/>
        <v>-3.6774193548387117</v>
      </c>
      <c r="U17" t="s">
        <v>216</v>
      </c>
      <c r="V17" t="s">
        <v>215</v>
      </c>
      <c r="X17" s="40">
        <v>44173</v>
      </c>
      <c r="Y17" s="42" t="s">
        <v>265</v>
      </c>
    </row>
    <row r="18" spans="1:25" ht="15" x14ac:dyDescent="0.25">
      <c r="A18">
        <v>1.68</v>
      </c>
      <c r="B18">
        <v>2.25</v>
      </c>
      <c r="C18" s="45">
        <f t="shared" si="1"/>
        <v>3.9682539682539542E-2</v>
      </c>
      <c r="D18" s="46">
        <f>IF(OR($A18="",$B18=""),"",A18*'MPTO_working_2-way'!$G17)</f>
        <v>1.7466666666666664</v>
      </c>
      <c r="E18" s="48">
        <f>IF(OR($A18="",$B18=""),"",B18*'MPTO_working_2-way'!$G17)</f>
        <v>2.339285714285714</v>
      </c>
      <c r="F18" s="46">
        <f>IF(OR($A18="",$B18=""),"",'MPTO_working_2-way'!D17)</f>
        <v>1.7379310344827583</v>
      </c>
      <c r="G18" s="48">
        <f>IF(OR($A18="",$B18=""),"",'MPTO_working_2-way'!E17)</f>
        <v>2.3551401869158877</v>
      </c>
      <c r="H18" s="46">
        <f>IF(OR($A18="",$B18=""),"",'OddsRatio_working_2-way'!M17)</f>
        <v>1.7375635565834309</v>
      </c>
      <c r="I18" s="46">
        <f>IF(OR($A18="",$B18=""),"",'OddsRatio_working_2-way'!N17)</f>
        <v>2.3558153613666013</v>
      </c>
      <c r="J18" s="46">
        <f>IF('Log_working_2-way'!$D17="","",A18^('Log_working_2-way'!$D17))</f>
        <v>1.733582099100242</v>
      </c>
      <c r="K18" s="48">
        <f>IF('Log_working_2-way'!$D17="","",B18^('Log_working_2-way'!$D17))</f>
        <v>2.3631739395308338</v>
      </c>
      <c r="L18" s="55">
        <f t="shared" si="2"/>
        <v>0.57251908396946571</v>
      </c>
      <c r="M18" s="55">
        <f t="shared" si="3"/>
        <v>0.4274809160305344</v>
      </c>
      <c r="N18" s="56">
        <v>115</v>
      </c>
      <c r="O18" s="56">
        <f t="shared" si="4"/>
        <v>46.547619047619044</v>
      </c>
      <c r="P18" s="56">
        <f t="shared" si="5"/>
        <v>63.888888888888886</v>
      </c>
      <c r="Q18" s="56">
        <f t="shared" si="6"/>
        <v>51.111111111111107</v>
      </c>
      <c r="R18" s="56">
        <f t="shared" si="7"/>
        <v>68.452380952380949</v>
      </c>
      <c r="S18" s="57">
        <f t="shared" si="8"/>
        <v>-4.5634920634920633</v>
      </c>
      <c r="T18" s="57">
        <f t="shared" si="9"/>
        <v>-4.5634920634920633</v>
      </c>
      <c r="U18" t="s">
        <v>234</v>
      </c>
      <c r="V18" t="s">
        <v>236</v>
      </c>
      <c r="X18" s="40">
        <v>44173</v>
      </c>
      <c r="Y18" s="42" t="s">
        <v>259</v>
      </c>
    </row>
    <row r="19" spans="1:25" ht="15" x14ac:dyDescent="0.25">
      <c r="A19">
        <v>1.87</v>
      </c>
      <c r="B19">
        <v>2</v>
      </c>
      <c r="C19" s="45">
        <f t="shared" si="1"/>
        <v>3.475935828876997E-2</v>
      </c>
      <c r="D19" s="46">
        <f>IF(OR($A19="",$B19=""),"",A19*'MPTO_working_2-way'!$G18)</f>
        <v>1.9350000000000001</v>
      </c>
      <c r="E19" s="48">
        <f>IF(OR($A19="",$B19=""),"",B19*'MPTO_working_2-way'!$G18)</f>
        <v>2.0695187165775399</v>
      </c>
      <c r="F19" s="46">
        <f>IF(OR($A19="",$B19=""),"",'MPTO_working_2-way'!D18)</f>
        <v>1.9328165374677002</v>
      </c>
      <c r="G19" s="48">
        <f>IF(OR($A19="",$B19=""),"",'MPTO_working_2-way'!E18)</f>
        <v>2.0720221606648197</v>
      </c>
      <c r="H19" s="46">
        <f>IF(OR($A19="",$B19=""),"",'OddsRatio_working_2-way'!M18)</f>
        <v>1.9327379053088816</v>
      </c>
      <c r="I19" s="46">
        <f>IF(OR($A19="",$B19=""),"",'OddsRatio_working_2-way'!N18)</f>
        <v>2.0721125348377947</v>
      </c>
      <c r="J19" s="46">
        <f>IF('Log_working_2-way'!$D18="","",A19^('Log_working_2-way'!$D18))</f>
        <v>1.9317443969723613</v>
      </c>
      <c r="K19" s="48">
        <f>IF('Log_working_2-way'!$D18="","",B19^('Log_working_2-way'!$D18))</f>
        <v>2.0732557161055905</v>
      </c>
      <c r="L19" s="55">
        <f t="shared" si="2"/>
        <v>0.51679586563307489</v>
      </c>
      <c r="M19" s="55">
        <f t="shared" si="3"/>
        <v>0.48320413436692511</v>
      </c>
      <c r="N19" s="56">
        <v>116</v>
      </c>
      <c r="O19" s="56">
        <f t="shared" si="4"/>
        <v>53.967914438502675</v>
      </c>
      <c r="P19" s="56">
        <f t="shared" si="5"/>
        <v>58</v>
      </c>
      <c r="Q19" s="56">
        <f t="shared" si="6"/>
        <v>58</v>
      </c>
      <c r="R19" s="56">
        <f t="shared" si="7"/>
        <v>62.032085561497318</v>
      </c>
      <c r="S19" s="57">
        <f t="shared" si="8"/>
        <v>-4.0320855614973254</v>
      </c>
      <c r="T19" s="57">
        <f t="shared" si="9"/>
        <v>-4.0320855614973183</v>
      </c>
      <c r="U19" t="s">
        <v>239</v>
      </c>
      <c r="V19" t="s">
        <v>271</v>
      </c>
      <c r="X19" s="40">
        <v>44173</v>
      </c>
      <c r="Y19" s="42" t="s">
        <v>265</v>
      </c>
    </row>
    <row r="20" spans="1:25" ht="15" x14ac:dyDescent="0.25">
      <c r="A20">
        <v>2.0699999999999998</v>
      </c>
      <c r="B20">
        <v>1.79</v>
      </c>
      <c r="C20" s="45">
        <f t="shared" si="1"/>
        <v>4.17510053167085E-2</v>
      </c>
      <c r="D20" s="46">
        <f>IF(OR($A20="",$B20=""),"",A20*'MPTO_working_2-way'!$G19)</f>
        <v>2.1564245810055866</v>
      </c>
      <c r="E20" s="48">
        <f>IF(OR($A20="",$B20=""),"",B20*'MPTO_working_2-way'!$G19)</f>
        <v>1.8647342995169083</v>
      </c>
      <c r="F20" s="46">
        <f>IF(OR($A20="",$B20=""),"",'MPTO_working_2-way'!D19)</f>
        <v>2.1634893294018038</v>
      </c>
      <c r="G20" s="48">
        <f>IF(OR($A20="",$B20=""),"",'MPTO_working_2-way'!E19)</f>
        <v>1.8594836022382255</v>
      </c>
      <c r="H20" s="46">
        <f>IF(OR($A20="",$B20=""),"",'OddsRatio_working_2-way'!M19)</f>
        <v>2.1637999741136076</v>
      </c>
      <c r="I20" s="46">
        <f>IF(OR($A20="",$B20=""),"",'OddsRatio_working_2-way'!N19)</f>
        <v>1.8592541864950944</v>
      </c>
      <c r="J20" s="46">
        <f>IF('Log_working_2-way'!$D19="","",A20^('Log_working_2-way'!$D19))</f>
        <v>2.167058235858538</v>
      </c>
      <c r="K20" s="48">
        <f>IF('Log_working_2-way'!$D19="","",B20^('Log_working_2-way'!$D19))</f>
        <v>1.8568552701777588</v>
      </c>
      <c r="L20" s="55">
        <f t="shared" si="2"/>
        <v>0.46373056994818651</v>
      </c>
      <c r="M20" s="55">
        <f t="shared" si="3"/>
        <v>0.53626943005181349</v>
      </c>
      <c r="N20" s="56">
        <v>117</v>
      </c>
      <c r="O20" s="56">
        <f t="shared" si="4"/>
        <v>60.478260869565204</v>
      </c>
      <c r="P20" s="56">
        <f t="shared" si="5"/>
        <v>51.63687150837989</v>
      </c>
      <c r="Q20" s="56">
        <f t="shared" si="6"/>
        <v>65.363128491620103</v>
      </c>
      <c r="R20" s="56">
        <f t="shared" si="7"/>
        <v>56.521739130434788</v>
      </c>
      <c r="S20" s="57">
        <f t="shared" si="8"/>
        <v>-4.8848676220548981</v>
      </c>
      <c r="T20" s="57">
        <f t="shared" si="9"/>
        <v>-4.8848676220548981</v>
      </c>
      <c r="U20" t="s">
        <v>229</v>
      </c>
      <c r="V20" t="s">
        <v>243</v>
      </c>
      <c r="X20" s="40">
        <v>44173</v>
      </c>
      <c r="Y20" s="42" t="s">
        <v>260</v>
      </c>
    </row>
    <row r="21" spans="1:25" ht="15" x14ac:dyDescent="0.25">
      <c r="A21">
        <v>2.0099999999999998</v>
      </c>
      <c r="B21">
        <v>1.86</v>
      </c>
      <c r="C21" s="45">
        <f t="shared" si="1"/>
        <v>3.5146846413095734E-2</v>
      </c>
      <c r="D21" s="46">
        <f>IF(OR($A21="",$B21=""),"",A21*'MPTO_working_2-way'!$G20)</f>
        <v>2.0806451612903221</v>
      </c>
      <c r="E21" s="48">
        <f>IF(OR($A21="",$B21=""),"",B21*'MPTO_working_2-way'!$G20)</f>
        <v>1.9253731343283582</v>
      </c>
      <c r="F21" s="46">
        <f>IF(OR($A21="",$B21=""),"",'MPTO_working_2-way'!D20)</f>
        <v>2.0835980605249955</v>
      </c>
      <c r="G21" s="48">
        <f>IF(OR($A21="",$B21=""),"",'MPTO_working_2-way'!E20)</f>
        <v>1.9228514118191637</v>
      </c>
      <c r="H21" s="46">
        <f>IF(OR($A21="",$B21=""),"",'OddsRatio_working_2-way'!M20)</f>
        <v>2.0837059585750928</v>
      </c>
      <c r="I21" s="46">
        <f>IF(OR($A21="",$B21=""),"",'OddsRatio_working_2-way'!N20)</f>
        <v>1.9227595290837431</v>
      </c>
      <c r="J21" s="46">
        <f>IF('Log_working_2-way'!$D20="","",A21^('Log_working_2-way'!$D20))</f>
        <v>2.0850553480183369</v>
      </c>
      <c r="K21" s="48">
        <f>IF('Log_working_2-way'!$D20="","",B21^('Log_working_2-way'!$D20))</f>
        <v>1.9216119729065091</v>
      </c>
      <c r="L21" s="55">
        <f t="shared" si="2"/>
        <v>0.48062015503875982</v>
      </c>
      <c r="M21" s="55">
        <f t="shared" si="3"/>
        <v>0.51937984496124034</v>
      </c>
      <c r="N21" s="56">
        <v>118</v>
      </c>
      <c r="O21" s="56">
        <f t="shared" si="4"/>
        <v>59.293532338308452</v>
      </c>
      <c r="P21" s="56">
        <f t="shared" si="5"/>
        <v>54.55913978494624</v>
      </c>
      <c r="Q21" s="56">
        <f t="shared" si="6"/>
        <v>63.44086021505376</v>
      </c>
      <c r="R21" s="56">
        <f t="shared" si="7"/>
        <v>58.706467661691548</v>
      </c>
      <c r="S21" s="57">
        <f t="shared" si="8"/>
        <v>-4.1473278767453081</v>
      </c>
      <c r="T21" s="57">
        <f t="shared" si="9"/>
        <v>-4.1473278767453081</v>
      </c>
      <c r="U21" t="s">
        <v>235</v>
      </c>
      <c r="V21" t="s">
        <v>232</v>
      </c>
      <c r="X21" s="40">
        <v>44173</v>
      </c>
      <c r="Y21" s="42" t="s">
        <v>268</v>
      </c>
    </row>
    <row r="22" spans="1:25" ht="15" x14ac:dyDescent="0.25">
      <c r="A22">
        <v>1.76</v>
      </c>
      <c r="B22">
        <v>2.13</v>
      </c>
      <c r="C22" s="45">
        <f t="shared" si="1"/>
        <v>3.7665386256935607E-2</v>
      </c>
      <c r="D22" s="46">
        <f>IF(OR($A22="",$B22=""),"",A22*'MPTO_working_2-way'!$G21)</f>
        <v>1.8262910798122067</v>
      </c>
      <c r="E22" s="48">
        <f>IF(OR($A22="",$B22=""),"",B22*'MPTO_working_2-way'!$G21)</f>
        <v>2.2102272727272729</v>
      </c>
      <c r="F22" s="46">
        <f>IF(OR($A22="",$B22=""),"",'MPTO_working_2-way'!D21)</f>
        <v>1.8203360202000585</v>
      </c>
      <c r="G22" s="48">
        <f>IF(OR($A22="",$B22=""),"",'MPTO_working_2-way'!E21)</f>
        <v>2.2190126672191313</v>
      </c>
      <c r="H22" s="46">
        <f>IF(OR($A22="",$B22=""),"",'OddsRatio_working_2-way'!M21)</f>
        <v>1.8201014398727853</v>
      </c>
      <c r="I22" s="46">
        <f>IF(OR($A22="",$B22=""),"",'OddsRatio_working_2-way'!N21)</f>
        <v>2.2193613513897996</v>
      </c>
      <c r="J22" s="46">
        <f>IF('Log_working_2-way'!$D21="","",A22^('Log_working_2-way'!$D21))</f>
        <v>1.8173902621748135</v>
      </c>
      <c r="K22" s="48">
        <f>IF('Log_working_2-way'!$D21="","",B22^('Log_working_2-way'!$D21))</f>
        <v>2.2234058151600675</v>
      </c>
      <c r="L22" s="55">
        <f t="shared" si="2"/>
        <v>0.54755784061696655</v>
      </c>
      <c r="M22" s="55">
        <f t="shared" si="3"/>
        <v>0.45244215938303339</v>
      </c>
      <c r="N22" s="56">
        <v>119</v>
      </c>
      <c r="O22" s="56">
        <f t="shared" si="4"/>
        <v>51.38636363636364</v>
      </c>
      <c r="P22" s="56">
        <f t="shared" si="5"/>
        <v>63.131455399061032</v>
      </c>
      <c r="Q22" s="56">
        <f t="shared" si="6"/>
        <v>55.868544600938968</v>
      </c>
      <c r="R22" s="56">
        <f t="shared" si="7"/>
        <v>67.613636363636374</v>
      </c>
      <c r="S22" s="57">
        <f t="shared" si="8"/>
        <v>-4.4821809645753277</v>
      </c>
      <c r="T22" s="57">
        <f t="shared" si="9"/>
        <v>-4.4821809645753419</v>
      </c>
      <c r="U22" t="s">
        <v>238</v>
      </c>
      <c r="V22" t="s">
        <v>256</v>
      </c>
      <c r="X22" s="40">
        <v>44173</v>
      </c>
      <c r="Y22" s="42" t="s">
        <v>262</v>
      </c>
    </row>
    <row r="23" spans="1:25" ht="15" x14ac:dyDescent="0.25">
      <c r="A23">
        <v>1.85</v>
      </c>
      <c r="B23">
        <v>2.02</v>
      </c>
      <c r="C23" s="45">
        <f t="shared" si="1"/>
        <v>3.5590045491035394E-2</v>
      </c>
      <c r="D23" s="46">
        <f>IF(OR($A23="",$B23=""),"",A23*'MPTO_working_2-way'!$G22)</f>
        <v>1.9158415841584155</v>
      </c>
      <c r="E23" s="48">
        <f>IF(OR($A23="",$B23=""),"",B23*'MPTO_working_2-way'!$G22)</f>
        <v>2.0918918918918914</v>
      </c>
      <c r="F23" s="46">
        <f>IF(OR($A23="",$B23=""),"",'MPTO_working_2-way'!D22)</f>
        <v>1.9129767084719731</v>
      </c>
      <c r="G23" s="48">
        <f>IF(OR($A23="",$B23=""),"",'MPTO_working_2-way'!E22)</f>
        <v>2.0953181945612553</v>
      </c>
      <c r="H23" s="46">
        <f>IF(OR($A23="",$B23=""),"",'OddsRatio_working_2-way'!M22)</f>
        <v>1.9128709291752766</v>
      </c>
      <c r="I23" s="46">
        <f>IF(OR($A23="",$B23=""),"",'OddsRatio_working_2-way'!N22)</f>
        <v>2.0954451150103317</v>
      </c>
      <c r="J23" s="46">
        <f>IF('Log_working_2-way'!$D22="","",A23^('Log_working_2-way'!$D22))</f>
        <v>1.9115669971173959</v>
      </c>
      <c r="K23" s="48">
        <f>IF('Log_working_2-way'!$D22="","",B23^('Log_working_2-way'!$D22))</f>
        <v>2.0970120716987148</v>
      </c>
      <c r="L23" s="55">
        <f t="shared" si="2"/>
        <v>0.5219638242894058</v>
      </c>
      <c r="M23" s="55">
        <f t="shared" si="3"/>
        <v>0.47803617571059442</v>
      </c>
      <c r="N23" s="56">
        <v>120</v>
      </c>
      <c r="O23" s="56">
        <f t="shared" si="4"/>
        <v>55.13513513513513</v>
      </c>
      <c r="P23" s="56">
        <f t="shared" si="5"/>
        <v>60.594059405940598</v>
      </c>
      <c r="Q23" s="56">
        <f t="shared" si="6"/>
        <v>59.405940594059402</v>
      </c>
      <c r="R23" s="56">
        <f t="shared" si="7"/>
        <v>64.864864864864856</v>
      </c>
      <c r="S23" s="57">
        <f t="shared" si="8"/>
        <v>-4.2708054589242721</v>
      </c>
      <c r="T23" s="57">
        <f t="shared" si="9"/>
        <v>-4.2708054589242579</v>
      </c>
      <c r="U23" t="s">
        <v>233</v>
      </c>
      <c r="V23" t="s">
        <v>272</v>
      </c>
      <c r="X23" s="40">
        <v>44173</v>
      </c>
      <c r="Y23" s="42" t="s">
        <v>262</v>
      </c>
    </row>
    <row r="24" spans="1:25" ht="15" x14ac:dyDescent="0.25">
      <c r="A24">
        <v>2.0699999999999998</v>
      </c>
      <c r="B24">
        <v>1.79</v>
      </c>
      <c r="C24" s="45">
        <f t="shared" si="1"/>
        <v>4.17510053167085E-2</v>
      </c>
      <c r="D24" s="46">
        <f>IF(OR($A24="",$B24=""),"",A24*'MPTO_working_2-way'!$G23)</f>
        <v>2.1564245810055866</v>
      </c>
      <c r="E24" s="48">
        <f>IF(OR($A24="",$B24=""),"",B24*'MPTO_working_2-way'!$G23)</f>
        <v>1.8647342995169083</v>
      </c>
      <c r="F24" s="46">
        <f>IF(OR($A24="",$B24=""),"",'MPTO_working_2-way'!D23)</f>
        <v>2.1634893294018038</v>
      </c>
      <c r="G24" s="48">
        <f>IF(OR($A24="",$B24=""),"",'MPTO_working_2-way'!E23)</f>
        <v>1.8594836022382255</v>
      </c>
      <c r="H24" s="46">
        <f>IF(OR($A24="",$B24=""),"",'OddsRatio_working_2-way'!M23)</f>
        <v>2.1637999741136076</v>
      </c>
      <c r="I24" s="46">
        <f>IF(OR($A24="",$B24=""),"",'OddsRatio_working_2-way'!N23)</f>
        <v>1.8592541864950944</v>
      </c>
      <c r="J24" s="46">
        <f>IF('Log_working_2-way'!$D23="","",A24^('Log_working_2-way'!$D23))</f>
        <v>2.167058235858538</v>
      </c>
      <c r="K24" s="48">
        <f>IF('Log_working_2-way'!$D23="","",B24^('Log_working_2-way'!$D23))</f>
        <v>1.8568552701777588</v>
      </c>
      <c r="L24" s="55">
        <f t="shared" si="2"/>
        <v>0.46373056994818651</v>
      </c>
      <c r="M24" s="55">
        <f t="shared" si="3"/>
        <v>0.53626943005181349</v>
      </c>
      <c r="N24" s="56">
        <v>121</v>
      </c>
      <c r="O24" s="56">
        <f t="shared" si="4"/>
        <v>62.545893719806756</v>
      </c>
      <c r="P24" s="56">
        <f t="shared" si="5"/>
        <v>53.402234636871505</v>
      </c>
      <c r="Q24" s="56">
        <f t="shared" si="6"/>
        <v>67.597765363128488</v>
      </c>
      <c r="R24" s="56">
        <f t="shared" si="7"/>
        <v>58.454106280193244</v>
      </c>
      <c r="S24" s="57">
        <f t="shared" si="8"/>
        <v>-5.0518716433217321</v>
      </c>
      <c r="T24" s="57">
        <f t="shared" si="9"/>
        <v>-5.0518716433217392</v>
      </c>
      <c r="U24" t="s">
        <v>241</v>
      </c>
      <c r="V24" t="s">
        <v>231</v>
      </c>
      <c r="X24" s="40">
        <v>44173</v>
      </c>
      <c r="Y24" s="42" t="s">
        <v>265</v>
      </c>
    </row>
    <row r="25" spans="1:25" ht="15" x14ac:dyDescent="0.25">
      <c r="A25">
        <v>1.69</v>
      </c>
      <c r="B25">
        <v>2.23</v>
      </c>
      <c r="C25" s="45">
        <f t="shared" si="1"/>
        <v>4.0146469604903645E-2</v>
      </c>
      <c r="D25" s="46">
        <f>IF(OR($A25="",$B25=""),"",A25*'MPTO_working_2-way'!$G24)</f>
        <v>1.7578475336322872</v>
      </c>
      <c r="E25" s="48">
        <f>IF(OR($A25="",$B25=""),"",B25*'MPTO_working_2-way'!$G24)</f>
        <v>2.3195266272189352</v>
      </c>
      <c r="F25" s="46">
        <f>IF(OR($A25="",$B25=""),"",'MPTO_working_2-way'!D24)</f>
        <v>1.7493443498038854</v>
      </c>
      <c r="G25" s="48">
        <f>IF(OR($A25="",$B25=""),"",'MPTO_working_2-way'!E24)</f>
        <v>2.3344999535416733</v>
      </c>
      <c r="H25" s="46">
        <f>IF(OR($A25="",$B25=""),"",'OddsRatio_working_2-way'!M24)</f>
        <v>1.7489830503797115</v>
      </c>
      <c r="I25" s="46">
        <f>IF(OR($A25="",$B25=""),"",'OddsRatio_working_2-way'!N24)</f>
        <v>2.3351436985029639</v>
      </c>
      <c r="J25" s="46">
        <f>IF('Log_working_2-way'!$D24="","",A25^('Log_working_2-way'!$D24))</f>
        <v>1.7451064167640695</v>
      </c>
      <c r="K25" s="48">
        <f>IF('Log_working_2-way'!$D24="","",B25^('Log_working_2-way'!$D24))</f>
        <v>2.3420901732972235</v>
      </c>
      <c r="L25" s="55">
        <f t="shared" si="2"/>
        <v>0.56887755102040816</v>
      </c>
      <c r="M25" s="55">
        <f t="shared" si="3"/>
        <v>0.43112244897959179</v>
      </c>
      <c r="N25" s="56">
        <v>122</v>
      </c>
      <c r="O25" s="56">
        <f t="shared" si="4"/>
        <v>49.810650887573971</v>
      </c>
      <c r="P25" s="56">
        <f t="shared" si="5"/>
        <v>67.291479820627799</v>
      </c>
      <c r="Q25" s="56">
        <f t="shared" si="6"/>
        <v>54.708520179372201</v>
      </c>
      <c r="R25" s="56">
        <f t="shared" si="7"/>
        <v>72.189349112426044</v>
      </c>
      <c r="S25" s="57">
        <f t="shared" si="8"/>
        <v>-4.8978692917982301</v>
      </c>
      <c r="T25" s="57">
        <f t="shared" si="9"/>
        <v>-4.8978692917982443</v>
      </c>
      <c r="U25" t="s">
        <v>230</v>
      </c>
      <c r="V25" t="s">
        <v>237</v>
      </c>
      <c r="X25" s="40">
        <v>44173</v>
      </c>
      <c r="Y25" s="42" t="s">
        <v>261</v>
      </c>
    </row>
    <row r="26" spans="1:25" ht="15" x14ac:dyDescent="0.25">
      <c r="A26">
        <v>2.1800000000000002</v>
      </c>
      <c r="B26">
        <v>1.71</v>
      </c>
      <c r="C26" s="45">
        <f t="shared" si="1"/>
        <v>4.3510917967702012E-2</v>
      </c>
      <c r="D26" s="46">
        <f>IF(OR($A26="",$B26=""),"",A26*'MPTO_working_2-way'!$G25)</f>
        <v>2.2748538011695905</v>
      </c>
      <c r="E26" s="48">
        <f>IF(OR($A26="",$B26=""),"",B26*'MPTO_working_2-way'!$G25)</f>
        <v>1.7844036697247705</v>
      </c>
      <c r="F26" s="46">
        <f>IF(OR($A26="",$B26=""),"",'MPTO_working_2-way'!D25)</f>
        <v>2.2885382773650926</v>
      </c>
      <c r="G26" s="48">
        <f>IF(OR($A26="",$B26=""),"",'MPTO_working_2-way'!E25)</f>
        <v>1.7760731811901471</v>
      </c>
      <c r="H26" s="46">
        <f>IF(OR($A26="",$B26=""),"",'OddsRatio_working_2-way'!M25)</f>
        <v>2.2891748643942433</v>
      </c>
      <c r="I26" s="46">
        <f>IF(OR($A26="",$B26=""),"",'OddsRatio_working_2-way'!N25)</f>
        <v>1.7756899607795869</v>
      </c>
      <c r="J26" s="46">
        <f>IF('Log_working_2-way'!$D25="","",A26^('Log_working_2-way'!$D25))</f>
        <v>2.2955329814159455</v>
      </c>
      <c r="K26" s="48">
        <f>IF('Log_working_2-way'!$D25="","",B26^('Log_working_2-way'!$D25))</f>
        <v>1.7718830893109678</v>
      </c>
      <c r="L26" s="55">
        <f t="shared" si="2"/>
        <v>0.43958868894601544</v>
      </c>
      <c r="M26" s="55">
        <f t="shared" si="3"/>
        <v>0.56041131105398467</v>
      </c>
      <c r="N26" s="56">
        <v>123</v>
      </c>
      <c r="O26" s="56">
        <f t="shared" si="4"/>
        <v>66.577981651376163</v>
      </c>
      <c r="P26" s="56">
        <f t="shared" si="5"/>
        <v>51.070175438596479</v>
      </c>
      <c r="Q26" s="56">
        <f t="shared" si="6"/>
        <v>71.929824561403507</v>
      </c>
      <c r="R26" s="56">
        <f t="shared" si="7"/>
        <v>56.422018348623851</v>
      </c>
      <c r="S26" s="57">
        <f t="shared" si="8"/>
        <v>-5.3518429100273437</v>
      </c>
      <c r="T26" s="57">
        <f t="shared" si="9"/>
        <v>-5.3518429100273721</v>
      </c>
      <c r="U26" t="s">
        <v>246</v>
      </c>
      <c r="V26" t="s">
        <v>255</v>
      </c>
      <c r="X26" s="40">
        <v>44173</v>
      </c>
      <c r="Y26" s="42" t="s">
        <v>269</v>
      </c>
    </row>
    <row r="27" spans="1:25" ht="15" x14ac:dyDescent="0.25">
      <c r="A27">
        <v>2.2599999999999998</v>
      </c>
      <c r="B27">
        <v>1.64</v>
      </c>
      <c r="C27" s="45">
        <f t="shared" si="1"/>
        <v>5.2233973667170197E-2</v>
      </c>
      <c r="D27" s="46">
        <f>IF(OR($A27="",$B27=""),"",A27*'MPTO_working_2-way'!$G26)</f>
        <v>2.3780487804878043</v>
      </c>
      <c r="E27" s="48">
        <f>IF(OR($A27="",$B27=""),"",B27*'MPTO_working_2-way'!$G26)</f>
        <v>1.7256637168141591</v>
      </c>
      <c r="F27" s="46">
        <f>IF(OR($A27="",$B27=""),"",'MPTO_working_2-way'!D26)</f>
        <v>2.4017625712804556</v>
      </c>
      <c r="G27" s="48">
        <f>IF(OR($A27="",$B27=""),"",'MPTO_working_2-way'!E26)</f>
        <v>1.7133875739644968</v>
      </c>
      <c r="H27" s="46">
        <f>IF(OR($A27="",$B27=""),"",'OddsRatio_working_2-way'!M26)</f>
        <v>2.4031215200402278</v>
      </c>
      <c r="I27" s="46">
        <f>IF(OR($A27="",$B27=""),"",'OddsRatio_working_2-way'!N26)</f>
        <v>1.7126966450997982</v>
      </c>
      <c r="J27" s="46">
        <f>IF('Log_working_2-way'!$D26="","",A27^('Log_working_2-way'!$D26))</f>
        <v>2.41431475154904</v>
      </c>
      <c r="K27" s="48">
        <f>IF('Log_working_2-way'!$D26="","",B27^('Log_working_2-way'!$D26))</f>
        <v>1.7070561902169741</v>
      </c>
      <c r="L27" s="55">
        <f t="shared" si="2"/>
        <v>0.42051282051282063</v>
      </c>
      <c r="M27" s="55">
        <f t="shared" si="3"/>
        <v>0.57948717948717954</v>
      </c>
      <c r="N27" s="56">
        <v>124</v>
      </c>
      <c r="O27" s="56">
        <f t="shared" si="4"/>
        <v>69.132743362831846</v>
      </c>
      <c r="P27" s="56">
        <f t="shared" si="5"/>
        <v>48.390243902439018</v>
      </c>
      <c r="Q27" s="56">
        <f t="shared" si="6"/>
        <v>75.609756097560975</v>
      </c>
      <c r="R27" s="56">
        <f t="shared" si="7"/>
        <v>54.867256637168147</v>
      </c>
      <c r="S27" s="57">
        <f t="shared" si="8"/>
        <v>-6.4770127347291293</v>
      </c>
      <c r="T27" s="57">
        <f t="shared" si="9"/>
        <v>-6.4770127347291293</v>
      </c>
      <c r="U27" t="s">
        <v>220</v>
      </c>
      <c r="V27" t="s">
        <v>219</v>
      </c>
      <c r="X27" s="40">
        <v>44174</v>
      </c>
      <c r="Y27" s="42"/>
    </row>
    <row r="28" spans="1:25" ht="15" x14ac:dyDescent="0.25">
      <c r="A28">
        <v>2.16</v>
      </c>
      <c r="B28">
        <v>1.75</v>
      </c>
      <c r="C28" s="45">
        <f t="shared" si="1"/>
        <v>3.4391534391534417E-2</v>
      </c>
      <c r="D28" s="46">
        <f>IF(OR($A28="",$B28=""),"",A28*'MPTO_working_2-way'!$G27)</f>
        <v>2.2342857142857144</v>
      </c>
      <c r="E28" s="48">
        <f>IF(OR($A28="",$B28=""),"",B28*'MPTO_working_2-way'!$G27)</f>
        <v>1.8101851851851851</v>
      </c>
      <c r="F28" s="46">
        <f>IF(OR($A28="",$B28=""),"",'MPTO_working_2-way'!D27)</f>
        <v>2.2433234421364987</v>
      </c>
      <c r="G28" s="48">
        <f>IF(OR($A28="",$B28=""),"",'MPTO_working_2-way'!E27)</f>
        <v>1.8042959427207637</v>
      </c>
      <c r="H28" s="46">
        <f>IF(OR($A28="",$B28=""),"",'OddsRatio_working_2-way'!M27)</f>
        <v>2.2436505404118421</v>
      </c>
      <c r="I28" s="46">
        <f>IF(OR($A28="",$B28=""),"",'OddsRatio_working_2-way'!N27)</f>
        <v>1.8040844011283466</v>
      </c>
      <c r="J28" s="46">
        <f>IF('Log_working_2-way'!$D27="","",A28^('Log_working_2-way'!$D27))</f>
        <v>2.2478012615174499</v>
      </c>
      <c r="K28" s="48">
        <f>IF('Log_working_2-way'!$D27="","",B28^('Log_working_2-way'!$D27))</f>
        <v>1.8014096722292445</v>
      </c>
      <c r="L28" s="55">
        <f t="shared" si="2"/>
        <v>0.4475703324808184</v>
      </c>
      <c r="M28" s="55">
        <f t="shared" si="3"/>
        <v>0.55242966751918166</v>
      </c>
      <c r="N28" s="56">
        <v>125</v>
      </c>
      <c r="O28" s="56">
        <f t="shared" si="4"/>
        <v>67.129629629629619</v>
      </c>
      <c r="P28" s="56">
        <f t="shared" si="5"/>
        <v>53.571428571428569</v>
      </c>
      <c r="Q28" s="56">
        <f t="shared" si="6"/>
        <v>71.428571428571431</v>
      </c>
      <c r="R28" s="56">
        <f t="shared" si="7"/>
        <v>57.870370370370367</v>
      </c>
      <c r="S28" s="57">
        <f t="shared" si="8"/>
        <v>-4.2989417989418115</v>
      </c>
      <c r="T28" s="57">
        <f t="shared" si="9"/>
        <v>-4.2989417989417973</v>
      </c>
      <c r="U28" t="s">
        <v>193</v>
      </c>
      <c r="V28" t="s">
        <v>105</v>
      </c>
      <c r="X28" s="40">
        <v>44173</v>
      </c>
      <c r="Y28" s="42" t="s">
        <v>264</v>
      </c>
    </row>
    <row r="29" spans="1:25" ht="15" x14ac:dyDescent="0.25">
      <c r="A29">
        <v>2</v>
      </c>
      <c r="B29">
        <v>1.88</v>
      </c>
      <c r="C29" s="45">
        <f t="shared" si="1"/>
        <v>3.1914893617021267E-2</v>
      </c>
      <c r="D29" s="46">
        <f>IF(OR($A29="",$B29=""),"",A29*'MPTO_working_2-way'!$G28)</f>
        <v>2.0638297872340425</v>
      </c>
      <c r="E29" s="48">
        <f>IF(OR($A29="",$B29=""),"",B29*'MPTO_working_2-way'!$G28)</f>
        <v>1.94</v>
      </c>
      <c r="F29" s="46">
        <f>IF(OR($A29="",$B29=""),"",'MPTO_working_2-way'!D28)</f>
        <v>2.0659340659340657</v>
      </c>
      <c r="G29" s="48">
        <f>IF(OR($A29="",$B29=""),"",'MPTO_working_2-way'!E28)</f>
        <v>1.9381443298969072</v>
      </c>
      <c r="H29" s="46">
        <f>IF(OR($A29="",$B29=""),"",'OddsRatio_working_2-way'!M28)</f>
        <v>2.0660035817780522</v>
      </c>
      <c r="I29" s="46">
        <f>IF(OR($A29="",$B29=""),"",'OddsRatio_working_2-way'!N28)</f>
        <v>1.9380831519646857</v>
      </c>
      <c r="J29" s="46">
        <f>IF('Log_working_2-way'!$D28="","",A29^('Log_working_2-way'!$D28))</f>
        <v>2.0669618454035223</v>
      </c>
      <c r="K29" s="48">
        <f>IF('Log_working_2-way'!$D28="","",B29^('Log_working_2-way'!$D28))</f>
        <v>1.9372406373367297</v>
      </c>
      <c r="L29" s="55">
        <f t="shared" si="2"/>
        <v>0.4845360824742268</v>
      </c>
      <c r="M29" s="55">
        <f t="shared" si="3"/>
        <v>0.51546391752577325</v>
      </c>
      <c r="N29" s="56">
        <v>126</v>
      </c>
      <c r="O29" s="56">
        <f t="shared" si="4"/>
        <v>63</v>
      </c>
      <c r="P29" s="56">
        <f t="shared" si="5"/>
        <v>58.978723404255312</v>
      </c>
      <c r="Q29" s="56">
        <f t="shared" si="6"/>
        <v>67.021276595744681</v>
      </c>
      <c r="R29" s="56">
        <f t="shared" si="7"/>
        <v>63</v>
      </c>
      <c r="S29" s="57">
        <f t="shared" si="8"/>
        <v>-4.0212765957446805</v>
      </c>
      <c r="T29" s="57">
        <f t="shared" si="9"/>
        <v>-4.0212765957446877</v>
      </c>
      <c r="U29" t="s">
        <v>192</v>
      </c>
      <c r="V29" t="s">
        <v>191</v>
      </c>
      <c r="X29" s="40">
        <v>44173</v>
      </c>
      <c r="Y29" s="42" t="s">
        <v>261</v>
      </c>
    </row>
    <row r="30" spans="1:25" ht="15" x14ac:dyDescent="0.25">
      <c r="A30">
        <v>2.62</v>
      </c>
      <c r="B30">
        <v>1.52</v>
      </c>
      <c r="C30" s="45">
        <f t="shared" si="1"/>
        <v>3.9574126155082379E-2</v>
      </c>
      <c r="D30" s="46">
        <f>IF(OR($A30="",$B30=""),"",A30*'MPTO_working_2-way'!$G29)</f>
        <v>2.7236842105263159</v>
      </c>
      <c r="E30" s="48">
        <f>IF(OR($A30="",$B30=""),"",B30*'MPTO_working_2-way'!$G29)</f>
        <v>1.5801526717557253</v>
      </c>
      <c r="F30" s="46">
        <f>IF(OR($A30="",$B30=""),"",'MPTO_working_2-way'!D29)</f>
        <v>2.7632528448515128</v>
      </c>
      <c r="G30" s="48">
        <f>IF(OR($A30="",$B30=""),"",'MPTO_working_2-way'!E29)</f>
        <v>1.5671336376515033</v>
      </c>
      <c r="H30" s="46">
        <f>IF(OR($A30="",$B30=""),"",'OddsRatio_working_2-way'!M29)</f>
        <v>2.7650452162436565</v>
      </c>
      <c r="I30" s="46">
        <f>IF(OR($A30="",$B30=""),"",'OddsRatio_working_2-way'!N29)</f>
        <v>1.5665577237325312</v>
      </c>
      <c r="J30" s="46">
        <f>IF('Log_working_2-way'!$D29="","",A30^('Log_working_2-way'!$D29))</f>
        <v>2.7837948332060924</v>
      </c>
      <c r="K30" s="48">
        <f>IF('Log_working_2-way'!$D29="","",B30^('Log_working_2-way'!$D29))</f>
        <v>1.560602588024171</v>
      </c>
      <c r="L30" s="55">
        <f t="shared" si="2"/>
        <v>0.36714975845410625</v>
      </c>
      <c r="M30" s="55">
        <f t="shared" si="3"/>
        <v>0.63285024154589364</v>
      </c>
      <c r="N30" s="56">
        <v>127</v>
      </c>
      <c r="O30" s="56">
        <f t="shared" si="4"/>
        <v>78.526717557251899</v>
      </c>
      <c r="P30" s="56">
        <f t="shared" si="5"/>
        <v>43.44736842105263</v>
      </c>
      <c r="Q30" s="56">
        <f t="shared" si="6"/>
        <v>83.55263157894737</v>
      </c>
      <c r="R30" s="56">
        <f t="shared" si="7"/>
        <v>48.473282442748086</v>
      </c>
      <c r="S30" s="57">
        <f t="shared" si="8"/>
        <v>-5.0259140216954705</v>
      </c>
      <c r="T30" s="57">
        <f t="shared" si="9"/>
        <v>-5.0259140216954563</v>
      </c>
      <c r="U30" t="s">
        <v>161</v>
      </c>
      <c r="V30" t="s">
        <v>163</v>
      </c>
      <c r="X30" s="40">
        <v>44174</v>
      </c>
      <c r="Y30" s="53"/>
    </row>
    <row r="31" spans="1:25" ht="15" x14ac:dyDescent="0.25">
      <c r="A31">
        <v>2.74</v>
      </c>
      <c r="B31">
        <v>1.48</v>
      </c>
      <c r="C31" s="45">
        <f t="shared" si="1"/>
        <v>4.0639179325310693E-2</v>
      </c>
      <c r="D31" s="46">
        <f>IF(OR($A31="",$B31=""),"",A31*'MPTO_working_2-way'!$G30)</f>
        <v>2.8513513513513513</v>
      </c>
      <c r="E31" s="48">
        <f>IF(OR($A31="",$B31=""),"",B31*'MPTO_working_2-way'!$G30)</f>
        <v>1.5401459854014599</v>
      </c>
      <c r="F31" s="46">
        <f>IF(OR($A31="",$B31=""),"",'MPTO_working_2-way'!D30)</f>
        <v>2.9015455065827136</v>
      </c>
      <c r="G31" s="48">
        <f>IF(OR($A31="",$B31=""),"",'MPTO_working_2-way'!E30)</f>
        <v>1.5258880192655027</v>
      </c>
      <c r="H31" s="46">
        <f>IF(OR($A31="",$B31=""),"",'OddsRatio_working_2-way'!M30)</f>
        <v>2.9039432764659772</v>
      </c>
      <c r="I31" s="46">
        <f>IF(OR($A31="",$B31=""),"",'OddsRatio_working_2-way'!N30)</f>
        <v>1.5252257314388904</v>
      </c>
      <c r="J31" s="46">
        <f>IF('Log_working_2-way'!$D30="","",A31^('Log_working_2-way'!$D30))</f>
        <v>2.9279456277931568</v>
      </c>
      <c r="K31" s="48">
        <f>IF('Log_working_2-way'!$D30="","",B31^('Log_working_2-way'!$D30))</f>
        <v>1.5186868268394949</v>
      </c>
      <c r="L31" s="55">
        <f t="shared" si="2"/>
        <v>0.35071090047393366</v>
      </c>
      <c r="M31" s="55">
        <f t="shared" si="3"/>
        <v>0.64928909952606639</v>
      </c>
      <c r="N31" s="56">
        <v>128</v>
      </c>
      <c r="O31" s="56">
        <f t="shared" si="4"/>
        <v>81.28467153284673</v>
      </c>
      <c r="P31" s="56">
        <f t="shared" si="5"/>
        <v>41.513513513513509</v>
      </c>
      <c r="Q31" s="56">
        <f t="shared" si="6"/>
        <v>86.486486486486484</v>
      </c>
      <c r="R31" s="56">
        <f t="shared" si="7"/>
        <v>46.715328467153284</v>
      </c>
      <c r="S31" s="57">
        <f t="shared" si="8"/>
        <v>-5.2018149536397544</v>
      </c>
      <c r="T31" s="57">
        <f t="shared" si="9"/>
        <v>-5.2018149536397758</v>
      </c>
      <c r="U31" t="s">
        <v>240</v>
      </c>
      <c r="V31" t="s">
        <v>121</v>
      </c>
      <c r="X31" s="40">
        <v>44174</v>
      </c>
      <c r="Y31" s="42"/>
    </row>
    <row r="32" spans="1:25" ht="15" x14ac:dyDescent="0.25">
      <c r="A32">
        <v>2.5</v>
      </c>
      <c r="B32">
        <v>1.57</v>
      </c>
      <c r="C32" s="45">
        <f t="shared" si="1"/>
        <v>3.6942675159235661E-2</v>
      </c>
      <c r="D32" s="46">
        <f>IF(OR($A32="",$B32=""),"",A32*'MPTO_working_2-way'!$G31)</f>
        <v>2.5923566878980893</v>
      </c>
      <c r="E32" s="48">
        <f>IF(OR($A32="",$B32=""),"",B32*'MPTO_working_2-way'!$G31)</f>
        <v>1.6280000000000001</v>
      </c>
      <c r="F32" s="46">
        <f>IF(OR($A32="",$B32=""),"",'MPTO_working_2-way'!D31)</f>
        <v>2.621035058430718</v>
      </c>
      <c r="G32" s="48">
        <f>IF(OR($A32="",$B32=""),"",'MPTO_working_2-way'!E31)</f>
        <v>1.6168898043254378</v>
      </c>
      <c r="H32" s="46">
        <f>IF(OR($A32="",$B32=""),"",'OddsRatio_working_2-way'!M31)</f>
        <v>2.6222142113076257</v>
      </c>
      <c r="I32" s="46">
        <f>IF(OR($A32="",$B32=""),"",'OddsRatio_working_2-way'!N31)</f>
        <v>1.6164414002968981</v>
      </c>
      <c r="J32" s="46">
        <f>IF('Log_working_2-way'!$D31="","",A32^('Log_working_2-way'!$D31))</f>
        <v>2.6356549417120103</v>
      </c>
      <c r="K32" s="48">
        <f>IF('Log_working_2-way'!$D31="","",B32^('Log_working_2-way'!$D31))</f>
        <v>1.6113758926152844</v>
      </c>
      <c r="L32" s="55">
        <f t="shared" si="2"/>
        <v>0.38574938574938572</v>
      </c>
      <c r="M32" s="55">
        <f t="shared" si="3"/>
        <v>0.61425061425061422</v>
      </c>
      <c r="N32" s="56">
        <v>129</v>
      </c>
      <c r="O32" s="56">
        <f t="shared" si="4"/>
        <v>77.400000000000006</v>
      </c>
      <c r="P32" s="56">
        <f t="shared" si="5"/>
        <v>46.834394904458598</v>
      </c>
      <c r="Q32" s="56">
        <f t="shared" si="6"/>
        <v>82.165605095541395</v>
      </c>
      <c r="R32" s="56">
        <f t="shared" si="7"/>
        <v>51.6</v>
      </c>
      <c r="S32" s="57">
        <f t="shared" si="8"/>
        <v>-4.7656050955413889</v>
      </c>
      <c r="T32" s="57">
        <f t="shared" si="9"/>
        <v>-4.7656050955414031</v>
      </c>
      <c r="U32" t="s">
        <v>160</v>
      </c>
      <c r="V32" t="s">
        <v>223</v>
      </c>
      <c r="X32" s="40">
        <v>44175</v>
      </c>
      <c r="Y32" s="53"/>
    </row>
    <row r="33" spans="1:25" ht="15" x14ac:dyDescent="0.25">
      <c r="A33">
        <v>1.86</v>
      </c>
      <c r="B33">
        <v>1.99</v>
      </c>
      <c r="C33" s="45">
        <f t="shared" si="1"/>
        <v>4.0146971416220811E-2</v>
      </c>
      <c r="D33" s="46">
        <f>IF(OR($A33="",$B33=""),"",A33*'MPTO_working_2-way'!$G32)</f>
        <v>1.9346733668341709</v>
      </c>
      <c r="E33" s="48">
        <f>IF(OR($A33="",$B33=""),"",B33*'MPTO_working_2-way'!$G32)</f>
        <v>2.0698924731182795</v>
      </c>
      <c r="F33" s="46">
        <f>IF(OR($A33="",$B33=""),"",'MPTO_working_2-way'!D32)</f>
        <v>1.9321396878425641</v>
      </c>
      <c r="G33" s="48">
        <f>IF(OR($A33="",$B33=""),"",'MPTO_working_2-way'!E32)</f>
        <v>2.0728005824046591</v>
      </c>
      <c r="H33" s="46">
        <f>IF(OR($A33="",$B33=""),"",'OddsRatio_working_2-way'!M32)</f>
        <v>1.9320337272260424</v>
      </c>
      <c r="I33" s="46">
        <f>IF(OR($A33="",$B33=""),"",'OddsRatio_working_2-way'!N32)</f>
        <v>2.0729225464578858</v>
      </c>
      <c r="J33" s="46">
        <f>IF('Log_working_2-way'!$D32="","",A33^('Log_working_2-way'!$D32))</f>
        <v>1.9308758651633173</v>
      </c>
      <c r="K33" s="48">
        <f>IF('Log_working_2-way'!$D32="","",B33^('Log_working_2-way'!$D32))</f>
        <v>2.0742570920821759</v>
      </c>
      <c r="L33" s="55">
        <f t="shared" si="2"/>
        <v>0.51688311688311683</v>
      </c>
      <c r="M33" s="55">
        <f t="shared" si="3"/>
        <v>0.48311688311688311</v>
      </c>
      <c r="N33" s="56">
        <v>130</v>
      </c>
      <c r="O33" s="56">
        <f t="shared" si="4"/>
        <v>60.107526881720432</v>
      </c>
      <c r="P33" s="56">
        <f t="shared" si="5"/>
        <v>64.673366834170849</v>
      </c>
      <c r="Q33" s="56">
        <f t="shared" si="6"/>
        <v>65.326633165829136</v>
      </c>
      <c r="R33" s="56">
        <f t="shared" si="7"/>
        <v>69.892473118279568</v>
      </c>
      <c r="S33" s="57">
        <f t="shared" si="8"/>
        <v>-5.2191062841087046</v>
      </c>
      <c r="T33" s="57">
        <f t="shared" si="9"/>
        <v>-5.2191062841087188</v>
      </c>
      <c r="U33" t="s">
        <v>130</v>
      </c>
      <c r="V33" t="s">
        <v>128</v>
      </c>
      <c r="X33" s="40">
        <v>44174</v>
      </c>
      <c r="Y33" s="42"/>
    </row>
    <row r="34" spans="1:25" ht="15" x14ac:dyDescent="0.25">
      <c r="A34">
        <v>2.04</v>
      </c>
      <c r="B34">
        <v>1.81</v>
      </c>
      <c r="C34" s="45">
        <f t="shared" si="1"/>
        <v>4.2682266276676373E-2</v>
      </c>
      <c r="D34" s="46">
        <f>IF(OR($A34="",$B34=""),"",A34*'MPTO_working_2-way'!$G33)</f>
        <v>2.1270718232044197</v>
      </c>
      <c r="E34" s="48">
        <f>IF(OR($A34="",$B34=""),"",B34*'MPTO_working_2-way'!$G33)</f>
        <v>1.8872549019607843</v>
      </c>
      <c r="F34" s="46">
        <f>IF(OR($A34="",$B34=""),"",'MPTO_working_2-way'!D33)</f>
        <v>2.1328558225508316</v>
      </c>
      <c r="G34" s="48">
        <f>IF(OR($A34="",$B34=""),"",'MPTO_working_2-way'!E33)</f>
        <v>1.8827248623291861</v>
      </c>
      <c r="H34" s="46">
        <f>IF(OR($A34="",$B34=""),"",'OddsRatio_working_2-way'!M33)</f>
        <v>2.1331154474650633</v>
      </c>
      <c r="I34" s="46">
        <f>IF(OR($A34="",$B34=""),"",'OddsRatio_working_2-way'!N33)</f>
        <v>1.8825226081218283</v>
      </c>
      <c r="J34" s="46">
        <f>IF('Log_working_2-way'!$D33="","",A34^('Log_working_2-way'!$D33))</f>
        <v>2.1357821160163764</v>
      </c>
      <c r="K34" s="48">
        <f>IF('Log_working_2-way'!$D33="","",B34^('Log_working_2-way'!$D33))</f>
        <v>1.8804505599252526</v>
      </c>
      <c r="L34" s="55">
        <f t="shared" si="2"/>
        <v>0.47012987012987018</v>
      </c>
      <c r="M34" s="55">
        <f t="shared" si="3"/>
        <v>0.52987012987012994</v>
      </c>
      <c r="N34" s="56">
        <v>131</v>
      </c>
      <c r="O34" s="56">
        <f t="shared" si="4"/>
        <v>66.784313725490193</v>
      </c>
      <c r="P34" s="56">
        <f t="shared" si="5"/>
        <v>58.624309392265204</v>
      </c>
      <c r="Q34" s="56">
        <f t="shared" si="6"/>
        <v>72.375690607734811</v>
      </c>
      <c r="R34" s="56">
        <f t="shared" si="7"/>
        <v>64.215686274509807</v>
      </c>
      <c r="S34" s="57">
        <f t="shared" si="8"/>
        <v>-5.5913768822446173</v>
      </c>
      <c r="T34" s="57">
        <f t="shared" si="9"/>
        <v>-5.5913768822446031</v>
      </c>
      <c r="U34" t="s">
        <v>242</v>
      </c>
      <c r="V34" t="s">
        <v>221</v>
      </c>
      <c r="X34" s="40">
        <v>44174</v>
      </c>
      <c r="Y34" s="42"/>
    </row>
    <row r="35" spans="1:25" ht="15" x14ac:dyDescent="0.25">
      <c r="A35"/>
      <c r="B35"/>
      <c r="C35" s="45"/>
      <c r="D35" s="46"/>
      <c r="E35" s="48"/>
      <c r="F35" s="46"/>
      <c r="G35" s="48"/>
      <c r="H35" s="46"/>
      <c r="I35" s="46"/>
      <c r="J35" s="46"/>
      <c r="K35" s="48"/>
      <c r="L35" s="55"/>
      <c r="M35" s="55"/>
      <c r="N35" s="56"/>
      <c r="O35" s="56"/>
      <c r="P35" s="56"/>
      <c r="Q35" s="56"/>
      <c r="R35" s="56"/>
      <c r="S35" s="57"/>
      <c r="T35" s="57"/>
      <c r="U35"/>
      <c r="V35"/>
      <c r="X35" s="40"/>
      <c r="Y35" s="42"/>
    </row>
    <row r="36" spans="1:25" ht="15" x14ac:dyDescent="0.25">
      <c r="A36"/>
      <c r="B36"/>
      <c r="C36" s="45"/>
      <c r="D36" s="46"/>
      <c r="E36" s="48"/>
      <c r="F36" s="46"/>
      <c r="G36" s="48"/>
      <c r="H36" s="46"/>
      <c r="I36" s="46"/>
      <c r="J36" s="46"/>
      <c r="K36" s="48"/>
      <c r="L36" s="55"/>
      <c r="M36" s="55"/>
      <c r="N36" s="56"/>
      <c r="O36" s="56"/>
      <c r="P36" s="56"/>
      <c r="Q36" s="56"/>
      <c r="R36" s="56"/>
      <c r="S36" s="57"/>
      <c r="T36" s="57"/>
      <c r="U36"/>
      <c r="V36"/>
      <c r="X36" s="40"/>
      <c r="Y36" s="42"/>
    </row>
    <row r="37" spans="1:25" ht="15" x14ac:dyDescent="0.25">
      <c r="A37"/>
      <c r="B37"/>
      <c r="C37" s="45"/>
      <c r="D37" s="46"/>
      <c r="E37" s="48"/>
      <c r="F37" s="46"/>
      <c r="G37" s="48"/>
      <c r="H37" s="46"/>
      <c r="I37" s="46"/>
      <c r="J37" s="46"/>
      <c r="K37" s="48"/>
      <c r="L37" s="55"/>
      <c r="M37" s="55"/>
      <c r="N37" s="56"/>
      <c r="O37" s="56"/>
      <c r="P37" s="56"/>
      <c r="Q37" s="56"/>
      <c r="R37" s="56"/>
      <c r="S37" s="57"/>
      <c r="T37" s="57"/>
      <c r="U37"/>
      <c r="V37"/>
      <c r="X37" s="40"/>
      <c r="Y37" s="42"/>
    </row>
    <row r="38" spans="1:25" ht="15" x14ac:dyDescent="0.25">
      <c r="A38"/>
      <c r="B38"/>
      <c r="C38" s="45"/>
      <c r="D38" s="46"/>
      <c r="E38" s="48"/>
      <c r="F38" s="46"/>
      <c r="G38" s="48"/>
      <c r="H38" s="46"/>
      <c r="I38" s="46"/>
      <c r="J38" s="46"/>
      <c r="K38" s="48"/>
      <c r="L38" s="55"/>
      <c r="M38" s="55"/>
      <c r="N38" s="56"/>
      <c r="O38" s="56"/>
      <c r="P38" s="56"/>
      <c r="Q38" s="56"/>
      <c r="R38" s="56"/>
      <c r="S38" s="57"/>
      <c r="T38" s="57"/>
      <c r="U38"/>
      <c r="V38"/>
      <c r="X38" s="40"/>
      <c r="Y38" s="42"/>
    </row>
    <row r="39" spans="1:25" ht="15" x14ac:dyDescent="0.25">
      <c r="A39"/>
      <c r="B39"/>
      <c r="C39" s="45"/>
      <c r="D39" s="46"/>
      <c r="E39" s="48"/>
      <c r="F39" s="46"/>
      <c r="G39" s="48"/>
      <c r="H39" s="46"/>
      <c r="I39" s="46"/>
      <c r="J39" s="46"/>
      <c r="K39" s="48"/>
      <c r="L39" s="55"/>
      <c r="M39" s="55"/>
      <c r="N39" s="56"/>
      <c r="O39" s="56"/>
      <c r="P39" s="56"/>
      <c r="Q39" s="56"/>
      <c r="R39" s="56"/>
      <c r="S39" s="57"/>
      <c r="T39" s="57"/>
      <c r="U39"/>
      <c r="V39"/>
      <c r="X39" s="40"/>
      <c r="Y39" s="42"/>
    </row>
    <row r="40" spans="1:25" ht="15" x14ac:dyDescent="0.25">
      <c r="A40"/>
      <c r="B40"/>
      <c r="C40" s="45"/>
      <c r="D40" s="46"/>
      <c r="E40" s="48"/>
      <c r="F40" s="46"/>
      <c r="G40" s="48"/>
      <c r="H40" s="46"/>
      <c r="I40" s="46"/>
      <c r="J40" s="46"/>
      <c r="K40" s="48"/>
      <c r="L40" s="55"/>
      <c r="M40" s="55"/>
      <c r="N40" s="56"/>
      <c r="O40" s="56"/>
      <c r="P40" s="56"/>
      <c r="Q40" s="56"/>
      <c r="R40" s="56"/>
      <c r="S40" s="57"/>
      <c r="T40" s="57"/>
      <c r="U40"/>
      <c r="V40"/>
      <c r="X40" s="40"/>
      <c r="Y40" s="42"/>
    </row>
    <row r="41" spans="1:25" ht="15" x14ac:dyDescent="0.25">
      <c r="A41"/>
      <c r="B41"/>
      <c r="C41" s="45"/>
      <c r="D41" s="46"/>
      <c r="E41" s="48"/>
      <c r="F41" s="46"/>
      <c r="G41" s="48"/>
      <c r="H41" s="46"/>
      <c r="I41" s="46"/>
      <c r="J41" s="46"/>
      <c r="K41" s="48"/>
      <c r="L41" s="55"/>
      <c r="M41" s="55"/>
      <c r="N41" s="56"/>
      <c r="O41" s="56"/>
      <c r="P41" s="56"/>
      <c r="Q41" s="56"/>
      <c r="R41" s="56"/>
      <c r="S41" s="57"/>
      <c r="T41" s="57"/>
      <c r="U41"/>
      <c r="V41"/>
      <c r="X41" s="40"/>
      <c r="Y41" s="42"/>
    </row>
    <row r="42" spans="1:25" ht="15" x14ac:dyDescent="0.25">
      <c r="A42"/>
      <c r="B42"/>
      <c r="C42" s="45"/>
      <c r="D42" s="46"/>
      <c r="E42" s="48"/>
      <c r="F42" s="46"/>
      <c r="G42" s="48"/>
      <c r="H42" s="46"/>
      <c r="I42" s="46"/>
      <c r="J42" s="46"/>
      <c r="K42" s="48"/>
      <c r="L42" s="55"/>
      <c r="M42" s="55"/>
      <c r="N42" s="56"/>
      <c r="O42" s="56"/>
      <c r="P42" s="56"/>
      <c r="Q42" s="56"/>
      <c r="R42" s="56"/>
      <c r="S42" s="57"/>
      <c r="T42" s="57"/>
      <c r="U42"/>
      <c r="V42"/>
      <c r="X42" s="40"/>
      <c r="Y42" s="42"/>
    </row>
    <row r="43" spans="1:25" ht="15" x14ac:dyDescent="0.25">
      <c r="A43"/>
      <c r="B43"/>
      <c r="C43" s="45"/>
      <c r="D43" s="46"/>
      <c r="E43" s="48"/>
      <c r="F43" s="46"/>
      <c r="G43" s="48"/>
      <c r="H43" s="46"/>
      <c r="I43" s="46"/>
      <c r="J43" s="46"/>
      <c r="K43" s="48"/>
      <c r="L43" s="55"/>
      <c r="M43" s="55"/>
      <c r="N43" s="56"/>
      <c r="O43" s="56"/>
      <c r="P43" s="56"/>
      <c r="Q43" s="56"/>
      <c r="R43" s="56"/>
      <c r="S43" s="57"/>
      <c r="T43" s="57"/>
      <c r="U43"/>
      <c r="V43"/>
      <c r="X43" s="40"/>
      <c r="Y43" s="42"/>
    </row>
    <row r="44" spans="1:25" ht="15" x14ac:dyDescent="0.25">
      <c r="A44"/>
      <c r="B44"/>
      <c r="C44" s="45"/>
      <c r="D44" s="46"/>
      <c r="E44" s="48"/>
      <c r="F44" s="46"/>
      <c r="G44" s="48"/>
      <c r="H44" s="46"/>
      <c r="I44" s="46"/>
      <c r="J44" s="46"/>
      <c r="K44" s="48"/>
      <c r="L44" s="55"/>
      <c r="M44" s="55"/>
      <c r="N44" s="56"/>
      <c r="O44" s="56"/>
      <c r="P44" s="56"/>
      <c r="Q44" s="56"/>
      <c r="R44" s="56"/>
      <c r="S44" s="57"/>
      <c r="T44" s="57"/>
      <c r="U44"/>
      <c r="V44"/>
      <c r="X44" s="40"/>
      <c r="Y44" s="42"/>
    </row>
    <row r="45" spans="1:25" ht="15" x14ac:dyDescent="0.25">
      <c r="A45"/>
      <c r="B45"/>
      <c r="C45" s="45"/>
      <c r="D45" s="46"/>
      <c r="E45" s="48"/>
      <c r="F45" s="46"/>
      <c r="G45" s="48"/>
      <c r="H45" s="46"/>
      <c r="I45" s="46"/>
      <c r="J45" s="46"/>
      <c r="K45" s="48"/>
      <c r="L45" s="55"/>
      <c r="M45" s="55"/>
      <c r="N45" s="56"/>
      <c r="O45" s="56"/>
      <c r="P45" s="56"/>
      <c r="Q45" s="56"/>
      <c r="R45" s="56"/>
      <c r="S45" s="57"/>
      <c r="T45" s="57"/>
      <c r="U45"/>
      <c r="V45"/>
      <c r="X45" s="40"/>
      <c r="Y45" s="42"/>
    </row>
    <row r="46" spans="1:25" ht="15" x14ac:dyDescent="0.25">
      <c r="A46"/>
      <c r="B46"/>
      <c r="C46" s="45"/>
      <c r="D46" s="46"/>
      <c r="E46" s="48"/>
      <c r="F46" s="46"/>
      <c r="G46" s="48"/>
      <c r="H46" s="46"/>
      <c r="I46" s="46"/>
      <c r="J46" s="46"/>
      <c r="K46" s="48"/>
      <c r="L46" s="55"/>
      <c r="M46" s="55"/>
      <c r="N46" s="56"/>
      <c r="O46" s="56"/>
      <c r="P46" s="56"/>
      <c r="Q46" s="56"/>
      <c r="R46" s="56"/>
      <c r="S46" s="57"/>
      <c r="T46" s="57"/>
      <c r="U46"/>
      <c r="V46"/>
      <c r="X46" s="40"/>
      <c r="Y46" s="42"/>
    </row>
    <row r="47" spans="1:25" ht="15" x14ac:dyDescent="0.25">
      <c r="A47"/>
      <c r="B47"/>
      <c r="C47" s="45"/>
      <c r="D47" s="46"/>
      <c r="E47" s="48"/>
      <c r="F47" s="46"/>
      <c r="G47" s="48"/>
      <c r="H47" s="46"/>
      <c r="I47" s="46"/>
      <c r="J47" s="46"/>
      <c r="K47" s="48"/>
      <c r="L47" s="55"/>
      <c r="M47" s="55"/>
      <c r="N47" s="56"/>
      <c r="O47" s="56"/>
      <c r="P47" s="56"/>
      <c r="Q47" s="56"/>
      <c r="R47" s="56"/>
      <c r="S47" s="57"/>
      <c r="T47" s="57"/>
      <c r="U47"/>
      <c r="V47"/>
      <c r="X47" s="40"/>
      <c r="Y47" s="42"/>
    </row>
    <row r="48" spans="1:25" ht="15" x14ac:dyDescent="0.25">
      <c r="A48"/>
      <c r="B48"/>
      <c r="C48" s="45"/>
      <c r="D48" s="46"/>
      <c r="E48" s="48"/>
      <c r="F48" s="46"/>
      <c r="G48" s="48"/>
      <c r="H48" s="46"/>
      <c r="I48" s="46"/>
      <c r="J48" s="46"/>
      <c r="K48" s="48"/>
      <c r="L48" s="55"/>
      <c r="M48" s="55"/>
      <c r="N48" s="56"/>
      <c r="O48" s="56"/>
      <c r="P48" s="56"/>
      <c r="Q48" s="56"/>
      <c r="R48" s="56"/>
      <c r="S48" s="57"/>
      <c r="T48" s="57"/>
      <c r="U48"/>
      <c r="V48"/>
      <c r="X48" s="40"/>
      <c r="Y48" s="42"/>
    </row>
    <row r="49" spans="1:25" ht="15" x14ac:dyDescent="0.25">
      <c r="A49"/>
      <c r="B49"/>
      <c r="C49" s="45"/>
      <c r="D49" s="46"/>
      <c r="E49" s="48"/>
      <c r="F49" s="46"/>
      <c r="G49" s="48"/>
      <c r="H49" s="46"/>
      <c r="I49" s="46"/>
      <c r="J49" s="46"/>
      <c r="K49" s="48"/>
      <c r="L49" s="55"/>
      <c r="M49" s="55"/>
      <c r="N49" s="56"/>
      <c r="O49" s="56"/>
      <c r="P49" s="56"/>
      <c r="Q49" s="56"/>
      <c r="R49" s="56"/>
      <c r="S49" s="57"/>
      <c r="T49" s="57"/>
      <c r="U49"/>
      <c r="V49"/>
      <c r="X49" s="40"/>
      <c r="Y49" s="42"/>
    </row>
    <row r="50" spans="1:25" ht="15" x14ac:dyDescent="0.25">
      <c r="A50"/>
      <c r="B50"/>
      <c r="C50" s="45"/>
      <c r="D50" s="46"/>
      <c r="E50" s="48"/>
      <c r="F50" s="46"/>
      <c r="G50" s="48"/>
      <c r="H50" s="46"/>
      <c r="I50" s="46"/>
      <c r="J50" s="46"/>
      <c r="K50" s="48"/>
      <c r="L50" s="55"/>
      <c r="M50" s="55"/>
      <c r="N50" s="56"/>
      <c r="O50" s="56"/>
      <c r="P50" s="56"/>
      <c r="Q50" s="56"/>
      <c r="R50" s="56"/>
      <c r="S50" s="57"/>
      <c r="T50" s="57"/>
      <c r="U50"/>
      <c r="V50"/>
      <c r="X50" s="40"/>
      <c r="Y50" s="42"/>
    </row>
    <row r="51" spans="1:25" ht="15" x14ac:dyDescent="0.25">
      <c r="A51"/>
      <c r="B51"/>
      <c r="C51" s="45"/>
      <c r="D51" s="46"/>
      <c r="E51" s="48"/>
      <c r="F51" s="46"/>
      <c r="G51" s="48"/>
      <c r="H51" s="46"/>
      <c r="I51" s="46"/>
      <c r="J51" s="46"/>
      <c r="K51" s="48"/>
      <c r="L51" s="55"/>
      <c r="M51" s="55"/>
      <c r="N51" s="56"/>
      <c r="O51" s="56"/>
      <c r="P51" s="56"/>
      <c r="Q51" s="56"/>
      <c r="R51" s="56"/>
      <c r="S51" s="57"/>
      <c r="T51" s="57"/>
      <c r="U51"/>
      <c r="V51"/>
      <c r="X51" s="40"/>
      <c r="Y51" s="42"/>
    </row>
    <row r="52" spans="1:25" ht="15" x14ac:dyDescent="0.25">
      <c r="A52"/>
      <c r="B52"/>
      <c r="C52" s="45"/>
      <c r="D52" s="46"/>
      <c r="E52" s="48"/>
      <c r="F52" s="46"/>
      <c r="G52" s="48"/>
      <c r="H52" s="46"/>
      <c r="I52" s="46"/>
      <c r="J52" s="46"/>
      <c r="K52" s="48"/>
      <c r="L52" s="55"/>
      <c r="M52" s="55"/>
      <c r="N52" s="56"/>
      <c r="O52" s="56"/>
      <c r="P52" s="56"/>
      <c r="Q52" s="56"/>
      <c r="R52" s="56"/>
      <c r="S52" s="57"/>
      <c r="T52" s="57"/>
      <c r="U52"/>
      <c r="V52"/>
      <c r="X52" s="40"/>
      <c r="Y52" s="42"/>
    </row>
    <row r="53" spans="1:25" ht="15" x14ac:dyDescent="0.25">
      <c r="A53"/>
      <c r="B53"/>
      <c r="C53" s="45"/>
      <c r="D53" s="46"/>
      <c r="E53" s="48"/>
      <c r="F53" s="46"/>
      <c r="G53" s="48"/>
      <c r="H53" s="46"/>
      <c r="I53" s="46"/>
      <c r="J53" s="46"/>
      <c r="K53" s="48"/>
      <c r="L53" s="55"/>
      <c r="M53" s="55"/>
      <c r="N53" s="56"/>
      <c r="O53" s="56"/>
      <c r="P53" s="56"/>
      <c r="Q53" s="56"/>
      <c r="R53" s="56"/>
      <c r="S53" s="57"/>
      <c r="T53" s="57"/>
      <c r="U53"/>
      <c r="V53"/>
      <c r="X53" s="40"/>
      <c r="Y53" s="42"/>
    </row>
    <row r="54" spans="1:25" ht="15" x14ac:dyDescent="0.25">
      <c r="A54"/>
      <c r="B54"/>
      <c r="C54" s="45"/>
      <c r="D54" s="46"/>
      <c r="E54" s="48"/>
      <c r="F54" s="46"/>
      <c r="G54" s="48"/>
      <c r="H54" s="46"/>
      <c r="I54" s="46"/>
      <c r="J54" s="46"/>
      <c r="K54" s="48"/>
      <c r="L54" s="55"/>
      <c r="M54" s="55"/>
      <c r="N54" s="56"/>
      <c r="O54" s="56"/>
      <c r="P54" s="56"/>
      <c r="Q54" s="56"/>
      <c r="R54" s="56"/>
      <c r="S54" s="57"/>
      <c r="T54" s="57"/>
      <c r="U54"/>
      <c r="V54"/>
      <c r="X54" s="40"/>
      <c r="Y54" s="42"/>
    </row>
    <row r="55" spans="1:25" ht="15" x14ac:dyDescent="0.25">
      <c r="A55"/>
      <c r="B55"/>
      <c r="C55" s="45"/>
      <c r="D55" s="46"/>
      <c r="E55" s="48"/>
      <c r="F55" s="46"/>
      <c r="G55" s="48"/>
      <c r="H55" s="46"/>
      <c r="I55" s="46"/>
      <c r="J55" s="46"/>
      <c r="K55" s="48"/>
      <c r="L55" s="55"/>
      <c r="M55" s="55"/>
      <c r="N55" s="56"/>
      <c r="O55" s="56"/>
      <c r="P55" s="56"/>
      <c r="Q55" s="56"/>
      <c r="R55" s="56"/>
      <c r="S55" s="57"/>
      <c r="T55" s="57"/>
      <c r="U55"/>
      <c r="V55"/>
      <c r="X55" s="40"/>
      <c r="Y55" s="42"/>
    </row>
    <row r="56" spans="1:25" ht="15" x14ac:dyDescent="0.25">
      <c r="A56"/>
      <c r="B56"/>
      <c r="C56" s="45"/>
      <c r="D56" s="46"/>
      <c r="E56" s="48"/>
      <c r="F56" s="46"/>
      <c r="G56" s="48"/>
      <c r="H56" s="46"/>
      <c r="I56" s="46"/>
      <c r="J56" s="46"/>
      <c r="K56" s="48"/>
      <c r="L56" s="55"/>
      <c r="M56" s="55"/>
      <c r="N56" s="56"/>
      <c r="O56" s="56"/>
      <c r="P56" s="56"/>
      <c r="Q56" s="56"/>
      <c r="R56" s="56"/>
      <c r="S56" s="57"/>
      <c r="T56" s="57"/>
      <c r="U56"/>
      <c r="V56"/>
      <c r="X56" s="40"/>
      <c r="Y56" s="42"/>
    </row>
    <row r="57" spans="1:25" ht="15" x14ac:dyDescent="0.25">
      <c r="A57"/>
      <c r="B57"/>
      <c r="C57" s="45"/>
      <c r="D57" s="46"/>
      <c r="E57" s="48"/>
      <c r="F57" s="46"/>
      <c r="G57" s="48"/>
      <c r="H57" s="46"/>
      <c r="I57" s="46"/>
      <c r="J57" s="46"/>
      <c r="K57" s="48"/>
      <c r="L57" s="55"/>
      <c r="M57" s="55"/>
      <c r="N57" s="56"/>
      <c r="O57" s="56"/>
      <c r="P57" s="56"/>
      <c r="Q57" s="56"/>
      <c r="R57" s="56"/>
      <c r="S57" s="57"/>
      <c r="T57" s="57"/>
      <c r="U57"/>
      <c r="V57"/>
      <c r="X57" s="40"/>
      <c r="Y57" s="42"/>
    </row>
    <row r="58" spans="1:25" ht="15" x14ac:dyDescent="0.25">
      <c r="A58"/>
      <c r="B58"/>
      <c r="C58" s="45"/>
      <c r="D58" s="46"/>
      <c r="E58" s="48"/>
      <c r="F58" s="46"/>
      <c r="G58" s="48"/>
      <c r="H58" s="46"/>
      <c r="I58" s="46"/>
      <c r="J58" s="46"/>
      <c r="K58" s="48"/>
      <c r="L58" s="55"/>
      <c r="M58" s="55"/>
      <c r="N58" s="56"/>
      <c r="O58" s="56"/>
      <c r="P58" s="56"/>
      <c r="Q58" s="56"/>
      <c r="R58" s="56"/>
      <c r="S58" s="57"/>
      <c r="T58" s="57"/>
      <c r="U58"/>
      <c r="V58"/>
      <c r="X58" s="40"/>
      <c r="Y58" s="42"/>
    </row>
    <row r="59" spans="1:25" ht="15" x14ac:dyDescent="0.25">
      <c r="A59"/>
      <c r="B59"/>
      <c r="C59" s="45"/>
      <c r="D59" s="46"/>
      <c r="E59" s="48"/>
      <c r="F59" s="46"/>
      <c r="G59" s="48"/>
      <c r="H59" s="46"/>
      <c r="I59" s="46"/>
      <c r="J59" s="46"/>
      <c r="K59" s="48"/>
      <c r="L59" s="55"/>
      <c r="M59" s="55"/>
      <c r="N59" s="56"/>
      <c r="O59" s="56"/>
      <c r="P59" s="56"/>
      <c r="Q59" s="56"/>
      <c r="R59" s="56"/>
      <c r="S59" s="57"/>
      <c r="T59" s="57"/>
      <c r="U59"/>
      <c r="V59"/>
      <c r="X59" s="40"/>
      <c r="Y59" s="42"/>
    </row>
    <row r="60" spans="1:25" ht="15" x14ac:dyDescent="0.25">
      <c r="A60"/>
      <c r="B60"/>
      <c r="C60" s="45"/>
      <c r="D60" s="46"/>
      <c r="E60" s="48"/>
      <c r="F60" s="46"/>
      <c r="G60" s="48"/>
      <c r="H60" s="46"/>
      <c r="I60" s="46"/>
      <c r="J60" s="46"/>
      <c r="K60" s="48"/>
      <c r="L60" s="55"/>
      <c r="M60" s="55"/>
      <c r="N60" s="56"/>
      <c r="O60" s="56"/>
      <c r="P60" s="56"/>
      <c r="Q60" s="56"/>
      <c r="R60" s="56"/>
      <c r="S60" s="57"/>
      <c r="T60" s="57"/>
      <c r="U60"/>
      <c r="V60"/>
      <c r="X60" s="40"/>
      <c r="Y60" s="42"/>
    </row>
    <row r="61" spans="1:25" ht="15" x14ac:dyDescent="0.25">
      <c r="A61"/>
      <c r="B61"/>
      <c r="C61" s="45"/>
      <c r="D61" s="46"/>
      <c r="E61" s="48"/>
      <c r="F61" s="46"/>
      <c r="G61" s="48"/>
      <c r="H61" s="46"/>
      <c r="I61" s="46"/>
      <c r="J61" s="46"/>
      <c r="K61" s="48"/>
      <c r="L61" s="55"/>
      <c r="M61" s="55"/>
      <c r="N61" s="56"/>
      <c r="O61" s="56"/>
      <c r="P61" s="56"/>
      <c r="Q61" s="56"/>
      <c r="R61" s="56"/>
      <c r="S61" s="57"/>
      <c r="T61" s="57"/>
      <c r="U61"/>
      <c r="V61"/>
      <c r="X61" s="40"/>
      <c r="Y61" s="42"/>
    </row>
    <row r="62" spans="1:25" ht="15" x14ac:dyDescent="0.25">
      <c r="A62"/>
      <c r="B62"/>
      <c r="C62" s="45"/>
      <c r="D62" s="46"/>
      <c r="E62" s="48"/>
      <c r="F62" s="46"/>
      <c r="G62" s="48"/>
      <c r="H62" s="46"/>
      <c r="I62" s="46"/>
      <c r="J62" s="46"/>
      <c r="K62" s="48"/>
      <c r="L62" s="55"/>
      <c r="M62" s="55"/>
      <c r="N62" s="56"/>
      <c r="O62" s="56"/>
      <c r="P62" s="56"/>
      <c r="Q62" s="56"/>
      <c r="R62" s="56"/>
      <c r="S62" s="57"/>
      <c r="T62" s="57"/>
      <c r="U62"/>
      <c r="V62"/>
      <c r="X62" s="40"/>
      <c r="Y62" s="42"/>
    </row>
    <row r="63" spans="1:25" ht="15" x14ac:dyDescent="0.25">
      <c r="A63"/>
      <c r="B63"/>
      <c r="C63" s="45"/>
      <c r="D63" s="46"/>
      <c r="E63" s="48"/>
      <c r="F63" s="46"/>
      <c r="G63" s="48"/>
      <c r="H63" s="46"/>
      <c r="I63" s="46"/>
      <c r="J63" s="46"/>
      <c r="K63" s="48"/>
      <c r="L63" s="55"/>
      <c r="M63" s="55"/>
      <c r="N63" s="56"/>
      <c r="O63" s="56"/>
      <c r="P63" s="56"/>
      <c r="Q63" s="56"/>
      <c r="R63" s="56"/>
      <c r="S63" s="57"/>
      <c r="T63" s="57"/>
      <c r="U63"/>
      <c r="V63"/>
      <c r="X63" s="40"/>
      <c r="Y63" s="42"/>
    </row>
    <row r="64" spans="1:25" ht="15" x14ac:dyDescent="0.25">
      <c r="A64"/>
      <c r="B64"/>
      <c r="C64" s="45"/>
      <c r="D64" s="46"/>
      <c r="E64" s="48"/>
      <c r="F64" s="46"/>
      <c r="G64" s="48"/>
      <c r="H64" s="46"/>
      <c r="I64" s="46"/>
      <c r="J64" s="46"/>
      <c r="K64" s="48"/>
      <c r="L64" s="55"/>
      <c r="M64" s="55"/>
      <c r="N64" s="56"/>
      <c r="O64" s="56"/>
      <c r="P64" s="56"/>
      <c r="Q64" s="56"/>
      <c r="R64" s="56"/>
      <c r="S64" s="57"/>
      <c r="T64" s="57"/>
      <c r="U64"/>
      <c r="V64"/>
      <c r="X64" s="40"/>
      <c r="Y64" s="42"/>
    </row>
    <row r="65" spans="1:25" ht="15" x14ac:dyDescent="0.25">
      <c r="A65"/>
      <c r="B65"/>
      <c r="C65" s="45"/>
      <c r="D65" s="46"/>
      <c r="E65" s="48"/>
      <c r="F65" s="46"/>
      <c r="G65" s="48"/>
      <c r="H65" s="46"/>
      <c r="I65" s="46"/>
      <c r="J65" s="46"/>
      <c r="K65" s="48"/>
      <c r="L65" s="55"/>
      <c r="M65" s="55"/>
      <c r="N65" s="56"/>
      <c r="O65" s="56"/>
      <c r="P65" s="56"/>
      <c r="Q65" s="56"/>
      <c r="R65" s="56"/>
      <c r="S65" s="57"/>
      <c r="T65" s="57"/>
      <c r="U65"/>
      <c r="V65"/>
      <c r="X65" s="40"/>
      <c r="Y65" s="42"/>
    </row>
    <row r="66" spans="1:25" ht="15" x14ac:dyDescent="0.25">
      <c r="A66"/>
      <c r="B66"/>
      <c r="C66" s="45"/>
      <c r="D66" s="46"/>
      <c r="E66" s="48"/>
      <c r="F66" s="46"/>
      <c r="G66" s="48"/>
      <c r="H66" s="46"/>
      <c r="I66" s="46"/>
      <c r="J66" s="46"/>
      <c r="K66" s="48"/>
      <c r="L66" s="55"/>
      <c r="M66" s="55"/>
      <c r="N66" s="56"/>
      <c r="O66" s="56"/>
      <c r="P66" s="56"/>
      <c r="Q66" s="56"/>
      <c r="R66" s="56"/>
      <c r="S66" s="57"/>
      <c r="T66" s="57"/>
      <c r="U66"/>
      <c r="V66"/>
      <c r="X66" s="40"/>
      <c r="Y66" s="42"/>
    </row>
    <row r="67" spans="1:25" ht="15" x14ac:dyDescent="0.25">
      <c r="A67"/>
      <c r="B67"/>
      <c r="C67" s="45"/>
      <c r="D67" s="46"/>
      <c r="E67" s="48"/>
      <c r="F67" s="46"/>
      <c r="G67" s="48"/>
      <c r="H67" s="46"/>
      <c r="I67" s="46"/>
      <c r="J67" s="46"/>
      <c r="K67" s="48"/>
      <c r="L67" s="55"/>
      <c r="M67" s="55"/>
      <c r="N67" s="56"/>
      <c r="O67" s="56"/>
      <c r="P67" s="56"/>
      <c r="Q67" s="56"/>
      <c r="R67" s="56"/>
      <c r="S67" s="57"/>
      <c r="T67" s="57"/>
      <c r="U67"/>
      <c r="V67"/>
      <c r="X67" s="40"/>
      <c r="Y67" s="42"/>
    </row>
    <row r="68" spans="1:25" ht="15" x14ac:dyDescent="0.25">
      <c r="A68"/>
      <c r="B68"/>
      <c r="C68" s="45"/>
      <c r="D68" s="46"/>
      <c r="E68" s="48"/>
      <c r="F68" s="46"/>
      <c r="G68" s="48"/>
      <c r="H68" s="46"/>
      <c r="I68" s="46"/>
      <c r="J68" s="46"/>
      <c r="K68" s="48"/>
      <c r="L68" s="55"/>
      <c r="M68" s="55"/>
      <c r="N68" s="56"/>
      <c r="O68" s="56"/>
      <c r="P68" s="56"/>
      <c r="Q68" s="56"/>
      <c r="R68" s="56"/>
      <c r="S68" s="57"/>
      <c r="T68" s="57"/>
      <c r="U68"/>
      <c r="V68"/>
      <c r="X68" s="40"/>
      <c r="Y68" s="42"/>
    </row>
    <row r="69" spans="1:25" ht="15" x14ac:dyDescent="0.25">
      <c r="A69"/>
      <c r="B69"/>
      <c r="C69" s="45"/>
      <c r="D69" s="46"/>
      <c r="E69" s="48"/>
      <c r="F69" s="46"/>
      <c r="G69" s="48"/>
      <c r="H69" s="46"/>
      <c r="I69" s="46"/>
      <c r="J69" s="46"/>
      <c r="K69" s="48"/>
      <c r="L69" s="55"/>
      <c r="M69" s="55"/>
      <c r="N69" s="56"/>
      <c r="O69" s="56"/>
      <c r="P69" s="56"/>
      <c r="Q69" s="56"/>
      <c r="R69" s="56"/>
      <c r="S69" s="57"/>
      <c r="T69" s="57"/>
      <c r="U69"/>
      <c r="V69"/>
      <c r="X69" s="40"/>
      <c r="Y69" s="42"/>
    </row>
    <row r="70" spans="1:25" ht="15" x14ac:dyDescent="0.25">
      <c r="A70"/>
      <c r="B70"/>
      <c r="C70" s="45"/>
      <c r="D70" s="46"/>
      <c r="E70" s="48"/>
      <c r="F70" s="46"/>
      <c r="G70" s="48"/>
      <c r="H70" s="46"/>
      <c r="I70" s="46"/>
      <c r="J70" s="46"/>
      <c r="K70" s="48"/>
      <c r="L70" s="55"/>
      <c r="M70" s="55"/>
      <c r="N70" s="56"/>
      <c r="O70" s="56"/>
      <c r="P70" s="56"/>
      <c r="Q70" s="56"/>
      <c r="R70" s="56"/>
      <c r="S70" s="57"/>
      <c r="T70" s="57"/>
      <c r="U70"/>
      <c r="V70"/>
      <c r="X70" s="40"/>
      <c r="Y70" s="42"/>
    </row>
    <row r="71" spans="1:25" ht="15" x14ac:dyDescent="0.25">
      <c r="A71"/>
      <c r="B71"/>
      <c r="C71" s="45"/>
      <c r="D71" s="46"/>
      <c r="E71" s="48"/>
      <c r="F71" s="46"/>
      <c r="G71" s="48"/>
      <c r="H71" s="46"/>
      <c r="I71" s="46"/>
      <c r="J71" s="46"/>
      <c r="K71" s="48"/>
      <c r="L71" s="55"/>
      <c r="M71" s="55"/>
      <c r="N71" s="56"/>
      <c r="O71" s="56"/>
      <c r="P71" s="56"/>
      <c r="Q71" s="56"/>
      <c r="R71" s="56"/>
      <c r="S71" s="57"/>
      <c r="T71" s="57"/>
      <c r="U71"/>
      <c r="V71"/>
      <c r="X71" s="40"/>
      <c r="Y71" s="42"/>
    </row>
    <row r="72" spans="1:25" ht="15" x14ac:dyDescent="0.25">
      <c r="A72"/>
      <c r="B72"/>
      <c r="C72" s="45"/>
      <c r="D72" s="46"/>
      <c r="E72" s="48"/>
      <c r="F72" s="46"/>
      <c r="G72" s="48"/>
      <c r="H72" s="46"/>
      <c r="I72" s="46"/>
      <c r="J72" s="46"/>
      <c r="K72" s="48"/>
      <c r="L72" s="55"/>
      <c r="M72" s="55"/>
      <c r="N72" s="56"/>
      <c r="O72" s="56"/>
      <c r="P72" s="56"/>
      <c r="Q72" s="56"/>
      <c r="R72" s="56"/>
      <c r="S72" s="57"/>
      <c r="T72" s="57"/>
      <c r="U72"/>
      <c r="V72"/>
      <c r="X72" s="40"/>
      <c r="Y72" s="42"/>
    </row>
    <row r="73" spans="1:25" ht="15" x14ac:dyDescent="0.25">
      <c r="A73"/>
      <c r="B73"/>
      <c r="C73" s="45"/>
      <c r="D73" s="46"/>
      <c r="E73" s="48"/>
      <c r="F73" s="46"/>
      <c r="G73" s="48"/>
      <c r="H73" s="46"/>
      <c r="I73" s="46"/>
      <c r="J73" s="46"/>
      <c r="K73" s="48"/>
      <c r="L73" s="55"/>
      <c r="M73" s="55"/>
      <c r="N73" s="56"/>
      <c r="O73" s="56"/>
      <c r="P73" s="56"/>
      <c r="Q73" s="56"/>
      <c r="R73" s="56"/>
      <c r="S73" s="57"/>
      <c r="T73" s="57"/>
      <c r="U73"/>
      <c r="V73"/>
      <c r="X73" s="40"/>
      <c r="Y73" s="42"/>
    </row>
    <row r="74" spans="1:25" ht="15" x14ac:dyDescent="0.25">
      <c r="A74"/>
      <c r="B74"/>
      <c r="C74" s="45"/>
      <c r="D74" s="46"/>
      <c r="E74" s="48"/>
      <c r="F74" s="46"/>
      <c r="G74" s="48"/>
      <c r="H74" s="46"/>
      <c r="I74" s="46"/>
      <c r="J74" s="46"/>
      <c r="K74" s="48"/>
      <c r="L74" s="55"/>
      <c r="M74" s="55"/>
      <c r="N74" s="56"/>
      <c r="O74" s="56"/>
      <c r="P74" s="56"/>
      <c r="Q74" s="56"/>
      <c r="R74" s="56"/>
      <c r="S74" s="57"/>
      <c r="T74" s="57"/>
      <c r="U74"/>
      <c r="V74"/>
      <c r="X74" s="40"/>
      <c r="Y74" s="42"/>
    </row>
    <row r="75" spans="1:25" ht="15" x14ac:dyDescent="0.25">
      <c r="A75"/>
      <c r="B75"/>
      <c r="C75" s="45"/>
      <c r="D75" s="46"/>
      <c r="E75" s="48"/>
      <c r="F75" s="46"/>
      <c r="G75" s="48"/>
      <c r="H75" s="46"/>
      <c r="I75" s="46"/>
      <c r="J75" s="46"/>
      <c r="K75" s="48"/>
      <c r="L75" s="55"/>
      <c r="M75" s="55"/>
      <c r="N75" s="56"/>
      <c r="O75" s="56"/>
      <c r="P75" s="56"/>
      <c r="Q75" s="56"/>
      <c r="R75" s="56"/>
      <c r="S75" s="57"/>
      <c r="T75" s="57"/>
      <c r="U75"/>
      <c r="V75"/>
      <c r="X75" s="40"/>
      <c r="Y75" s="42"/>
    </row>
    <row r="76" spans="1:25" ht="15" x14ac:dyDescent="0.25">
      <c r="A76"/>
      <c r="B76"/>
      <c r="C76" s="45"/>
      <c r="D76" s="46"/>
      <c r="E76" s="48"/>
      <c r="F76" s="46"/>
      <c r="G76" s="48"/>
      <c r="H76" s="46"/>
      <c r="I76" s="46"/>
      <c r="J76" s="46"/>
      <c r="K76" s="48"/>
      <c r="L76" s="55"/>
      <c r="M76" s="55"/>
      <c r="N76" s="56"/>
      <c r="O76" s="56"/>
      <c r="P76" s="56"/>
      <c r="Q76" s="56"/>
      <c r="R76" s="56"/>
      <c r="S76" s="57"/>
      <c r="T76" s="57"/>
      <c r="U76"/>
      <c r="V76"/>
      <c r="X76" s="40"/>
      <c r="Y76" s="42"/>
    </row>
    <row r="77" spans="1:25" ht="15" x14ac:dyDescent="0.25">
      <c r="A77"/>
      <c r="B77"/>
      <c r="C77" s="45"/>
      <c r="D77" s="46"/>
      <c r="E77" s="48"/>
      <c r="F77" s="46"/>
      <c r="G77" s="48"/>
      <c r="H77" s="46"/>
      <c r="I77" s="46"/>
      <c r="J77" s="46"/>
      <c r="K77" s="48"/>
      <c r="L77" s="55"/>
      <c r="M77" s="55"/>
      <c r="N77" s="56"/>
      <c r="O77" s="56"/>
      <c r="P77" s="56"/>
      <c r="Q77" s="56"/>
      <c r="R77" s="56"/>
      <c r="S77" s="57"/>
      <c r="T77" s="57"/>
      <c r="U77"/>
      <c r="V77"/>
      <c r="X77" s="40"/>
      <c r="Y77" s="42"/>
    </row>
    <row r="78" spans="1:25" ht="15" x14ac:dyDescent="0.25">
      <c r="A78"/>
      <c r="B78"/>
      <c r="C78" s="45"/>
      <c r="D78" s="46"/>
      <c r="E78" s="48"/>
      <c r="F78" s="46"/>
      <c r="G78" s="48"/>
      <c r="H78" s="46"/>
      <c r="I78" s="46"/>
      <c r="J78" s="46"/>
      <c r="K78" s="48"/>
      <c r="L78" s="55"/>
      <c r="M78" s="55"/>
      <c r="N78" s="56"/>
      <c r="O78" s="56"/>
      <c r="P78" s="56"/>
      <c r="Q78" s="56"/>
      <c r="R78" s="56"/>
      <c r="S78" s="57"/>
      <c r="T78" s="57"/>
      <c r="U78"/>
      <c r="V78"/>
      <c r="X78" s="40"/>
      <c r="Y78" s="42"/>
    </row>
    <row r="79" spans="1:25" ht="15" x14ac:dyDescent="0.25">
      <c r="A79"/>
      <c r="B79"/>
      <c r="C79" s="45"/>
      <c r="D79" s="46"/>
      <c r="E79" s="48"/>
      <c r="F79" s="46"/>
      <c r="G79" s="48"/>
      <c r="H79" s="46"/>
      <c r="I79" s="46"/>
      <c r="J79" s="46"/>
      <c r="K79" s="48"/>
      <c r="L79" s="55"/>
      <c r="M79" s="55"/>
      <c r="N79" s="56"/>
      <c r="O79" s="56"/>
      <c r="P79" s="56"/>
      <c r="Q79" s="56"/>
      <c r="R79" s="56"/>
      <c r="S79" s="57"/>
      <c r="T79" s="57"/>
      <c r="U79"/>
      <c r="V79"/>
      <c r="X79" s="40"/>
      <c r="Y79" s="42"/>
    </row>
    <row r="80" spans="1:25" ht="15" x14ac:dyDescent="0.25">
      <c r="A80"/>
      <c r="B80"/>
      <c r="C80" s="45"/>
      <c r="D80" s="46"/>
      <c r="E80" s="48"/>
      <c r="F80" s="46"/>
      <c r="G80" s="48"/>
      <c r="H80" s="46"/>
      <c r="I80" s="46"/>
      <c r="J80" s="46"/>
      <c r="K80" s="48"/>
      <c r="L80" s="55"/>
      <c r="M80" s="55"/>
      <c r="N80" s="56"/>
      <c r="O80" s="56"/>
      <c r="P80" s="56"/>
      <c r="Q80" s="56"/>
      <c r="R80" s="56"/>
      <c r="S80" s="57"/>
      <c r="T80" s="57"/>
      <c r="U80"/>
      <c r="V80"/>
      <c r="X80" s="40"/>
      <c r="Y80" s="42"/>
    </row>
    <row r="81" spans="1:25" ht="15" x14ac:dyDescent="0.25">
      <c r="A81"/>
      <c r="B81"/>
      <c r="C81" s="45"/>
      <c r="D81" s="46"/>
      <c r="E81" s="48"/>
      <c r="F81" s="46"/>
      <c r="G81" s="48"/>
      <c r="H81" s="46"/>
      <c r="I81" s="46"/>
      <c r="J81" s="46"/>
      <c r="K81" s="48"/>
      <c r="L81" s="55"/>
      <c r="M81" s="55"/>
      <c r="N81" s="56"/>
      <c r="O81" s="56"/>
      <c r="P81" s="56"/>
      <c r="Q81" s="56"/>
      <c r="R81" s="56"/>
      <c r="S81" s="57"/>
      <c r="T81" s="57"/>
      <c r="U81"/>
      <c r="V81"/>
      <c r="X81" s="40"/>
      <c r="Y81" s="42"/>
    </row>
    <row r="82" spans="1:25" ht="15" x14ac:dyDescent="0.25">
      <c r="A82"/>
      <c r="B82"/>
      <c r="C82" s="45"/>
      <c r="D82" s="46"/>
      <c r="E82" s="48"/>
      <c r="F82" s="46"/>
      <c r="G82" s="48"/>
      <c r="H82" s="46"/>
      <c r="I82" s="46"/>
      <c r="J82" s="46"/>
      <c r="K82" s="48"/>
      <c r="L82" s="55"/>
      <c r="M82" s="55"/>
      <c r="N82" s="56"/>
      <c r="O82" s="56"/>
      <c r="P82" s="56"/>
      <c r="Q82" s="56"/>
      <c r="R82" s="56"/>
      <c r="S82" s="57"/>
      <c r="T82" s="57"/>
      <c r="U82"/>
      <c r="V82"/>
      <c r="X82" s="40"/>
      <c r="Y82" s="42"/>
    </row>
    <row r="83" spans="1:25" ht="15" x14ac:dyDescent="0.25">
      <c r="A83"/>
      <c r="B83"/>
      <c r="C83" s="45"/>
      <c r="D83" s="46"/>
      <c r="E83" s="48"/>
      <c r="F83" s="46"/>
      <c r="G83" s="48"/>
      <c r="H83" s="46"/>
      <c r="I83" s="46"/>
      <c r="J83" s="46"/>
      <c r="K83" s="48"/>
      <c r="L83" s="55"/>
      <c r="M83" s="55"/>
      <c r="N83" s="56"/>
      <c r="O83" s="56"/>
      <c r="P83" s="56"/>
      <c r="Q83" s="56"/>
      <c r="R83" s="56"/>
      <c r="S83" s="57"/>
      <c r="T83" s="57"/>
      <c r="U83"/>
      <c r="V83"/>
      <c r="X83" s="40"/>
      <c r="Y83" s="42"/>
    </row>
    <row r="84" spans="1:25" ht="15" x14ac:dyDescent="0.25">
      <c r="A84"/>
      <c r="B84"/>
      <c r="C84" s="45"/>
      <c r="D84" s="46"/>
      <c r="E84" s="48"/>
      <c r="F84" s="46"/>
      <c r="G84" s="48"/>
      <c r="H84" s="46"/>
      <c r="I84" s="46"/>
      <c r="J84" s="46"/>
      <c r="K84" s="48"/>
      <c r="L84" s="55"/>
      <c r="M84" s="55"/>
      <c r="N84" s="56"/>
      <c r="O84" s="56"/>
      <c r="P84" s="56"/>
      <c r="Q84" s="56"/>
      <c r="R84" s="56"/>
      <c r="S84" s="57"/>
      <c r="T84" s="57"/>
      <c r="U84"/>
      <c r="V84"/>
      <c r="X84" s="40"/>
      <c r="Y84" s="42"/>
    </row>
    <row r="85" spans="1:25" ht="15" x14ac:dyDescent="0.25">
      <c r="A85"/>
      <c r="B85"/>
      <c r="C85" s="45"/>
      <c r="D85" s="46"/>
      <c r="E85" s="48"/>
      <c r="F85" s="46"/>
      <c r="G85" s="48"/>
      <c r="H85" s="46"/>
      <c r="I85" s="46"/>
      <c r="J85" s="46"/>
      <c r="K85" s="48"/>
      <c r="L85" s="55"/>
      <c r="M85" s="55"/>
      <c r="N85" s="56"/>
      <c r="O85" s="56"/>
      <c r="P85" s="56"/>
      <c r="Q85" s="56"/>
      <c r="R85" s="56"/>
      <c r="S85" s="57"/>
      <c r="T85" s="57"/>
      <c r="U85"/>
      <c r="V85"/>
      <c r="X85" s="40"/>
      <c r="Y85" s="42"/>
    </row>
    <row r="86" spans="1:25" ht="15" x14ac:dyDescent="0.25">
      <c r="A86"/>
      <c r="B86"/>
      <c r="C86" s="45"/>
      <c r="D86" s="46"/>
      <c r="E86" s="48"/>
      <c r="F86" s="46"/>
      <c r="G86" s="48"/>
      <c r="H86" s="46"/>
      <c r="I86" s="46"/>
      <c r="J86" s="46"/>
      <c r="K86" s="48"/>
      <c r="L86" s="55"/>
      <c r="M86" s="55"/>
      <c r="N86" s="56"/>
      <c r="O86" s="56"/>
      <c r="P86" s="56"/>
      <c r="Q86" s="56"/>
      <c r="R86" s="56"/>
      <c r="S86" s="57"/>
      <c r="T86" s="57"/>
      <c r="U86"/>
      <c r="V86"/>
      <c r="X86" s="40"/>
      <c r="Y86" s="42"/>
    </row>
    <row r="87" spans="1:25" ht="15" x14ac:dyDescent="0.25">
      <c r="A87"/>
      <c r="B87"/>
      <c r="C87" s="45"/>
      <c r="D87" s="46"/>
      <c r="E87" s="48"/>
      <c r="F87" s="46"/>
      <c r="G87" s="48"/>
      <c r="H87" s="46"/>
      <c r="I87" s="46"/>
      <c r="J87" s="46"/>
      <c r="K87" s="48"/>
      <c r="L87" s="55"/>
      <c r="M87" s="55"/>
      <c r="N87" s="56"/>
      <c r="O87" s="56"/>
      <c r="P87" s="56"/>
      <c r="Q87" s="56"/>
      <c r="R87" s="56"/>
      <c r="S87" s="57"/>
      <c r="T87" s="57"/>
      <c r="U87"/>
      <c r="V87"/>
      <c r="X87" s="40"/>
      <c r="Y87" s="42"/>
    </row>
    <row r="88" spans="1:25" ht="15" x14ac:dyDescent="0.25">
      <c r="A88"/>
      <c r="B88"/>
      <c r="C88" s="45"/>
      <c r="D88" s="46"/>
      <c r="E88" s="48"/>
      <c r="F88" s="46"/>
      <c r="G88" s="48"/>
      <c r="H88" s="46"/>
      <c r="I88" s="46"/>
      <c r="J88" s="46"/>
      <c r="K88" s="48"/>
      <c r="L88" s="55"/>
      <c r="M88" s="55"/>
      <c r="N88" s="56"/>
      <c r="O88" s="56"/>
      <c r="P88" s="56"/>
      <c r="Q88" s="56"/>
      <c r="R88" s="56"/>
      <c r="S88" s="57"/>
      <c r="T88" s="57"/>
      <c r="U88"/>
      <c r="V88"/>
      <c r="X88" s="40"/>
      <c r="Y88" s="42"/>
    </row>
    <row r="89" spans="1:25" ht="15" x14ac:dyDescent="0.25">
      <c r="A89"/>
      <c r="B89"/>
      <c r="C89" s="45"/>
      <c r="D89" s="46"/>
      <c r="E89" s="48"/>
      <c r="F89" s="46"/>
      <c r="G89" s="48"/>
      <c r="H89" s="46"/>
      <c r="I89" s="46"/>
      <c r="J89" s="46"/>
      <c r="K89" s="48"/>
      <c r="L89" s="55"/>
      <c r="M89" s="55"/>
      <c r="N89" s="56"/>
      <c r="O89" s="56"/>
      <c r="P89" s="56"/>
      <c r="Q89" s="56"/>
      <c r="R89" s="56"/>
      <c r="S89" s="57"/>
      <c r="T89" s="57"/>
      <c r="U89"/>
      <c r="V89"/>
      <c r="X89" s="40"/>
      <c r="Y89" s="42"/>
    </row>
    <row r="90" spans="1:25" ht="15" x14ac:dyDescent="0.25">
      <c r="A90"/>
      <c r="B90"/>
      <c r="C90" s="45"/>
      <c r="D90" s="46"/>
      <c r="E90" s="48"/>
      <c r="F90" s="46"/>
      <c r="G90" s="48"/>
      <c r="H90" s="46"/>
      <c r="I90" s="46"/>
      <c r="J90" s="46"/>
      <c r="K90" s="48"/>
      <c r="L90" s="55"/>
      <c r="M90" s="55"/>
      <c r="N90" s="56"/>
      <c r="O90" s="56"/>
      <c r="P90" s="56"/>
      <c r="Q90" s="56"/>
      <c r="R90" s="56"/>
      <c r="S90" s="57"/>
      <c r="T90" s="57"/>
      <c r="U90"/>
      <c r="V90"/>
      <c r="X90" s="40"/>
      <c r="Y90" s="42"/>
    </row>
    <row r="91" spans="1:25" ht="15" x14ac:dyDescent="0.25">
      <c r="A91"/>
      <c r="B91"/>
      <c r="C91" s="45"/>
      <c r="D91" s="46"/>
      <c r="E91" s="48"/>
      <c r="F91" s="46"/>
      <c r="G91" s="48"/>
      <c r="H91" s="46"/>
      <c r="I91" s="46"/>
      <c r="J91" s="46"/>
      <c r="K91" s="48"/>
      <c r="L91" s="55"/>
      <c r="M91" s="55"/>
      <c r="N91" s="56"/>
      <c r="O91" s="56"/>
      <c r="P91" s="56"/>
      <c r="Q91" s="56"/>
      <c r="R91" s="56"/>
      <c r="S91" s="57"/>
      <c r="T91" s="57"/>
      <c r="U91"/>
      <c r="V91"/>
      <c r="X91" s="40"/>
      <c r="Y91" s="42"/>
    </row>
    <row r="92" spans="1:25" ht="15" x14ac:dyDescent="0.25">
      <c r="A92"/>
      <c r="B92"/>
      <c r="C92" s="45"/>
      <c r="D92" s="46"/>
      <c r="E92" s="48"/>
      <c r="F92" s="46"/>
      <c r="G92" s="48"/>
      <c r="H92" s="46"/>
      <c r="I92" s="46"/>
      <c r="J92" s="46"/>
      <c r="K92" s="48"/>
      <c r="L92" s="55"/>
      <c r="M92" s="55"/>
      <c r="N92" s="56"/>
      <c r="O92" s="56"/>
      <c r="P92" s="56"/>
      <c r="Q92" s="56"/>
      <c r="R92" s="56"/>
      <c r="S92" s="57"/>
      <c r="T92" s="57"/>
      <c r="U92"/>
      <c r="V92"/>
      <c r="X92" s="40"/>
      <c r="Y92" s="42"/>
    </row>
    <row r="93" spans="1:25" ht="15" x14ac:dyDescent="0.25">
      <c r="A93"/>
      <c r="B93"/>
      <c r="C93" s="45"/>
      <c r="D93" s="46"/>
      <c r="E93" s="48"/>
      <c r="F93" s="46"/>
      <c r="G93" s="48"/>
      <c r="H93" s="46"/>
      <c r="I93" s="46"/>
      <c r="J93" s="46"/>
      <c r="K93" s="48"/>
      <c r="L93" s="55"/>
      <c r="M93" s="55"/>
      <c r="N93" s="56"/>
      <c r="O93" s="56"/>
      <c r="P93" s="56"/>
      <c r="Q93" s="56"/>
      <c r="R93" s="56"/>
      <c r="S93" s="57"/>
      <c r="T93" s="57"/>
      <c r="U93"/>
      <c r="V93"/>
      <c r="X93" s="40"/>
      <c r="Y93" s="42"/>
    </row>
    <row r="94" spans="1:25" ht="15" x14ac:dyDescent="0.25">
      <c r="A94"/>
      <c r="B94"/>
      <c r="C94" s="45"/>
      <c r="D94" s="46"/>
      <c r="E94" s="48"/>
      <c r="F94" s="46"/>
      <c r="G94" s="48"/>
      <c r="H94" s="46"/>
      <c r="I94" s="46"/>
      <c r="J94" s="46"/>
      <c r="K94" s="48"/>
      <c r="L94" s="55"/>
      <c r="M94" s="55"/>
      <c r="N94" s="56"/>
      <c r="O94" s="56"/>
      <c r="P94" s="56"/>
      <c r="Q94" s="56"/>
      <c r="R94" s="56"/>
      <c r="S94" s="57"/>
      <c r="T94" s="57"/>
      <c r="U94"/>
      <c r="V94"/>
      <c r="X94" s="40"/>
      <c r="Y94" s="42"/>
    </row>
    <row r="95" spans="1:25" ht="15" x14ac:dyDescent="0.25">
      <c r="A95"/>
      <c r="B95"/>
      <c r="C95" s="45"/>
      <c r="D95" s="46"/>
      <c r="E95" s="48"/>
      <c r="F95" s="46"/>
      <c r="G95" s="48"/>
      <c r="H95" s="46"/>
      <c r="I95" s="46"/>
      <c r="J95" s="46"/>
      <c r="K95" s="48"/>
      <c r="L95" s="55"/>
      <c r="M95" s="55"/>
      <c r="N95" s="56"/>
      <c r="O95" s="56"/>
      <c r="P95" s="56"/>
      <c r="Q95" s="56"/>
      <c r="R95" s="56"/>
      <c r="S95" s="57"/>
      <c r="T95" s="57"/>
      <c r="U95"/>
      <c r="V95"/>
      <c r="X95" s="40"/>
      <c r="Y95" s="42"/>
    </row>
    <row r="96" spans="1:25" ht="15" x14ac:dyDescent="0.25">
      <c r="A96"/>
      <c r="B96"/>
      <c r="C96" s="45"/>
      <c r="D96" s="46"/>
      <c r="E96" s="48"/>
      <c r="F96" s="46"/>
      <c r="G96" s="48"/>
      <c r="H96" s="46"/>
      <c r="I96" s="46"/>
      <c r="J96" s="46"/>
      <c r="K96" s="48"/>
      <c r="L96" s="55"/>
      <c r="M96" s="55"/>
      <c r="N96" s="56"/>
      <c r="O96" s="56"/>
      <c r="P96" s="56"/>
      <c r="Q96" s="56"/>
      <c r="R96" s="56"/>
      <c r="S96" s="57"/>
      <c r="T96" s="57"/>
      <c r="U96"/>
      <c r="V96"/>
      <c r="X96" s="40"/>
      <c r="Y96" s="42"/>
    </row>
    <row r="97" spans="1:25" ht="15" x14ac:dyDescent="0.25">
      <c r="A97"/>
      <c r="B97"/>
      <c r="C97" s="45"/>
      <c r="D97" s="46"/>
      <c r="E97" s="48"/>
      <c r="F97" s="46"/>
      <c r="G97" s="48"/>
      <c r="H97" s="46"/>
      <c r="I97" s="46"/>
      <c r="J97" s="46"/>
      <c r="K97" s="48"/>
      <c r="L97" s="55"/>
      <c r="M97" s="55"/>
      <c r="N97" s="56"/>
      <c r="O97" s="56"/>
      <c r="P97" s="56"/>
      <c r="Q97" s="56"/>
      <c r="R97" s="56"/>
      <c r="S97" s="57"/>
      <c r="T97" s="57"/>
      <c r="U97"/>
      <c r="V97"/>
      <c r="X97" s="40"/>
      <c r="Y97" s="42"/>
    </row>
    <row r="98" spans="1:25" ht="15" x14ac:dyDescent="0.25">
      <c r="A98"/>
      <c r="B98"/>
      <c r="C98" s="45"/>
      <c r="D98" s="46"/>
      <c r="E98" s="48"/>
      <c r="F98" s="46"/>
      <c r="G98" s="48"/>
      <c r="H98" s="46"/>
      <c r="I98" s="46"/>
      <c r="J98" s="46"/>
      <c r="K98" s="48"/>
      <c r="L98" s="55"/>
      <c r="M98" s="55"/>
      <c r="N98" s="56"/>
      <c r="O98" s="56"/>
      <c r="P98" s="56"/>
      <c r="Q98" s="56"/>
      <c r="R98" s="56"/>
      <c r="S98" s="57"/>
      <c r="T98" s="57"/>
      <c r="U98"/>
      <c r="V98"/>
      <c r="X98" s="40"/>
      <c r="Y98" s="42"/>
    </row>
    <row r="99" spans="1:25" ht="15" x14ac:dyDescent="0.25">
      <c r="A99"/>
      <c r="B99"/>
      <c r="C99" s="45"/>
      <c r="D99" s="46"/>
      <c r="E99" s="48"/>
      <c r="F99" s="46"/>
      <c r="G99" s="48"/>
      <c r="H99" s="46"/>
      <c r="I99" s="46"/>
      <c r="J99" s="46"/>
      <c r="K99" s="48"/>
      <c r="L99" s="55"/>
      <c r="M99" s="55"/>
      <c r="N99" s="56"/>
      <c r="O99" s="56"/>
      <c r="P99" s="56"/>
      <c r="Q99" s="56"/>
      <c r="R99" s="56"/>
      <c r="S99" s="57"/>
      <c r="T99" s="57"/>
      <c r="U99"/>
      <c r="V99"/>
      <c r="X99" s="40"/>
      <c r="Y99" s="42"/>
    </row>
    <row r="100" spans="1:25" ht="15" x14ac:dyDescent="0.25">
      <c r="A100"/>
      <c r="B100"/>
      <c r="C100" s="45"/>
      <c r="D100" s="46"/>
      <c r="E100" s="48"/>
      <c r="F100" s="46"/>
      <c r="G100" s="48"/>
      <c r="H100" s="46"/>
      <c r="I100" s="46"/>
      <c r="J100" s="46"/>
      <c r="K100" s="48"/>
      <c r="L100" s="55"/>
      <c r="M100" s="55"/>
      <c r="N100" s="56"/>
      <c r="O100" s="56"/>
      <c r="P100" s="56"/>
      <c r="Q100" s="56"/>
      <c r="R100" s="56"/>
      <c r="S100" s="57"/>
      <c r="T100" s="57"/>
      <c r="U100"/>
      <c r="V100"/>
      <c r="X100" s="40"/>
      <c r="Y100" s="42"/>
    </row>
    <row r="101" spans="1:25" s="28" customFormat="1" ht="15" x14ac:dyDescent="0.25">
      <c r="A101"/>
      <c r="B101"/>
      <c r="C101" s="24"/>
      <c r="D101" s="25"/>
      <c r="E101" s="27"/>
      <c r="F101" s="25"/>
      <c r="G101" s="27"/>
      <c r="H101" s="25"/>
      <c r="I101" s="25"/>
      <c r="J101" s="25"/>
      <c r="K101" s="27"/>
      <c r="L101" s="58"/>
      <c r="M101" s="58"/>
      <c r="N101" s="59"/>
      <c r="O101" s="59"/>
      <c r="P101" s="59"/>
      <c r="Q101" s="59"/>
      <c r="R101" s="59"/>
      <c r="S101" s="60"/>
      <c r="T101" s="60"/>
      <c r="U101"/>
      <c r="V101"/>
      <c r="X101" s="40"/>
      <c r="Y101" s="42"/>
    </row>
    <row r="102" spans="1:25" ht="15" x14ac:dyDescent="0.25">
      <c r="A102"/>
      <c r="B102"/>
      <c r="C102" s="45"/>
      <c r="D102" s="46"/>
      <c r="E102" s="48"/>
      <c r="F102" s="46"/>
      <c r="G102" s="48"/>
      <c r="H102" s="46"/>
      <c r="I102" s="46"/>
      <c r="J102" s="46"/>
      <c r="K102" s="48"/>
      <c r="L102" s="55"/>
      <c r="M102" s="55"/>
      <c r="N102" s="56"/>
      <c r="O102" s="56"/>
      <c r="P102" s="56"/>
      <c r="Q102" s="56"/>
      <c r="R102" s="56"/>
      <c r="S102" s="57"/>
      <c r="T102" s="57"/>
      <c r="U102"/>
      <c r="V102"/>
      <c r="X102" s="40"/>
      <c r="Y102" s="42"/>
    </row>
    <row r="103" spans="1:25" ht="15" x14ac:dyDescent="0.25">
      <c r="A103"/>
      <c r="B103"/>
      <c r="C103" s="45"/>
      <c r="D103" s="46"/>
      <c r="E103" s="48"/>
      <c r="F103" s="46"/>
      <c r="G103" s="48"/>
      <c r="H103" s="46"/>
      <c r="I103" s="46"/>
      <c r="J103" s="46"/>
      <c r="K103" s="48"/>
      <c r="L103" s="55"/>
      <c r="M103" s="55"/>
      <c r="N103" s="56"/>
      <c r="O103" s="56"/>
      <c r="P103" s="56"/>
      <c r="Q103" s="56"/>
      <c r="R103" s="56"/>
      <c r="S103" s="57"/>
      <c r="T103" s="57"/>
      <c r="U103"/>
      <c r="V103"/>
      <c r="X103" s="40"/>
      <c r="Y103" s="42"/>
    </row>
    <row r="104" spans="1:25" ht="15" x14ac:dyDescent="0.25">
      <c r="A104"/>
      <c r="B104"/>
      <c r="C104" s="45"/>
      <c r="D104" s="46"/>
      <c r="E104" s="48"/>
      <c r="F104" s="46"/>
      <c r="G104" s="48"/>
      <c r="H104" s="46"/>
      <c r="I104" s="46"/>
      <c r="J104" s="46"/>
      <c r="K104" s="48"/>
      <c r="L104" s="55"/>
      <c r="M104" s="55"/>
      <c r="N104" s="56"/>
      <c r="O104" s="56"/>
      <c r="P104" s="56"/>
      <c r="Q104" s="56"/>
      <c r="R104" s="56"/>
      <c r="S104" s="57"/>
      <c r="T104" s="57"/>
      <c r="U104"/>
      <c r="V104"/>
      <c r="X104" s="40"/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 s="40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 s="40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 s="40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 s="40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 s="40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 s="4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 s="40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 s="40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 s="40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 s="40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 s="40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 s="40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 s="40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 s="40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 s="40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 s="4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 s="40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 s="40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 s="40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 s="40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 s="40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 s="40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 s="40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 s="40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 s="40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 s="4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 s="40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 s="40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 s="40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 s="40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 s="40"/>
      <c r="Y135" s="42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 s="40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 s="40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 s="40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 s="40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 s="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 s="40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 s="40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 s="40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 s="40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 s="40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 s="40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 s="40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 s="40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 s="40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 s="4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 s="40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 s="40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 s="40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 s="40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 s="40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 s="40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 s="40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 s="40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 s="40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 s="4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 s="40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 s="40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 s="40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 s="40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 s="40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 s="40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 s="40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 s="40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 s="40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 s="4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 s="40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 s="40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 s="40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 s="40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 s="40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 s="40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 s="40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 s="40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 s="40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 s="4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 s="40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 s="40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 s="40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 s="40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 s="40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 s="40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 s="40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 s="40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 s="40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 s="4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 s="40"/>
      <c r="Y191" s="42"/>
    </row>
    <row r="192" spans="1:25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/>
      <c r="V192"/>
      <c r="X192" s="40"/>
      <c r="Y192" s="42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 s="40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 s="40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 s="40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 s="40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 s="40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 s="40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 s="40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 s="4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 s="40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10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10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10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10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10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0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0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0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0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0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0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0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0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0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0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0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0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0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0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0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0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0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0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0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0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0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0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0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0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0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0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0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0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0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0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0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0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0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0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2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2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2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2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2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2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2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2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2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2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2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2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2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2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2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2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2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2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2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2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2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2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2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2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2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2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2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2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2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2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2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2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2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2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2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2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2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2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2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2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2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2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2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2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2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2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2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2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2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2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2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2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2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2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2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2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2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2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2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2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2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2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2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2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3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3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3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3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3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3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3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3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3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3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3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3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3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3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3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3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3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3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3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3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3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3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3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3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3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3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3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3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3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3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3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3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3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3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3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3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3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3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3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3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3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3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3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3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3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3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3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3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3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3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3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3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3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3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3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3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3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3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3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3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3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3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3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3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4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4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4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4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4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4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4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4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4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4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4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4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4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4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4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4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4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4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4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4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4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4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4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4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4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4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4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4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4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4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4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4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4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4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4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4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4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4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4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4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4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4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4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4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4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4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4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4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4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5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5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6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6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7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7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8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8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9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191" activePane="bottomLeft" state="frozen"/>
      <selection pane="bottomLeft" activeCell="AK220" sqref="AK2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2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7" style="4" hidden="1" customWidth="1"/>
    <col min="26" max="26" width="5.5703125" style="4" hidden="1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4" t="s">
        <v>180</v>
      </c>
      <c r="T1" s="13" t="s">
        <v>203</v>
      </c>
      <c r="U1" s="13" t="s">
        <v>194</v>
      </c>
      <c r="V1" s="13" t="s">
        <v>195</v>
      </c>
      <c r="W1" s="13" t="s">
        <v>196</v>
      </c>
      <c r="X1" s="13" t="s">
        <v>197</v>
      </c>
      <c r="Y1" s="13" t="s">
        <v>198</v>
      </c>
      <c r="Z1" s="13" t="s">
        <v>199</v>
      </c>
      <c r="AA1" s="13" t="s">
        <v>200</v>
      </c>
      <c r="AB1" s="13" t="s">
        <v>201</v>
      </c>
      <c r="AC1" s="13" t="s">
        <v>202</v>
      </c>
      <c r="AD1" s="41" t="s">
        <v>226</v>
      </c>
      <c r="AE1" s="41" t="s">
        <v>227</v>
      </c>
      <c r="AF1" s="13" t="s">
        <v>224</v>
      </c>
      <c r="AG1" s="13" t="s">
        <v>225</v>
      </c>
      <c r="AH1" s="41" t="s">
        <v>222</v>
      </c>
      <c r="AI1" s="41" t="s">
        <v>228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9" customFormat="1" ht="15" x14ac:dyDescent="0.25">
      <c r="A186" s="62">
        <v>3.01</v>
      </c>
      <c r="B186" s="62">
        <v>3.23</v>
      </c>
      <c r="C186" s="62">
        <v>2.59</v>
      </c>
      <c r="D186" s="63">
        <f t="shared" si="17"/>
        <v>2.7923822941462895E-2</v>
      </c>
      <c r="E186" s="64">
        <f>IF(OR($A186="",$B186="",$C186=""),"",A186*'MPTO_working_3-way'!$I185)</f>
        <v>3.0940507070538033</v>
      </c>
      <c r="F186" s="65">
        <f>IF(OR($A186="",$B186="",$C186=""),"",B186*'MPTO_working_3-way'!$I185)</f>
        <v>3.3201939481009251</v>
      </c>
      <c r="G186" s="66">
        <f>IF(OR($A186="",$B186="",$C186=""),"",C186*'MPTO_working_3-way'!$I185)</f>
        <v>2.6623227014183888</v>
      </c>
      <c r="H186" s="64">
        <f>IF(OR($A186="",$B186="",$C186=""),"",'MPTO_working_3-way'!E185)</f>
        <v>3.0967616692937519</v>
      </c>
      <c r="I186" s="65">
        <f>IF(OR($A186="",$B186="",$C186=""),"",'MPTO_working_3-way'!F185)</f>
        <v>3.3301188557484283</v>
      </c>
      <c r="J186" s="66">
        <f>IF(OR($A186="",$B186="",$C186=""),"",'MPTO_working_3-way'!G185)</f>
        <v>2.6539810257655025</v>
      </c>
      <c r="K186" s="64">
        <f>IF(OR($A186="",$B186="",$C186=""),"",'OddsRatio_working_3-way'!H185)</f>
        <v>3.0957803455834147</v>
      </c>
      <c r="L186" s="65">
        <f>IF(OR($A186="",$B186="",$C186=""),"",'OddsRatio_working_3-way'!I185)</f>
        <v>3.3251692391298584</v>
      </c>
      <c r="M186" s="66">
        <f>IF(OR($A186="",$B186="",$C186=""),"",'OddsRatio_working_3-way'!J185)</f>
        <v>2.657856094267478</v>
      </c>
      <c r="N186" s="67">
        <f t="shared" ref="N186" si="39">(1/E186)* 100</f>
        <v>32.320090867295889</v>
      </c>
      <c r="O186" s="68">
        <f t="shared" ref="O186" si="40">(1/F186)* 100</f>
        <v>30.118722449089972</v>
      </c>
      <c r="P186" s="68">
        <f t="shared" ref="P186" si="41">(1/G186)* 100</f>
        <v>37.561186683614132</v>
      </c>
      <c r="Q186" s="62" t="s">
        <v>214</v>
      </c>
      <c r="R186" s="62" t="s">
        <v>80</v>
      </c>
      <c r="S186" s="62" t="s">
        <v>245</v>
      </c>
      <c r="T186" s="69">
        <v>100</v>
      </c>
      <c r="U186" s="69">
        <f t="shared" si="30"/>
        <v>66.777408637873762</v>
      </c>
      <c r="V186" s="69">
        <f t="shared" si="31"/>
        <v>69.040247678018574</v>
      </c>
      <c r="W186" s="69">
        <f t="shared" si="32"/>
        <v>61.389961389961393</v>
      </c>
      <c r="X186" s="69">
        <f t="shared" si="33"/>
        <v>69.569790932020041</v>
      </c>
      <c r="Y186" s="69">
        <f t="shared" si="34"/>
        <v>71.832629972164867</v>
      </c>
      <c r="Z186" s="69">
        <f t="shared" si="35"/>
        <v>64.182343684107664</v>
      </c>
      <c r="AA186" s="69">
        <f t="shared" si="36"/>
        <v>-2.7923822941462788</v>
      </c>
      <c r="AB186" s="69">
        <f t="shared" si="37"/>
        <v>-2.792382294146293</v>
      </c>
      <c r="AC186" s="69">
        <f t="shared" si="38"/>
        <v>-2.7923822941462717</v>
      </c>
      <c r="AD186" s="70"/>
      <c r="AE186" s="70"/>
      <c r="AF186" s="62">
        <v>2.21</v>
      </c>
      <c r="AG186" s="62">
        <v>1.72</v>
      </c>
      <c r="AH186" s="70"/>
      <c r="AI186" s="70"/>
    </row>
    <row r="187" spans="1:35" ht="15" x14ac:dyDescent="0.25">
      <c r="A187">
        <v>1.8</v>
      </c>
      <c r="B187">
        <v>3.93</v>
      </c>
      <c r="C187">
        <v>4.5599999999999996</v>
      </c>
      <c r="D187" s="45">
        <f t="shared" si="17"/>
        <v>2.9306727378242137E-2</v>
      </c>
      <c r="E187" s="46">
        <f>IF(OR($A187="",$B187="",$C187=""),"",A187*'MPTO_working_3-way'!$I186)</f>
        <v>1.8527521092808359</v>
      </c>
      <c r="F187" s="47">
        <f>IF(OR($A187="",$B187="",$C187=""),"",B187*'MPTO_working_3-way'!$I186)</f>
        <v>4.045175438596492</v>
      </c>
      <c r="G187" s="48">
        <f>IF(OR($A187="",$B187="",$C187=""),"",C187*'MPTO_working_3-way'!$I186)</f>
        <v>4.6936386768447838</v>
      </c>
      <c r="H187" s="46">
        <f>IF(OR($A187="",$B187="",$C187=""),"",'MPTO_working_3-way'!E186)</f>
        <v>1.8322177842605343</v>
      </c>
      <c r="I187" s="47">
        <f>IF(OR($A187="",$B187="",$C187=""),"",'MPTO_working_3-way'!F186)</f>
        <v>4.0869036397360663</v>
      </c>
      <c r="J187" s="48">
        <f>IF(OR($A187="",$B187="",$C187=""),"",'MPTO_working_3-way'!G186)</f>
        <v>4.7726013777430589</v>
      </c>
      <c r="K187" s="46">
        <f>IF(OR($A187="",$B187="",$C187=""),"",'OddsRatio_working_3-way'!H186)</f>
        <v>1.839784704624313</v>
      </c>
      <c r="L187" s="47">
        <f>IF(OR($A187="",$B187="",$C187=""),"",'OddsRatio_working_3-way'!I186)</f>
        <v>4.0757114806865458</v>
      </c>
      <c r="M187" s="48">
        <f>IF(OR($A187="",$B187="",$C187=""),"",'OddsRatio_working_3-way'!J186)</f>
        <v>4.7370419355781923</v>
      </c>
      <c r="N187" s="49">
        <f t="shared" ref="N187:N218" si="42">(1/E187)* 100</f>
        <v>53.973761249051279</v>
      </c>
      <c r="O187" s="50">
        <f t="shared" ref="O187:O218" si="43">(1/F187)* 100</f>
        <v>24.720806678954784</v>
      </c>
      <c r="P187" s="50">
        <f t="shared" ref="P187:P218" si="44">(1/G187)* 100</f>
        <v>21.305432071993931</v>
      </c>
      <c r="Q187" t="s">
        <v>211</v>
      </c>
      <c r="R187" t="s">
        <v>244</v>
      </c>
      <c r="S187" s="40">
        <v>44173</v>
      </c>
      <c r="T187" s="52">
        <v>100</v>
      </c>
      <c r="U187" s="52">
        <f t="shared" ref="U187:U218" si="45">(1/A187)*((T187*A187)-T187)</f>
        <v>44.444444444444443</v>
      </c>
      <c r="V187" s="52">
        <f t="shared" ref="V187:V218" si="46">(1/B187)*((T187*B187)-T187)</f>
        <v>74.554707379134854</v>
      </c>
      <c r="W187" s="52">
        <f t="shared" ref="W187:W218" si="47">(1/C187)*((T187*C187)-T187)</f>
        <v>78.070175438596479</v>
      </c>
      <c r="X187" s="52">
        <f t="shared" ref="X187:X218" si="48">((1/B187)+(1/C187))*T187</f>
        <v>47.375117182268653</v>
      </c>
      <c r="Y187" s="52">
        <f t="shared" ref="Y187:Y218" si="49">((1/A187)+(1/C187))*T187</f>
        <v>77.485380116959064</v>
      </c>
      <c r="Z187" s="52">
        <f t="shared" ref="Z187:Z218" si="50">((1/A187)+(1/B187))*T187</f>
        <v>81.000848176420703</v>
      </c>
      <c r="AA187" s="52">
        <f t="shared" ref="AA187:AA218" si="51">U187-X187</f>
        <v>-2.9306727378242101</v>
      </c>
      <c r="AB187" s="52">
        <f t="shared" ref="AB187:AB218" si="52">V187-Y187</f>
        <v>-2.9306727378242101</v>
      </c>
      <c r="AC187" s="52">
        <f t="shared" ref="AC187:AC218" si="53">W187-Z187</f>
        <v>-2.9306727378242243</v>
      </c>
      <c r="AF187">
        <v>1.72</v>
      </c>
      <c r="AG187">
        <v>2.2000000000000002</v>
      </c>
      <c r="AH187" s="42" t="s">
        <v>267</v>
      </c>
    </row>
    <row r="188" spans="1:35" ht="15" x14ac:dyDescent="0.25">
      <c r="A188">
        <v>2.27</v>
      </c>
      <c r="B188">
        <v>3.34</v>
      </c>
      <c r="C188">
        <v>3.47</v>
      </c>
      <c r="D188" s="45">
        <f t="shared" si="17"/>
        <v>2.8114270006369679E-2</v>
      </c>
      <c r="E188" s="46">
        <f>IF(OR($A188="",$B188="",$C188=""),"",A188*'MPTO_working_3-way'!$I187)</f>
        <v>2.3338193929144593</v>
      </c>
      <c r="F188" s="47">
        <f>IF(OR($A188="",$B188="",$C188=""),"",B188*'MPTO_working_3-way'!$I187)</f>
        <v>3.4339016618212748</v>
      </c>
      <c r="G188" s="48">
        <f>IF(OR($A188="",$B188="",$C188=""),"",C188*'MPTO_working_3-way'!$I187)</f>
        <v>3.5675565169221031</v>
      </c>
      <c r="H188" s="46">
        <f>IF(OR($A188="",$B188="",$C188=""),"",'MPTO_working_3-way'!E187)</f>
        <v>2.3193396154058865</v>
      </c>
      <c r="I188" s="47">
        <f>IF(OR($A188="",$B188="",$C188=""),"",'MPTO_working_3-way'!F187)</f>
        <v>3.4479218642957599</v>
      </c>
      <c r="J188" s="48">
        <f>IF(OR($A188="",$B188="",$C188=""),"",'MPTO_working_3-way'!G187)</f>
        <v>3.5866331457247576</v>
      </c>
      <c r="K188" s="46">
        <f>IF(OR($A188="",$B188="",$C188=""),"",'OddsRatio_working_3-way'!H187)</f>
        <v>2.325524863951864</v>
      </c>
      <c r="L188" s="47">
        <f>IF(OR($A188="",$B188="",$C188=""),"",'OddsRatio_working_3-way'!I187)</f>
        <v>3.442305654840442</v>
      </c>
      <c r="M188" s="48">
        <f>IF(OR($A188="",$B188="",$C188=""),"",'OddsRatio_working_3-way'!J187)</f>
        <v>3.5779893023315785</v>
      </c>
      <c r="N188" s="49">
        <f t="shared" si="42"/>
        <v>42.848217091520787</v>
      </c>
      <c r="O188" s="50">
        <f t="shared" si="43"/>
        <v>29.121393053219219</v>
      </c>
      <c r="P188" s="50">
        <f t="shared" si="44"/>
        <v>28.030389855259997</v>
      </c>
      <c r="Q188" t="s">
        <v>214</v>
      </c>
      <c r="R188" t="s">
        <v>44</v>
      </c>
      <c r="S188" s="40">
        <v>44173</v>
      </c>
      <c r="T188" s="52">
        <v>100</v>
      </c>
      <c r="U188" s="52">
        <f t="shared" si="45"/>
        <v>55.947136563876647</v>
      </c>
      <c r="V188" s="52">
        <f t="shared" si="46"/>
        <v>70.059880239520965</v>
      </c>
      <c r="W188" s="52">
        <f t="shared" si="47"/>
        <v>71.181556195965413</v>
      </c>
      <c r="X188" s="52">
        <f t="shared" si="48"/>
        <v>58.758563564513636</v>
      </c>
      <c r="Y188" s="52">
        <f t="shared" si="49"/>
        <v>72.871307240157932</v>
      </c>
      <c r="Z188" s="52">
        <f t="shared" si="50"/>
        <v>73.992983196602395</v>
      </c>
      <c r="AA188" s="52">
        <f t="shared" si="51"/>
        <v>-2.8114270006369892</v>
      </c>
      <c r="AB188" s="52">
        <f t="shared" si="52"/>
        <v>-2.8114270006369679</v>
      </c>
      <c r="AC188" s="52">
        <f t="shared" si="53"/>
        <v>-2.8114270006369821</v>
      </c>
      <c r="AF188">
        <v>2.21</v>
      </c>
      <c r="AG188">
        <v>1.72</v>
      </c>
      <c r="AH188" s="42" t="s">
        <v>267</v>
      </c>
    </row>
    <row r="189" spans="1:35" ht="15" x14ac:dyDescent="0.25">
      <c r="A189">
        <v>2.4700000000000002</v>
      </c>
      <c r="B189">
        <v>3.29</v>
      </c>
      <c r="C189">
        <v>3.13</v>
      </c>
      <c r="D189" s="45">
        <f t="shared" si="17"/>
        <v>2.8298485267670426E-2</v>
      </c>
      <c r="E189" s="46">
        <f>IF(OR($A189="",$B189="",$C189=""),"",A189*'MPTO_working_3-way'!$I188)</f>
        <v>2.5398972586111461</v>
      </c>
      <c r="F189" s="47">
        <f>IF(OR($A189="",$B189="",$C189=""),"",B189*'MPTO_working_3-way'!$I188)</f>
        <v>3.3831020165306356</v>
      </c>
      <c r="G189" s="48">
        <f>IF(OR($A189="",$B189="",$C189=""),"",C189*'MPTO_working_3-way'!$I188)</f>
        <v>3.2185742588878083</v>
      </c>
      <c r="H189" s="46">
        <f>IF(OR($A189="",$B189="",$C189=""),"",'MPTO_working_3-way'!E188)</f>
        <v>2.5289215614629597</v>
      </c>
      <c r="I189" s="47">
        <f>IF(OR($A189="",$B189="",$C189=""),"",'MPTO_working_3-way'!F188)</f>
        <v>3.3953719931444648</v>
      </c>
      <c r="J189" s="48">
        <f>IF(OR($A189="",$B189="",$C189=""),"",'MPTO_working_3-way'!G188)</f>
        <v>3.2252239400799327</v>
      </c>
      <c r="K189" s="46">
        <f>IF(OR($A189="",$B189="",$C189=""),"",'OddsRatio_working_3-way'!H188)</f>
        <v>2.5338602015925686</v>
      </c>
      <c r="L189" s="47">
        <f>IF(OR($A189="",$B189="",$C189=""),"",'OddsRatio_working_3-way'!I188)</f>
        <v>3.3894828990795798</v>
      </c>
      <c r="M189" s="48">
        <f>IF(OR($A189="",$B189="",$C189=""),"",'OddsRatio_working_3-way'!J188)</f>
        <v>3.2225321288382118</v>
      </c>
      <c r="N189" s="49">
        <f t="shared" si="42"/>
        <v>39.371671299287712</v>
      </c>
      <c r="O189" s="50">
        <f t="shared" si="43"/>
        <v>29.558671157823905</v>
      </c>
      <c r="P189" s="50">
        <f t="shared" si="44"/>
        <v>31.06965754288839</v>
      </c>
      <c r="Q189" t="s">
        <v>47</v>
      </c>
      <c r="R189" t="s">
        <v>86</v>
      </c>
      <c r="S189" s="40">
        <v>44173</v>
      </c>
      <c r="T189" s="52">
        <v>100</v>
      </c>
      <c r="U189" s="52">
        <f t="shared" si="45"/>
        <v>59.514170040485837</v>
      </c>
      <c r="V189" s="52">
        <f t="shared" si="46"/>
        <v>69.6048632218845</v>
      </c>
      <c r="W189" s="52">
        <f t="shared" si="47"/>
        <v>68.051118210862612</v>
      </c>
      <c r="X189" s="52">
        <f t="shared" si="48"/>
        <v>62.344018567252881</v>
      </c>
      <c r="Y189" s="52">
        <f t="shared" si="49"/>
        <v>72.434711748651551</v>
      </c>
      <c r="Z189" s="52">
        <f t="shared" si="50"/>
        <v>70.880966737629663</v>
      </c>
      <c r="AA189" s="52">
        <f t="shared" si="51"/>
        <v>-2.8298485267670443</v>
      </c>
      <c r="AB189" s="52">
        <f t="shared" si="52"/>
        <v>-2.8298485267670515</v>
      </c>
      <c r="AC189" s="52">
        <f t="shared" si="53"/>
        <v>-2.8298485267670515</v>
      </c>
      <c r="AF189">
        <v>2.36</v>
      </c>
      <c r="AG189">
        <v>1.64</v>
      </c>
      <c r="AH189" s="42" t="s">
        <v>259</v>
      </c>
    </row>
    <row r="190" spans="1:35" ht="15" x14ac:dyDescent="0.25">
      <c r="A190">
        <v>2.19</v>
      </c>
      <c r="B190">
        <v>3.32</v>
      </c>
      <c r="C190">
        <v>3.7</v>
      </c>
      <c r="D190" s="45">
        <f t="shared" si="17"/>
        <v>2.8096094113588821E-2</v>
      </c>
      <c r="E190" s="46">
        <f>IF(OR($A190="",$B190="",$C190=""),"",A190*'MPTO_working_3-way'!$I189)</f>
        <v>2.2515304461087595</v>
      </c>
      <c r="F190" s="47">
        <f>IF(OR($A190="",$B190="",$C190=""),"",B190*'MPTO_working_3-way'!$I189)</f>
        <v>3.4132790324571145</v>
      </c>
      <c r="G190" s="48">
        <f>IF(OR($A190="",$B190="",$C190=""),"",C190*'MPTO_working_3-way'!$I189)</f>
        <v>3.8039555482202787</v>
      </c>
      <c r="H190" s="46">
        <f>IF(OR($A190="",$B190="",$C190=""),"",'MPTO_working_3-way'!E189)</f>
        <v>2.2358577754531233</v>
      </c>
      <c r="I190" s="47">
        <f>IF(OR($A190="",$B190="",$C190=""),"",'MPTO_working_3-way'!F189)</f>
        <v>3.426541491672455</v>
      </c>
      <c r="J190" s="48">
        <f>IF(OR($A190="",$B190="",$C190=""),"",'MPTO_working_3-way'!G189)</f>
        <v>3.8328140968895212</v>
      </c>
      <c r="K190" s="46">
        <f>IF(OR($A190="",$B190="",$C190=""),"",'OddsRatio_working_3-way'!H189)</f>
        <v>2.2424387522012585</v>
      </c>
      <c r="L190" s="47">
        <f>IF(OR($A190="",$B190="",$C190=""),"",'OddsRatio_working_3-way'!I189)</f>
        <v>3.4222335337032947</v>
      </c>
      <c r="M190" s="48">
        <f>IF(OR($A190="",$B190="",$C190=""),"",'OddsRatio_working_3-way'!J189)</f>
        <v>3.8189786814650417</v>
      </c>
      <c r="N190" s="49">
        <f t="shared" si="42"/>
        <v>44.41423395931708</v>
      </c>
      <c r="O190" s="50">
        <f t="shared" si="43"/>
        <v>29.29734107557362</v>
      </c>
      <c r="P190" s="50">
        <f t="shared" si="44"/>
        <v>26.288424965109296</v>
      </c>
      <c r="Q190" t="s">
        <v>76</v>
      </c>
      <c r="R190" t="s">
        <v>85</v>
      </c>
      <c r="S190" s="40">
        <v>44173</v>
      </c>
      <c r="T190" s="52">
        <v>100</v>
      </c>
      <c r="U190" s="52">
        <f t="shared" si="45"/>
        <v>54.337899543379002</v>
      </c>
      <c r="V190" s="52">
        <f t="shared" si="46"/>
        <v>69.879518072289159</v>
      </c>
      <c r="W190" s="52">
        <f t="shared" si="47"/>
        <v>72.972972972972968</v>
      </c>
      <c r="X190" s="52">
        <f t="shared" si="48"/>
        <v>57.147508954737866</v>
      </c>
      <c r="Y190" s="52">
        <f t="shared" si="49"/>
        <v>72.689127483648036</v>
      </c>
      <c r="Z190" s="52">
        <f t="shared" si="50"/>
        <v>75.78258238433186</v>
      </c>
      <c r="AA190" s="52">
        <f t="shared" si="51"/>
        <v>-2.8096094113588634</v>
      </c>
      <c r="AB190" s="52">
        <f t="shared" si="52"/>
        <v>-2.8096094113588777</v>
      </c>
      <c r="AC190" s="52">
        <f t="shared" si="53"/>
        <v>-2.8096094113588919</v>
      </c>
      <c r="AF190">
        <v>2.1800000000000002</v>
      </c>
      <c r="AG190">
        <v>1.74</v>
      </c>
      <c r="AH190" s="42" t="s">
        <v>257</v>
      </c>
    </row>
    <row r="191" spans="1:35" ht="15" x14ac:dyDescent="0.25">
      <c r="A191">
        <v>2.79</v>
      </c>
      <c r="B191">
        <v>3.19</v>
      </c>
      <c r="C191">
        <v>2.81</v>
      </c>
      <c r="D191" s="45">
        <f t="shared" si="17"/>
        <v>2.7774449013548308E-2</v>
      </c>
      <c r="E191" s="46">
        <f>IF(OR($A191="",$B191="",$C191=""),"",A191*'MPTO_working_3-way'!$I190)</f>
        <v>2.8674907127478</v>
      </c>
      <c r="F191" s="47">
        <f>IF(OR($A191="",$B191="",$C191=""),"",B191*'MPTO_working_3-way'!$I190)</f>
        <v>3.278600492353219</v>
      </c>
      <c r="G191" s="48">
        <f>IF(OR($A191="",$B191="",$C191=""),"",C191*'MPTO_working_3-way'!$I190)</f>
        <v>2.8880462017280708</v>
      </c>
      <c r="H191" s="46">
        <f>IF(OR($A191="",$B191="",$C191=""),"",'MPTO_working_3-way'!E190)</f>
        <v>2.8639772118122635</v>
      </c>
      <c r="I191" s="47">
        <f>IF(OR($A191="",$B191="",$C191=""),"",'MPTO_working_3-way'!F190)</f>
        <v>3.2870789374197624</v>
      </c>
      <c r="J191" s="48">
        <f>IF(OR($A191="",$B191="",$C191=""),"",'MPTO_working_3-way'!G190)</f>
        <v>2.8850558845200016</v>
      </c>
      <c r="K191" s="46">
        <f>IF(OR($A191="",$B191="",$C191=""),"",'OddsRatio_working_3-way'!H190)</f>
        <v>2.8657694578176272</v>
      </c>
      <c r="L191" s="47">
        <f>IF(OR($A191="",$B191="",$C191=""),"",'OddsRatio_working_3-way'!I190)</f>
        <v>3.2827011802349739</v>
      </c>
      <c r="M191" s="48">
        <f>IF(OR($A191="",$B191="",$C191=""),"",'OddsRatio_working_3-way'!J190)</f>
        <v>2.8866160439384942</v>
      </c>
      <c r="N191" s="49">
        <f t="shared" si="42"/>
        <v>34.873696209524617</v>
      </c>
      <c r="O191" s="50">
        <f t="shared" si="43"/>
        <v>30.50081894187263</v>
      </c>
      <c r="P191" s="50">
        <f t="shared" si="44"/>
        <v>34.625484848602738</v>
      </c>
      <c r="Q191" t="s">
        <v>139</v>
      </c>
      <c r="R191" t="s">
        <v>48</v>
      </c>
      <c r="S191" s="40">
        <v>44173</v>
      </c>
      <c r="T191" s="52">
        <v>100</v>
      </c>
      <c r="U191" s="52">
        <f t="shared" si="45"/>
        <v>64.157706093189958</v>
      </c>
      <c r="V191" s="52">
        <f t="shared" si="46"/>
        <v>68.652037617554868</v>
      </c>
      <c r="W191" s="52">
        <f t="shared" si="47"/>
        <v>64.412811387900362</v>
      </c>
      <c r="X191" s="52">
        <f t="shared" si="48"/>
        <v>66.935150994544784</v>
      </c>
      <c r="Y191" s="52">
        <f t="shared" si="49"/>
        <v>71.42948251890968</v>
      </c>
      <c r="Z191" s="52">
        <f t="shared" si="50"/>
        <v>67.190256289255174</v>
      </c>
      <c r="AA191" s="52">
        <f t="shared" si="51"/>
        <v>-2.7774449013548264</v>
      </c>
      <c r="AB191" s="52">
        <f t="shared" si="52"/>
        <v>-2.7774449013548121</v>
      </c>
      <c r="AC191" s="52">
        <f t="shared" si="53"/>
        <v>-2.7774449013548121</v>
      </c>
      <c r="AF191">
        <v>2.33</v>
      </c>
      <c r="AG191">
        <v>1.65</v>
      </c>
      <c r="AH191" s="42" t="s">
        <v>262</v>
      </c>
    </row>
    <row r="192" spans="1:35" ht="15" x14ac:dyDescent="0.25">
      <c r="A192">
        <v>3.03</v>
      </c>
      <c r="B192">
        <v>3.32</v>
      </c>
      <c r="C192">
        <v>2.52</v>
      </c>
      <c r="D192" s="45">
        <f t="shared" si="17"/>
        <v>2.8063219402835182E-2</v>
      </c>
      <c r="E192" s="46">
        <f>IF(OR($A192="",$B192="",$C192=""),"",A192*'MPTO_working_3-way'!$I191)</f>
        <v>3.1150315547905905</v>
      </c>
      <c r="F192" s="47">
        <f>IF(OR($A192="",$B192="",$C192=""),"",B192*'MPTO_working_3-way'!$I191)</f>
        <v>3.4131698884174124</v>
      </c>
      <c r="G192" s="48">
        <f>IF(OR($A192="",$B192="",$C192=""),"",C192*'MPTO_working_3-way'!$I191)</f>
        <v>2.5907193128951449</v>
      </c>
      <c r="H192" s="46">
        <f>IF(OR($A192="",$B192="",$C192=""),"",'MPTO_working_3-way'!E191)</f>
        <v>3.1183871012185111</v>
      </c>
      <c r="I192" s="47">
        <f>IF(OR($A192="",$B192="",$C192=""),"",'MPTO_working_3-way'!F191)</f>
        <v>3.4264128337990152</v>
      </c>
      <c r="J192" s="48">
        <f>IF(OR($A192="",$B192="",$C192=""),"",'MPTO_working_3-way'!G191)</f>
        <v>2.580838372123329</v>
      </c>
      <c r="K192" s="46">
        <f>IF(OR($A192="",$B192="",$C192=""),"",'OddsRatio_working_3-way'!H191)</f>
        <v>3.1172994886874639</v>
      </c>
      <c r="L192" s="47">
        <f>IF(OR($A192="",$B192="",$C192=""),"",'OddsRatio_working_3-way'!I191)</f>
        <v>3.419770844214244</v>
      </c>
      <c r="M192" s="48">
        <f>IF(OR($A192="",$B192="",$C192=""),"",'OddsRatio_working_3-way'!J191)</f>
        <v>2.5853671048300222</v>
      </c>
      <c r="N192" s="49">
        <f t="shared" si="42"/>
        <v>32.102403536237226</v>
      </c>
      <c r="O192" s="50">
        <f t="shared" si="43"/>
        <v>29.298277926144216</v>
      </c>
      <c r="P192" s="50">
        <f t="shared" si="44"/>
        <v>38.599318537618565</v>
      </c>
      <c r="Q192" t="s">
        <v>81</v>
      </c>
      <c r="R192" t="s">
        <v>132</v>
      </c>
      <c r="S192" s="40">
        <v>44173</v>
      </c>
      <c r="T192" s="52">
        <v>100</v>
      </c>
      <c r="U192" s="52">
        <f t="shared" si="45"/>
        <v>66.996699669967001</v>
      </c>
      <c r="V192" s="52">
        <f t="shared" si="46"/>
        <v>69.879518072289159</v>
      </c>
      <c r="W192" s="52">
        <f t="shared" si="47"/>
        <v>60.317460317460316</v>
      </c>
      <c r="X192" s="52">
        <f t="shared" si="48"/>
        <v>69.803021610250525</v>
      </c>
      <c r="Y192" s="52">
        <f t="shared" si="49"/>
        <v>72.685840012572683</v>
      </c>
      <c r="Z192" s="52">
        <f t="shared" si="50"/>
        <v>63.123782257743841</v>
      </c>
      <c r="AA192" s="52">
        <f t="shared" si="51"/>
        <v>-2.8063219402835244</v>
      </c>
      <c r="AB192" s="52">
        <f t="shared" si="52"/>
        <v>-2.8063219402835244</v>
      </c>
      <c r="AC192" s="52">
        <f t="shared" si="53"/>
        <v>-2.8063219402835244</v>
      </c>
      <c r="AF192">
        <v>2.14</v>
      </c>
      <c r="AG192">
        <v>1.77</v>
      </c>
      <c r="AH192" s="42" t="s">
        <v>267</v>
      </c>
    </row>
    <row r="193" spans="1:35" ht="15" x14ac:dyDescent="0.25">
      <c r="A193">
        <v>1.5</v>
      </c>
      <c r="B193">
        <v>4.3499999999999996</v>
      </c>
      <c r="C193">
        <v>7.4</v>
      </c>
      <c r="D193" s="45">
        <f t="shared" si="17"/>
        <v>3.1686859273066137E-2</v>
      </c>
      <c r="E193" s="46">
        <f>IF(OR($A193="",$B193="",$C193=""),"",A193*'MPTO_working_3-way'!$I192)</f>
        <v>1.5475302889095992</v>
      </c>
      <c r="F193" s="47">
        <f>IF(OR($A193="",$B193="",$C193=""),"",B193*'MPTO_working_3-way'!$I192)</f>
        <v>4.4878378378378372</v>
      </c>
      <c r="G193" s="48">
        <f>IF(OR($A193="",$B193="",$C193=""),"",C193*'MPTO_working_3-way'!$I192)</f>
        <v>7.63448275862069</v>
      </c>
      <c r="H193" s="46">
        <f>IF(OR($A193="",$B193="",$C193=""),"",'MPTO_working_3-way'!E192)</f>
        <v>1.5241477272727273</v>
      </c>
      <c r="I193" s="47">
        <f>IF(OR($A193="",$B193="",$C193=""),"",'MPTO_working_3-way'!F192)</f>
        <v>4.5594900849858346</v>
      </c>
      <c r="J193" s="48">
        <f>IF(OR($A193="",$B193="",$C193=""),"",'MPTO_working_3-way'!G192)</f>
        <v>8.0274314214463836</v>
      </c>
      <c r="K193" s="46">
        <f>IF(OR($A193="",$B193="",$C193=""),"",'OddsRatio_working_3-way'!H192)</f>
        <v>1.5318704069798712</v>
      </c>
      <c r="L193" s="47">
        <f>IF(OR($A193="",$B193="",$C193=""),"",'OddsRatio_working_3-way'!I192)</f>
        <v>4.5635317267651354</v>
      </c>
      <c r="M193" s="48">
        <f>IF(OR($A193="",$B193="",$C193=""),"",'OddsRatio_working_3-way'!J192)</f>
        <v>7.807941209342351</v>
      </c>
      <c r="N193" s="49">
        <f t="shared" si="42"/>
        <v>64.619090635350801</v>
      </c>
      <c r="O193" s="50">
        <f t="shared" si="43"/>
        <v>22.282445046672692</v>
      </c>
      <c r="P193" s="50">
        <f t="shared" si="44"/>
        <v>13.098464317976513</v>
      </c>
      <c r="Q193" t="s">
        <v>36</v>
      </c>
      <c r="R193" t="s">
        <v>213</v>
      </c>
      <c r="S193" s="40">
        <v>44173</v>
      </c>
      <c r="T193" s="52">
        <v>100</v>
      </c>
      <c r="U193" s="52">
        <f t="shared" si="45"/>
        <v>33.333333333333329</v>
      </c>
      <c r="V193" s="52">
        <f t="shared" si="46"/>
        <v>77.011494252873561</v>
      </c>
      <c r="W193" s="52">
        <f t="shared" si="47"/>
        <v>86.48648648648647</v>
      </c>
      <c r="X193" s="52">
        <f t="shared" si="48"/>
        <v>36.502019260639948</v>
      </c>
      <c r="Y193" s="52">
        <f t="shared" si="49"/>
        <v>80.180180180180173</v>
      </c>
      <c r="Z193" s="52">
        <f t="shared" si="50"/>
        <v>89.65517241379311</v>
      </c>
      <c r="AA193" s="52">
        <f t="shared" si="51"/>
        <v>-3.168685927306619</v>
      </c>
      <c r="AB193" s="52">
        <f t="shared" si="52"/>
        <v>-3.1686859273066119</v>
      </c>
      <c r="AC193" s="52">
        <f t="shared" si="53"/>
        <v>-3.1686859273066403</v>
      </c>
      <c r="AF193">
        <v>1.9</v>
      </c>
      <c r="AG193">
        <v>1.98</v>
      </c>
      <c r="AH193" s="42" t="s">
        <v>259</v>
      </c>
    </row>
    <row r="194" spans="1:35" ht="15" x14ac:dyDescent="0.25">
      <c r="A194">
        <v>3.16</v>
      </c>
      <c r="B194">
        <v>3.21</v>
      </c>
      <c r="C194">
        <v>2.5</v>
      </c>
      <c r="D194" s="45">
        <f t="shared" si="17"/>
        <v>2.7982175953310318E-2</v>
      </c>
      <c r="E194" s="46">
        <f>IF(OR($A194="",$B194="",$C194=""),"",A194*'MPTO_working_3-way'!$I193)</f>
        <v>3.248423676012461</v>
      </c>
      <c r="F194" s="47">
        <f>IF(OR($A194="",$B194="",$C194=""),"",B194*'MPTO_working_3-way'!$I193)</f>
        <v>3.299822784810126</v>
      </c>
      <c r="G194" s="48">
        <f>IF(OR($A194="",$B194="",$C194=""),"",C194*'MPTO_working_3-way'!$I193)</f>
        <v>2.5699554398832758</v>
      </c>
      <c r="H194" s="46">
        <f>IF(OR($A194="",$B194="",$C194=""),"",'MPTO_working_3-way'!E193)</f>
        <v>3.2559682265229783</v>
      </c>
      <c r="I194" s="47">
        <f>IF(OR($A194="",$B194="",$C194=""),"",'MPTO_working_3-way'!F193)</f>
        <v>3.3090768320690365</v>
      </c>
      <c r="J194" s="48">
        <f>IF(OR($A194="",$B194="",$C194=""),"",'MPTO_working_3-way'!G193)</f>
        <v>2.5596880341305193</v>
      </c>
      <c r="K194" s="46">
        <f>IF(OR($A194="",$B194="",$C194=""),"",'OddsRatio_working_3-way'!H193)</f>
        <v>3.2526368314172465</v>
      </c>
      <c r="L194" s="47">
        <f>IF(OR($A194="",$B194="",$C194=""),"",'OddsRatio_working_3-way'!I193)</f>
        <v>3.3047812025148686</v>
      </c>
      <c r="M194" s="48">
        <f>IF(OR($A194="",$B194="",$C194=""),"",'OddsRatio_working_3-way'!J193)</f>
        <v>2.5643311329286433</v>
      </c>
      <c r="N194" s="49">
        <f t="shared" si="42"/>
        <v>30.784161788511849</v>
      </c>
      <c r="O194" s="50">
        <f t="shared" si="43"/>
        <v>30.304657710809181</v>
      </c>
      <c r="P194" s="50">
        <f t="shared" si="44"/>
        <v>38.911180500678981</v>
      </c>
      <c r="Q194" t="s">
        <v>87</v>
      </c>
      <c r="R194" t="s">
        <v>77</v>
      </c>
      <c r="S194" s="40">
        <v>44174</v>
      </c>
      <c r="T194" s="52">
        <v>100</v>
      </c>
      <c r="U194" s="52">
        <f t="shared" si="45"/>
        <v>68.35443037974683</v>
      </c>
      <c r="V194" s="52">
        <f t="shared" si="46"/>
        <v>68.847352024922117</v>
      </c>
      <c r="W194" s="52">
        <f t="shared" si="47"/>
        <v>60</v>
      </c>
      <c r="X194" s="52">
        <f t="shared" si="48"/>
        <v>71.152647975077883</v>
      </c>
      <c r="Y194" s="52">
        <f t="shared" si="49"/>
        <v>71.64556962025317</v>
      </c>
      <c r="Z194" s="52">
        <f t="shared" si="50"/>
        <v>62.798217595331039</v>
      </c>
      <c r="AA194" s="52">
        <f t="shared" si="51"/>
        <v>-2.7982175953310531</v>
      </c>
      <c r="AB194" s="52">
        <f t="shared" si="52"/>
        <v>-2.7982175953310531</v>
      </c>
      <c r="AC194" s="52">
        <f t="shared" si="53"/>
        <v>-2.7982175953310389</v>
      </c>
      <c r="AD194" s="42" t="s">
        <v>273</v>
      </c>
      <c r="AE194" s="42" t="s">
        <v>257</v>
      </c>
      <c r="AF194">
        <v>2.29</v>
      </c>
      <c r="AG194">
        <v>1.67</v>
      </c>
      <c r="AH194" s="42" t="s">
        <v>274</v>
      </c>
    </row>
    <row r="195" spans="1:35" ht="15" x14ac:dyDescent="0.25">
      <c r="A195">
        <v>1.69</v>
      </c>
      <c r="B195">
        <v>3.8</v>
      </c>
      <c r="C195">
        <v>5.65</v>
      </c>
      <c r="D195" s="45">
        <f t="shared" si="17"/>
        <v>3.1865021510681046E-2</v>
      </c>
      <c r="E195" s="46">
        <f>IF(OR($A195="",$B195="",$C195=""),"",A195*'MPTO_working_3-way'!$I194)</f>
        <v>1.743851886353051</v>
      </c>
      <c r="F195" s="47">
        <f>IF(OR($A195="",$B195="",$C195=""),"",B195*'MPTO_working_3-way'!$I194)</f>
        <v>3.9210870817405876</v>
      </c>
      <c r="G195" s="48">
        <f>IF(OR($A195="",$B195="",$C195=""),"",C195*'MPTO_working_3-way'!$I194)</f>
        <v>5.8300373715353482</v>
      </c>
      <c r="H195" s="46">
        <f>IF(OR($A195="",$B195="",$C195=""),"",'MPTO_working_3-way'!E194)</f>
        <v>1.7208910768997279</v>
      </c>
      <c r="I195" s="47">
        <f>IF(OR($A195="",$B195="",$C195=""),"",'MPTO_working_3-way'!F194)</f>
        <v>3.9598280058058952</v>
      </c>
      <c r="J195" s="48">
        <f>IF(OR($A195="",$B195="",$C195=""),"",'MPTO_working_3-way'!G194)</f>
        <v>6.0107179538150639</v>
      </c>
      <c r="K195" s="46">
        <f>IF(OR($A195="",$B195="",$C195=""),"",'OddsRatio_working_3-way'!H194)</f>
        <v>1.7291641758115104</v>
      </c>
      <c r="L195" s="47">
        <f>IF(OR($A195="",$B195="",$C195=""),"",'OddsRatio_working_3-way'!I194)</f>
        <v>3.9589270902496083</v>
      </c>
      <c r="M195" s="48">
        <f>IF(OR($A195="",$B195="",$C195=""),"",'OddsRatio_working_3-way'!J194)</f>
        <v>5.9139324891645275</v>
      </c>
      <c r="N195" s="49">
        <f t="shared" si="42"/>
        <v>57.344319653850775</v>
      </c>
      <c r="O195" s="50">
        <f t="shared" si="43"/>
        <v>25.503131635528369</v>
      </c>
      <c r="P195" s="50">
        <f t="shared" si="44"/>
        <v>17.152548710620849</v>
      </c>
      <c r="Q195" t="s">
        <v>45</v>
      </c>
      <c r="R195" t="s">
        <v>212</v>
      </c>
      <c r="S195" s="40">
        <v>44174</v>
      </c>
      <c r="T195" s="52">
        <v>100</v>
      </c>
      <c r="U195" s="52">
        <f t="shared" si="45"/>
        <v>40.828402366863905</v>
      </c>
      <c r="V195" s="52">
        <f t="shared" si="46"/>
        <v>73.68421052631578</v>
      </c>
      <c r="W195" s="52">
        <f t="shared" si="47"/>
        <v>82.30088495575221</v>
      </c>
      <c r="X195" s="52">
        <f t="shared" si="48"/>
        <v>44.014904517931996</v>
      </c>
      <c r="Y195" s="52">
        <f t="shared" si="49"/>
        <v>76.870712677383878</v>
      </c>
      <c r="Z195" s="52">
        <f t="shared" si="50"/>
        <v>85.487387106820307</v>
      </c>
      <c r="AA195" s="52">
        <f t="shared" si="51"/>
        <v>-3.1865021510680904</v>
      </c>
      <c r="AB195" s="52">
        <f t="shared" si="52"/>
        <v>-3.1865021510680975</v>
      </c>
      <c r="AC195" s="52">
        <f t="shared" si="53"/>
        <v>-3.1865021510680975</v>
      </c>
      <c r="AD195" s="42" t="s">
        <v>273</v>
      </c>
      <c r="AE195" s="42" t="s">
        <v>259</v>
      </c>
      <c r="AF195">
        <v>2.1</v>
      </c>
      <c r="AG195">
        <v>1.79</v>
      </c>
      <c r="AH195" s="42" t="s">
        <v>261</v>
      </c>
    </row>
    <row r="196" spans="1:35" ht="15" x14ac:dyDescent="0.25">
      <c r="A196">
        <v>1.6</v>
      </c>
      <c r="B196">
        <v>4.13</v>
      </c>
      <c r="C196">
        <v>6.03</v>
      </c>
      <c r="D196" s="45">
        <f t="shared" si="17"/>
        <v>3.2968229875641963E-2</v>
      </c>
      <c r="E196" s="46">
        <f>IF(OR($A196="",$B196="",$C196=""),"",A196*'MPTO_working_3-way'!$I195)</f>
        <v>1.6527491678010273</v>
      </c>
      <c r="F196" s="47">
        <f>IF(OR($A196="",$B196="",$C196=""),"",B196*'MPTO_working_3-way'!$I195)</f>
        <v>4.2661587893864015</v>
      </c>
      <c r="G196" s="48">
        <f>IF(OR($A196="",$B196="",$C196=""),"",C196*'MPTO_working_3-way'!$I195)</f>
        <v>6.2287984261501217</v>
      </c>
      <c r="H196" s="46">
        <f>IF(OR($A196="",$B196="",$C196=""),"",'MPTO_working_3-way'!E195)</f>
        <v>1.6286364050048205</v>
      </c>
      <c r="I196" s="47">
        <f>IF(OR($A196="",$B196="",$C196=""),"",'MPTO_working_3-way'!F195)</f>
        <v>4.3263571856155227</v>
      </c>
      <c r="J196" s="48">
        <f>IF(OR($A196="",$B196="",$C196=""),"",'MPTO_working_3-way'!G195)</f>
        <v>6.4579429659314735</v>
      </c>
      <c r="K196" s="46">
        <f>IF(OR($A196="",$B196="",$C196=""),"",'OddsRatio_working_3-way'!H195)</f>
        <v>1.6369043426442695</v>
      </c>
      <c r="L196" s="47">
        <f>IF(OR($A196="",$B196="",$C196=""),"",'OddsRatio_working_3-way'!I195)</f>
        <v>4.3225176541276049</v>
      </c>
      <c r="M196" s="48">
        <f>IF(OR($A196="",$B196="",$C196=""),"",'OddsRatio_working_3-way'!J195)</f>
        <v>6.3393814058344571</v>
      </c>
      <c r="N196" s="49">
        <f t="shared" si="42"/>
        <v>60.505249040935475</v>
      </c>
      <c r="O196" s="50">
        <f t="shared" si="43"/>
        <v>23.440290185350303</v>
      </c>
      <c r="P196" s="50">
        <f t="shared" si="44"/>
        <v>16.054460773714222</v>
      </c>
      <c r="Q196" t="s">
        <v>42</v>
      </c>
      <c r="R196" t="s">
        <v>79</v>
      </c>
      <c r="S196" s="40">
        <v>44174</v>
      </c>
      <c r="T196" s="52">
        <v>100</v>
      </c>
      <c r="U196" s="52">
        <f t="shared" si="45"/>
        <v>37.5</v>
      </c>
      <c r="V196" s="52">
        <f t="shared" si="46"/>
        <v>75.786924939467312</v>
      </c>
      <c r="W196" s="52">
        <f t="shared" si="47"/>
        <v>83.41625207296849</v>
      </c>
      <c r="X196" s="52">
        <f t="shared" si="48"/>
        <v>40.796822987564198</v>
      </c>
      <c r="Y196" s="52">
        <f t="shared" si="49"/>
        <v>79.08374792703151</v>
      </c>
      <c r="Z196" s="52">
        <f t="shared" si="50"/>
        <v>86.713075060532688</v>
      </c>
      <c r="AA196" s="52">
        <f t="shared" si="51"/>
        <v>-3.2968229875641981</v>
      </c>
      <c r="AB196" s="52">
        <f t="shared" si="52"/>
        <v>-3.2968229875641981</v>
      </c>
      <c r="AC196" s="52">
        <f t="shared" si="53"/>
        <v>-3.2968229875641981</v>
      </c>
      <c r="AD196" s="42" t="s">
        <v>270</v>
      </c>
      <c r="AE196" s="42" t="s">
        <v>259</v>
      </c>
      <c r="AF196">
        <v>1.94</v>
      </c>
      <c r="AG196">
        <v>1.94</v>
      </c>
      <c r="AH196" s="42" t="s">
        <v>267</v>
      </c>
    </row>
    <row r="197" spans="1:35" ht="15" x14ac:dyDescent="0.25">
      <c r="A197">
        <v>3.12</v>
      </c>
      <c r="B197">
        <v>3.55</v>
      </c>
      <c r="C197">
        <v>2.35</v>
      </c>
      <c r="D197" s="45">
        <f t="shared" ref="D197:D218" si="54">IF(OR($A197="",$B197="",$C197=""),"",(1/A197)+(1/B197)+(1/C197)-1)</f>
        <v>2.7734876251507945E-2</v>
      </c>
      <c r="E197" s="46">
        <f>IF(OR($A197="",$B197="",$C197=""),"",A197*'MPTO_working_3-way'!$I196)</f>
        <v>3.2065328139047047</v>
      </c>
      <c r="F197" s="47">
        <f>IF(OR($A197="",$B197="",$C197=""),"",B197*'MPTO_working_3-way'!$I196)</f>
        <v>3.648458810692853</v>
      </c>
      <c r="G197" s="48">
        <f>IF(OR($A197="",$B197="",$C197=""),"",C197*'MPTO_working_3-way'!$I196)</f>
        <v>2.4151769591910437</v>
      </c>
      <c r="H197" s="46">
        <f>IF(OR($A197="",$B197="",$C197=""),"",'MPTO_working_3-way'!E196)</f>
        <v>3.2126670396945554</v>
      </c>
      <c r="I197" s="47">
        <f>IF(OR($A197="",$B197="",$C197=""),"",'MPTO_working_3-way'!F196)</f>
        <v>3.6704631453269463</v>
      </c>
      <c r="J197" s="48">
        <f>IF(OR($A197="",$B197="",$C197=""),"",'MPTO_working_3-way'!G196)</f>
        <v>2.4021891275791316</v>
      </c>
      <c r="K197" s="46">
        <f>IF(OR($A197="",$B197="",$C197=""),"",'OddsRatio_working_3-way'!H196)</f>
        <v>3.2109506009957305</v>
      </c>
      <c r="L197" s="47">
        <f>IF(OR($A197="",$B197="",$C197=""),"",'OddsRatio_working_3-way'!I196)</f>
        <v>3.6593981285561838</v>
      </c>
      <c r="M197" s="48">
        <f>IF(OR($A197="",$B197="",$C197=""),"",'OddsRatio_working_3-way'!J196)</f>
        <v>2.4079166562944505</v>
      </c>
      <c r="N197" s="49">
        <f t="shared" si="42"/>
        <v>31.186332965738963</v>
      </c>
      <c r="O197" s="50">
        <f t="shared" si="43"/>
        <v>27.408833479748047</v>
      </c>
      <c r="P197" s="50">
        <f t="shared" si="44"/>
        <v>41.404833554512997</v>
      </c>
      <c r="Q197" t="s">
        <v>82</v>
      </c>
      <c r="R197" t="s">
        <v>49</v>
      </c>
      <c r="S197" s="40">
        <v>44174</v>
      </c>
      <c r="T197" s="52">
        <v>100</v>
      </c>
      <c r="U197" s="52">
        <f t="shared" si="45"/>
        <v>67.948717948717942</v>
      </c>
      <c r="V197" s="52">
        <f t="shared" si="46"/>
        <v>71.83098591549296</v>
      </c>
      <c r="W197" s="52">
        <f t="shared" si="47"/>
        <v>57.446808510638299</v>
      </c>
      <c r="X197" s="52">
        <f t="shared" si="48"/>
        <v>70.722205573868749</v>
      </c>
      <c r="Y197" s="52">
        <f t="shared" si="49"/>
        <v>74.604473540643738</v>
      </c>
      <c r="Z197" s="52">
        <f t="shared" si="50"/>
        <v>60.220296135789098</v>
      </c>
      <c r="AA197" s="52">
        <f t="shared" si="51"/>
        <v>-2.7734876251508069</v>
      </c>
      <c r="AB197" s="52">
        <f t="shared" si="52"/>
        <v>-2.7734876251507785</v>
      </c>
      <c r="AC197" s="52">
        <f t="shared" si="53"/>
        <v>-2.7734876251507998</v>
      </c>
      <c r="AF197">
        <v>1.89</v>
      </c>
      <c r="AG197">
        <v>2</v>
      </c>
      <c r="AH197" s="42" t="s">
        <v>263</v>
      </c>
    </row>
    <row r="198" spans="1:35" s="52" customFormat="1" ht="15" x14ac:dyDescent="0.25">
      <c r="A198">
        <v>1.78</v>
      </c>
      <c r="B198">
        <v>3.76</v>
      </c>
      <c r="C198">
        <v>4.92</v>
      </c>
      <c r="D198" s="45">
        <f t="shared" si="54"/>
        <v>3.1007232137824747E-2</v>
      </c>
      <c r="E198" s="46">
        <f>IF(OR($A198="",$B198="",$C198=""),"",A198*'MPTO_working_3-way'!$I197)</f>
        <v>1.835192873205328</v>
      </c>
      <c r="F198" s="47">
        <f>IF(OR($A198="",$B198="",$C198=""),"",B198*'MPTO_working_3-way'!$I197)</f>
        <v>3.8765871928382207</v>
      </c>
      <c r="G198" s="48">
        <f>IF(OR($A198="",$B198="",$C198=""),"",C198*'MPTO_working_3-way'!$I197)</f>
        <v>5.0725555821180981</v>
      </c>
      <c r="H198" s="46">
        <f>IF(OR($A198="",$B198="",$C198=""),"",'MPTO_working_3-way'!E197)</f>
        <v>1.8133615446022158</v>
      </c>
      <c r="I198" s="47">
        <f>IF(OR($A198="",$B198="",$C198=""),"",'MPTO_working_3-way'!F197)</f>
        <v>3.9120309003216254</v>
      </c>
      <c r="J198" s="48">
        <f>IF(OR($A198="",$B198="",$C198=""),"",'MPTO_working_3-way'!G197)</f>
        <v>5.1835954750538598</v>
      </c>
      <c r="K198" s="46">
        <f>IF(OR($A198="",$B198="",$C198=""),"",'OddsRatio_working_3-way'!H197)</f>
        <v>1.8214245739817478</v>
      </c>
      <c r="L198" s="47">
        <f>IF(OR($A198="",$B198="",$C198=""),"",'OddsRatio_working_3-way'!I197)</f>
        <v>3.90657926178157</v>
      </c>
      <c r="M198" s="48">
        <f>IF(OR($A198="",$B198="",$C198=""),"",'OddsRatio_working_3-way'!J197)</f>
        <v>5.1281850384723739</v>
      </c>
      <c r="N198" s="49">
        <f t="shared" si="42"/>
        <v>54.49018545137497</v>
      </c>
      <c r="O198" s="50">
        <f t="shared" si="43"/>
        <v>25.795885665810491</v>
      </c>
      <c r="P198" s="50">
        <f t="shared" si="44"/>
        <v>19.713928882814521</v>
      </c>
      <c r="Q198" t="s">
        <v>37</v>
      </c>
      <c r="R198" t="s">
        <v>40</v>
      </c>
      <c r="S198" s="40">
        <v>44174</v>
      </c>
      <c r="T198" s="52">
        <v>100</v>
      </c>
      <c r="U198" s="52">
        <f t="shared" si="45"/>
        <v>43.820224719101127</v>
      </c>
      <c r="V198" s="52">
        <f t="shared" si="46"/>
        <v>73.40425531914893</v>
      </c>
      <c r="W198" s="52">
        <f t="shared" si="47"/>
        <v>79.674796747967477</v>
      </c>
      <c r="X198" s="52">
        <f t="shared" si="48"/>
        <v>46.920947932883585</v>
      </c>
      <c r="Y198" s="52">
        <f t="shared" si="49"/>
        <v>76.504978532931403</v>
      </c>
      <c r="Z198" s="52">
        <f t="shared" si="50"/>
        <v>82.77551996174995</v>
      </c>
      <c r="AA198" s="52">
        <f t="shared" si="51"/>
        <v>-3.1007232137824587</v>
      </c>
      <c r="AB198" s="52">
        <f t="shared" si="52"/>
        <v>-3.100723213782473</v>
      </c>
      <c r="AC198" s="52">
        <f t="shared" si="53"/>
        <v>-3.100723213782473</v>
      </c>
      <c r="AD198" s="53" t="s">
        <v>273</v>
      </c>
      <c r="AE198" s="53" t="s">
        <v>263</v>
      </c>
      <c r="AF198">
        <v>2</v>
      </c>
      <c r="AG198">
        <v>1.88</v>
      </c>
      <c r="AH198" s="53" t="s">
        <v>261</v>
      </c>
      <c r="AI198" s="53"/>
    </row>
    <row r="199" spans="1:35" ht="15" x14ac:dyDescent="0.25">
      <c r="A199">
        <v>2.14</v>
      </c>
      <c r="B199">
        <v>3.43</v>
      </c>
      <c r="C199">
        <v>3.71</v>
      </c>
      <c r="D199" s="45">
        <f t="shared" si="54"/>
        <v>2.8376688106282577E-2</v>
      </c>
      <c r="E199" s="46">
        <f>IF(OR($A199="",$B199="",$C199=""),"",A199*'MPTO_working_3-way'!$I198)</f>
        <v>2.2007261125474447</v>
      </c>
      <c r="F199" s="47">
        <f>IF(OR($A199="",$B199="",$C199=""),"",B199*'MPTO_working_3-way'!$I198)</f>
        <v>3.5273320402045494</v>
      </c>
      <c r="G199" s="48">
        <f>IF(OR($A199="",$B199="",$C199=""),"",C199*'MPTO_working_3-way'!$I198)</f>
        <v>3.8152775128743084</v>
      </c>
      <c r="H199" s="46">
        <f>IF(OR($A199="",$B199="",$C199=""),"",'MPTO_working_3-way'!E198)</f>
        <v>2.1842129198664644</v>
      </c>
      <c r="I199" s="47">
        <f>IF(OR($A199="",$B199="",$C199=""),"",'MPTO_working_3-way'!F198)</f>
        <v>3.5450144978777147</v>
      </c>
      <c r="J199" s="48">
        <f>IF(OR($A199="",$B199="",$C199=""),"",'MPTO_working_3-way'!G198)</f>
        <v>3.8449281578806915</v>
      </c>
      <c r="K199" s="46">
        <f>IF(OR($A199="",$B199="",$C199=""),"",'OddsRatio_working_3-way'!H198)</f>
        <v>2.1910253916673503</v>
      </c>
      <c r="L199" s="47">
        <f>IF(OR($A199="",$B199="",$C199=""),"",'OddsRatio_working_3-way'!I198)</f>
        <v>3.5387646506593531</v>
      </c>
      <c r="M199" s="48">
        <f>IF(OR($A199="",$B199="",$C199=""),"",'OddsRatio_working_3-way'!J198)</f>
        <v>3.831297202998702</v>
      </c>
      <c r="N199" s="49">
        <f t="shared" si="42"/>
        <v>45.439548079086158</v>
      </c>
      <c r="O199" s="50">
        <f t="shared" si="43"/>
        <v>28.350038743219937</v>
      </c>
      <c r="P199" s="50">
        <f t="shared" si="44"/>
        <v>26.210413177693901</v>
      </c>
      <c r="Q199" t="s">
        <v>46</v>
      </c>
      <c r="R199" t="s">
        <v>80</v>
      </c>
      <c r="S199" s="40">
        <v>44174</v>
      </c>
      <c r="T199" s="52">
        <v>100</v>
      </c>
      <c r="U199" s="52">
        <f t="shared" si="45"/>
        <v>53.271028037383175</v>
      </c>
      <c r="V199" s="52">
        <f t="shared" si="46"/>
        <v>70.845481049562679</v>
      </c>
      <c r="W199" s="52">
        <f t="shared" si="47"/>
        <v>73.045822102425873</v>
      </c>
      <c r="X199" s="52">
        <f t="shared" si="48"/>
        <v>56.108696848011434</v>
      </c>
      <c r="Y199" s="52">
        <f t="shared" si="49"/>
        <v>73.683149860190937</v>
      </c>
      <c r="Z199" s="52">
        <f t="shared" si="50"/>
        <v>75.883490913054132</v>
      </c>
      <c r="AA199" s="52">
        <f t="shared" si="51"/>
        <v>-2.8376688106282586</v>
      </c>
      <c r="AB199" s="52">
        <f t="shared" si="52"/>
        <v>-2.8376688106282586</v>
      </c>
      <c r="AC199" s="52">
        <f t="shared" si="53"/>
        <v>-2.8376688106282586</v>
      </c>
      <c r="AF199">
        <v>2.2999999999999998</v>
      </c>
      <c r="AG199">
        <v>1.67</v>
      </c>
      <c r="AH199" s="42" t="s">
        <v>262</v>
      </c>
    </row>
    <row r="200" spans="1:35" ht="15" x14ac:dyDescent="0.25">
      <c r="A200">
        <v>4.8600000000000003</v>
      </c>
      <c r="B200">
        <v>3.7</v>
      </c>
      <c r="C200">
        <v>1.81</v>
      </c>
      <c r="D200" s="45">
        <f t="shared" si="54"/>
        <v>2.851777498800212E-2</v>
      </c>
      <c r="E200" s="46">
        <f>IF(OR($A200="",$B200="",$C200=""),"",A200*'MPTO_working_3-way'!$I199)</f>
        <v>4.9985963864416902</v>
      </c>
      <c r="F200" s="47">
        <f>IF(OR($A200="",$B200="",$C200=""),"",B200*'MPTO_working_3-way'!$I199)</f>
        <v>3.8055157674556082</v>
      </c>
      <c r="G200" s="48">
        <f>IF(OR($A200="",$B200="",$C200=""),"",C200*'MPTO_working_3-way'!$I199)</f>
        <v>1.861617172728284</v>
      </c>
      <c r="H200" s="46">
        <f>IF(OR($A200="",$B200="",$C200=""),"",'MPTO_working_3-way'!E199)</f>
        <v>5.095401407517266</v>
      </c>
      <c r="I200" s="47">
        <f>IF(OR($A200="",$B200="",$C200=""),"",'MPTO_working_3-way'!F199)</f>
        <v>3.8348801058220183</v>
      </c>
      <c r="J200" s="48">
        <f>IF(OR($A200="",$B200="",$C200=""),"",'MPTO_working_3-way'!G199)</f>
        <v>1.8416875684439684</v>
      </c>
      <c r="K200" s="46">
        <f>IF(OR($A200="",$B200="",$C200=""),"",'OddsRatio_working_3-way'!H199)</f>
        <v>5.0466075047494758</v>
      </c>
      <c r="L200" s="47">
        <f>IF(OR($A200="",$B200="",$C200=""),"",'OddsRatio_working_3-way'!I199)</f>
        <v>3.8305285654983381</v>
      </c>
      <c r="M200" s="48">
        <f>IF(OR($A200="",$B200="",$C200=""),"",'OddsRatio_working_3-way'!J199)</f>
        <v>1.8491585696495012</v>
      </c>
      <c r="N200" s="49">
        <f t="shared" si="42"/>
        <v>20.005616030780629</v>
      </c>
      <c r="O200" s="50">
        <f t="shared" si="43"/>
        <v>26.277647002592929</v>
      </c>
      <c r="P200" s="50">
        <f t="shared" si="44"/>
        <v>53.716736966626435</v>
      </c>
      <c r="Q200" t="s">
        <v>218</v>
      </c>
      <c r="R200" t="s">
        <v>217</v>
      </c>
      <c r="S200" s="40">
        <v>44173</v>
      </c>
      <c r="T200" s="52">
        <v>100</v>
      </c>
      <c r="U200" s="52">
        <f t="shared" si="45"/>
        <v>79.423868312757207</v>
      </c>
      <c r="V200" s="52">
        <f t="shared" si="46"/>
        <v>72.972972972972968</v>
      </c>
      <c r="W200" s="52">
        <f t="shared" si="47"/>
        <v>44.751381215469614</v>
      </c>
      <c r="X200" s="52">
        <f t="shared" si="48"/>
        <v>82.275645811557425</v>
      </c>
      <c r="Y200" s="52">
        <f t="shared" si="49"/>
        <v>75.824750471773186</v>
      </c>
      <c r="Z200" s="52">
        <f t="shared" si="50"/>
        <v>47.603158714269824</v>
      </c>
      <c r="AA200" s="52">
        <f t="shared" si="51"/>
        <v>-2.8517774988002174</v>
      </c>
      <c r="AB200" s="52">
        <f t="shared" si="52"/>
        <v>-2.8517774988002174</v>
      </c>
      <c r="AC200" s="52">
        <f t="shared" si="53"/>
        <v>-2.8517774988002103</v>
      </c>
      <c r="AF200">
        <v>2.1</v>
      </c>
      <c r="AG200">
        <v>1.79</v>
      </c>
      <c r="AH200" s="42" t="s">
        <v>266</v>
      </c>
    </row>
    <row r="201" spans="1:35" ht="15" x14ac:dyDescent="0.25">
      <c r="A201">
        <v>2.42</v>
      </c>
      <c r="B201">
        <v>3.39</v>
      </c>
      <c r="C201">
        <v>3.13</v>
      </c>
      <c r="D201" s="45">
        <f t="shared" si="54"/>
        <v>2.7697209124704747E-2</v>
      </c>
      <c r="E201" s="46">
        <f>IF(OR($A201="",$B201="",$C201=""),"",A201*'MPTO_working_3-way'!$I200)</f>
        <v>2.4870272460817855</v>
      </c>
      <c r="F201" s="47">
        <f>IF(OR($A201="",$B201="",$C201=""),"",B201*'MPTO_working_3-way'!$I200)</f>
        <v>3.4838935389327492</v>
      </c>
      <c r="G201" s="48">
        <f>IF(OR($A201="",$B201="",$C201=""),"",C201*'MPTO_working_3-way'!$I200)</f>
        <v>3.2166922645603258</v>
      </c>
      <c r="H201" s="46">
        <f>IF(OR($A201="",$B201="",$C201=""),"",'MPTO_working_3-way'!E200)</f>
        <v>2.475304276284608</v>
      </c>
      <c r="I201" s="47">
        <f>IF(OR($A201="",$B201="",$C201=""),"",'MPTO_working_3-way'!F200)</f>
        <v>3.499527679472942</v>
      </c>
      <c r="J201" s="48">
        <f>IF(OR($A201="",$B201="",$C201=""),"",'MPTO_working_3-way'!G200)</f>
        <v>3.2231404481486639</v>
      </c>
      <c r="K201" s="46">
        <f>IF(OR($A201="",$B201="",$C201=""),"",'OddsRatio_working_3-way'!H200)</f>
        <v>2.4805319166636881</v>
      </c>
      <c r="L201" s="47">
        <f>IF(OR($A201="",$B201="",$C201=""),"",'OddsRatio_working_3-way'!I200)</f>
        <v>3.4918811836804333</v>
      </c>
      <c r="M201" s="48">
        <f>IF(OR($A201="",$B201="",$C201=""),"",'OddsRatio_working_3-way'!J200)</f>
        <v>3.220797874995533</v>
      </c>
      <c r="N201" s="49">
        <f t="shared" si="42"/>
        <v>40.208646751878611</v>
      </c>
      <c r="O201" s="50">
        <f t="shared" si="43"/>
        <v>28.703517740279128</v>
      </c>
      <c r="P201" s="50">
        <f t="shared" si="44"/>
        <v>31.087835507842254</v>
      </c>
      <c r="Q201" t="s">
        <v>216</v>
      </c>
      <c r="R201" t="s">
        <v>215</v>
      </c>
      <c r="S201" s="40">
        <v>44173</v>
      </c>
      <c r="T201" s="52">
        <v>100</v>
      </c>
      <c r="U201" s="52">
        <f t="shared" si="45"/>
        <v>58.677685950413228</v>
      </c>
      <c r="V201" s="52">
        <f t="shared" si="46"/>
        <v>70.501474926253692</v>
      </c>
      <c r="W201" s="52">
        <f t="shared" si="47"/>
        <v>68.051118210862612</v>
      </c>
      <c r="X201" s="52">
        <f t="shared" si="48"/>
        <v>61.447406862883689</v>
      </c>
      <c r="Y201" s="52">
        <f t="shared" si="49"/>
        <v>73.271195838724154</v>
      </c>
      <c r="Z201" s="52">
        <f t="shared" si="50"/>
        <v>70.820839123333087</v>
      </c>
      <c r="AA201" s="52">
        <f t="shared" si="51"/>
        <v>-2.7697209124704614</v>
      </c>
      <c r="AB201" s="52">
        <f t="shared" si="52"/>
        <v>-2.7697209124704614</v>
      </c>
      <c r="AC201" s="52">
        <f t="shared" si="53"/>
        <v>-2.7697209124704756</v>
      </c>
      <c r="AF201">
        <v>2.17</v>
      </c>
      <c r="AG201">
        <v>1.75</v>
      </c>
      <c r="AH201" s="42" t="s">
        <v>265</v>
      </c>
    </row>
    <row r="202" spans="1:35" ht="15" x14ac:dyDescent="0.25">
      <c r="A202">
        <v>1.75</v>
      </c>
      <c r="B202">
        <v>4.13</v>
      </c>
      <c r="C202">
        <v>4.51</v>
      </c>
      <c r="D202" s="45">
        <f t="shared" si="54"/>
        <v>3.5288812056071261E-2</v>
      </c>
      <c r="E202" s="46">
        <f>IF(OR($A202="",$B202="",$C202=""),"",A202*'MPTO_working_3-way'!$I201)</f>
        <v>1.8117554210981246</v>
      </c>
      <c r="F202" s="47">
        <f>IF(OR($A202="",$B202="",$C202=""),"",B202*'MPTO_working_3-way'!$I201)</f>
        <v>4.275742793791574</v>
      </c>
      <c r="G202" s="48">
        <f>IF(OR($A202="",$B202="",$C202=""),"",C202*'MPTO_working_3-way'!$I201)</f>
        <v>4.6691525423728812</v>
      </c>
      <c r="H202" s="46">
        <f>IF(OR($A202="",$B202="",$C202=""),"",'MPTO_working_3-way'!E201)</f>
        <v>1.786781140582282</v>
      </c>
      <c r="I202" s="47">
        <f>IF(OR($A202="",$B202="",$C202=""),"",'MPTO_working_3-way'!F201)</f>
        <v>4.3408841967885534</v>
      </c>
      <c r="J202" s="48">
        <f>IF(OR($A202="",$B202="",$C202=""),"",'MPTO_working_3-way'!G201)</f>
        <v>4.7626633255772326</v>
      </c>
      <c r="K202" s="46">
        <f>IF(OR($A202="",$B202="",$C202=""),"",'OddsRatio_working_3-way'!H201)</f>
        <v>1.7957259621083996</v>
      </c>
      <c r="L202" s="47">
        <f>IF(OR($A202="",$B202="",$C202=""),"",'OddsRatio_working_3-way'!I201)</f>
        <v>4.3208296818657219</v>
      </c>
      <c r="M202" s="48">
        <f>IF(OR($A202="",$B202="",$C202=""),"",'OddsRatio_working_3-way'!J201)</f>
        <v>4.7239975026673102</v>
      </c>
      <c r="N202" s="49">
        <f t="shared" si="42"/>
        <v>55.195088054097788</v>
      </c>
      <c r="O202" s="50">
        <f t="shared" si="43"/>
        <v>23.387749175465164</v>
      </c>
      <c r="P202" s="50">
        <f t="shared" si="44"/>
        <v>21.417162770437056</v>
      </c>
      <c r="Q202" t="s">
        <v>234</v>
      </c>
      <c r="R202" t="s">
        <v>236</v>
      </c>
      <c r="S202" s="40">
        <v>44173</v>
      </c>
      <c r="T202" s="52">
        <v>100</v>
      </c>
      <c r="U202" s="52">
        <f t="shared" si="45"/>
        <v>42.857142857142854</v>
      </c>
      <c r="V202" s="52">
        <f t="shared" si="46"/>
        <v>75.786924939467312</v>
      </c>
      <c r="W202" s="52">
        <f t="shared" si="47"/>
        <v>77.827050997782706</v>
      </c>
      <c r="X202" s="52">
        <f t="shared" si="48"/>
        <v>46.386024062749989</v>
      </c>
      <c r="Y202" s="52">
        <f t="shared" si="49"/>
        <v>79.315806145074433</v>
      </c>
      <c r="Z202" s="52">
        <f t="shared" si="50"/>
        <v>81.355932203389827</v>
      </c>
      <c r="AA202" s="52">
        <f t="shared" si="51"/>
        <v>-3.528881205607135</v>
      </c>
      <c r="AB202" s="52">
        <f t="shared" si="52"/>
        <v>-3.5288812056071208</v>
      </c>
      <c r="AC202" s="52">
        <f t="shared" si="53"/>
        <v>-3.5288812056071208</v>
      </c>
      <c r="AF202">
        <v>1.68</v>
      </c>
      <c r="AG202">
        <v>2.25</v>
      </c>
      <c r="AH202" s="42" t="s">
        <v>259</v>
      </c>
      <c r="AI202" s="42" t="s">
        <v>258</v>
      </c>
    </row>
    <row r="203" spans="1:35" ht="15" x14ac:dyDescent="0.25">
      <c r="A203">
        <v>1.9</v>
      </c>
      <c r="B203">
        <v>3.64</v>
      </c>
      <c r="C203">
        <v>4.2699999999999996</v>
      </c>
      <c r="D203" s="45">
        <f t="shared" si="54"/>
        <v>3.5233101669684963E-2</v>
      </c>
      <c r="E203" s="46">
        <f>IF(OR($A203="",$B203="",$C203=""),"",A203*'MPTO_working_3-way'!$I202)</f>
        <v>1.9669428931724013</v>
      </c>
      <c r="F203" s="47">
        <f>IF(OR($A203="",$B203="",$C203=""),"",B203*'MPTO_working_3-way'!$I202)</f>
        <v>3.7682484900776534</v>
      </c>
      <c r="G203" s="48">
        <f>IF(OR($A203="",$B203="",$C203=""),"",C203*'MPTO_working_3-way'!$I202)</f>
        <v>4.4204453441295541</v>
      </c>
      <c r="H203" s="46">
        <f>IF(OR($A203="",$B203="",$C203=""),"",'MPTO_working_3-way'!E202)</f>
        <v>1.9433648212070214</v>
      </c>
      <c r="I203" s="47">
        <f>IF(OR($A203="",$B203="",$C203=""),"",'MPTO_working_3-way'!F202)</f>
        <v>3.8025574156641713</v>
      </c>
      <c r="J203" s="48">
        <f>IF(OR($A203="",$B203="",$C203=""),"",'MPTO_working_3-way'!G202)</f>
        <v>4.4954393043873599</v>
      </c>
      <c r="K203" s="46">
        <f>IF(OR($A203="",$B203="",$C203=""),"",'OddsRatio_working_3-way'!H202)</f>
        <v>1.952369757190767</v>
      </c>
      <c r="L203" s="47">
        <f>IF(OR($A203="",$B203="",$C203=""),"",'OddsRatio_working_3-way'!I202)</f>
        <v>3.7936179544262512</v>
      </c>
      <c r="M203" s="48">
        <f>IF(OR($A203="",$B203="",$C203=""),"",'OddsRatio_working_3-way'!J202)</f>
        <v>4.4602767844597881</v>
      </c>
      <c r="N203" s="49">
        <f t="shared" si="42"/>
        <v>50.840316893346163</v>
      </c>
      <c r="O203" s="50">
        <f t="shared" si="43"/>
        <v>26.537528048724639</v>
      </c>
      <c r="P203" s="50">
        <f t="shared" si="44"/>
        <v>22.622155057929206</v>
      </c>
      <c r="Q203" t="s">
        <v>239</v>
      </c>
      <c r="R203" t="s">
        <v>271</v>
      </c>
      <c r="S203" s="40">
        <v>44173</v>
      </c>
      <c r="T203" s="52">
        <v>100</v>
      </c>
      <c r="U203" s="52">
        <f t="shared" si="45"/>
        <v>47.368421052631575</v>
      </c>
      <c r="V203" s="52">
        <f t="shared" si="46"/>
        <v>72.527472527472526</v>
      </c>
      <c r="W203" s="52">
        <f t="shared" si="47"/>
        <v>76.580796252927385</v>
      </c>
      <c r="X203" s="52">
        <f t="shared" si="48"/>
        <v>50.891731219600068</v>
      </c>
      <c r="Y203" s="52">
        <f t="shared" si="49"/>
        <v>76.050782694441025</v>
      </c>
      <c r="Z203" s="52">
        <f t="shared" si="50"/>
        <v>80.104106419895899</v>
      </c>
      <c r="AA203" s="52">
        <f t="shared" si="51"/>
        <v>-3.5233101669684928</v>
      </c>
      <c r="AB203" s="52">
        <f t="shared" si="52"/>
        <v>-3.5233101669684999</v>
      </c>
      <c r="AC203" s="52">
        <f t="shared" si="53"/>
        <v>-3.5233101669685141</v>
      </c>
      <c r="AF203">
        <v>1.87</v>
      </c>
      <c r="AG203">
        <v>2</v>
      </c>
      <c r="AH203" s="42" t="s">
        <v>265</v>
      </c>
    </row>
    <row r="204" spans="1:35" ht="15" x14ac:dyDescent="0.25">
      <c r="A204">
        <v>2.61</v>
      </c>
      <c r="B204">
        <v>3.37</v>
      </c>
      <c r="C204">
        <v>2.84</v>
      </c>
      <c r="D204" s="45">
        <f t="shared" si="54"/>
        <v>3.1990343552955602E-2</v>
      </c>
      <c r="E204" s="46">
        <f>IF(OR($A204="",$B204="",$C204=""),"",A204*'MPTO_working_3-way'!$I203)</f>
        <v>2.6934947966732139</v>
      </c>
      <c r="F204" s="47">
        <f>IF(OR($A204="",$B204="",$C204=""),"",B204*'MPTO_working_3-way'!$I203)</f>
        <v>3.4778074577734603</v>
      </c>
      <c r="G204" s="48">
        <f>IF(OR($A204="",$B204="",$C204=""),"",C204*'MPTO_working_3-way'!$I203)</f>
        <v>2.9308525756903938</v>
      </c>
      <c r="H204" s="46">
        <f>IF(OR($A204="",$B204="",$C204=""),"",'MPTO_working_3-way'!E203)</f>
        <v>2.684720051611261</v>
      </c>
      <c r="I204" s="47">
        <f>IF(OR($A204="",$B204="",$C204=""),"",'MPTO_working_3-way'!F203)</f>
        <v>3.4956178927896921</v>
      </c>
      <c r="J204" s="48">
        <f>IF(OR($A204="",$B204="",$C204=""),"",'MPTO_working_3-way'!G203)</f>
        <v>2.9286931039673769</v>
      </c>
      <c r="K204" s="46">
        <f>IF(OR($A204="",$B204="",$C204=""),"",'OddsRatio_working_3-way'!H203)</f>
        <v>2.6889664269625455</v>
      </c>
      <c r="L204" s="47">
        <f>IF(OR($A204="",$B204="",$C204=""),"",'OddsRatio_working_3-way'!I203)</f>
        <v>3.4862425042864809</v>
      </c>
      <c r="M204" s="48">
        <f>IF(OR($A204="",$B204="",$C204=""),"",'OddsRatio_working_3-way'!J203)</f>
        <v>2.9302473451000517</v>
      </c>
      <c r="N204" s="49">
        <f t="shared" si="42"/>
        <v>37.126487165860453</v>
      </c>
      <c r="O204" s="50">
        <f t="shared" si="43"/>
        <v>28.753748220443853</v>
      </c>
      <c r="P204" s="50">
        <f t="shared" si="44"/>
        <v>34.1197646136957</v>
      </c>
      <c r="Q204" t="s">
        <v>229</v>
      </c>
      <c r="R204" t="s">
        <v>243</v>
      </c>
      <c r="S204" s="40">
        <v>44173</v>
      </c>
      <c r="T204" s="52">
        <v>100</v>
      </c>
      <c r="U204" s="52">
        <f t="shared" si="45"/>
        <v>61.685823754789276</v>
      </c>
      <c r="V204" s="52">
        <f t="shared" si="46"/>
        <v>70.326409495548958</v>
      </c>
      <c r="W204" s="52">
        <f t="shared" si="47"/>
        <v>64.788732394366207</v>
      </c>
      <c r="X204" s="52">
        <f t="shared" si="48"/>
        <v>64.884858110084849</v>
      </c>
      <c r="Y204" s="52">
        <f t="shared" si="49"/>
        <v>73.525443850844539</v>
      </c>
      <c r="Z204" s="52">
        <f t="shared" si="50"/>
        <v>67.987766749661759</v>
      </c>
      <c r="AA204" s="52">
        <f t="shared" si="51"/>
        <v>-3.1990343552955736</v>
      </c>
      <c r="AB204" s="52">
        <f t="shared" si="52"/>
        <v>-3.1990343552955807</v>
      </c>
      <c r="AC204" s="52">
        <f t="shared" si="53"/>
        <v>-3.1990343552955522</v>
      </c>
      <c r="AF204">
        <v>2.0699999999999998</v>
      </c>
      <c r="AG204">
        <v>1.79</v>
      </c>
      <c r="AH204" s="42" t="s">
        <v>260</v>
      </c>
    </row>
    <row r="205" spans="1:35" ht="15" x14ac:dyDescent="0.25">
      <c r="A205">
        <v>2.88</v>
      </c>
      <c r="B205">
        <v>3.54</v>
      </c>
      <c r="C205">
        <v>2.48</v>
      </c>
      <c r="D205" s="45">
        <f t="shared" si="54"/>
        <v>3.2933904380049839E-2</v>
      </c>
      <c r="E205" s="46">
        <f>IF(OR($A205="",$B205="",$C205=""),"",A205*'MPTO_working_3-way'!$I204)</f>
        <v>2.9748496446145434</v>
      </c>
      <c r="F205" s="47">
        <f>IF(OR($A205="",$B205="",$C205=""),"",B205*'MPTO_working_3-way'!$I204)</f>
        <v>3.6565860215053765</v>
      </c>
      <c r="G205" s="48">
        <f>IF(OR($A205="",$B205="",$C205=""),"",C205*'MPTO_working_3-way'!$I204)</f>
        <v>2.5616760828625238</v>
      </c>
      <c r="H205" s="46">
        <f>IF(OR($A205="",$B205="",$C205=""),"",'MPTO_working_3-way'!E204)</f>
        <v>2.974028515936705</v>
      </c>
      <c r="I205" s="47">
        <f>IF(OR($A205="",$B205="",$C205=""),"",'MPTO_working_3-way'!F204)</f>
        <v>3.683133979098105</v>
      </c>
      <c r="J205" s="48">
        <f>IF(OR($A205="",$B205="",$C205=""),"",'MPTO_working_3-way'!G204)</f>
        <v>2.5494085684969963</v>
      </c>
      <c r="K205" s="46">
        <f>IF(OR($A205="",$B205="",$C205=""),"",'OddsRatio_working_3-way'!H204)</f>
        <v>2.9754747056292556</v>
      </c>
      <c r="L205" s="47">
        <f>IF(OR($A205="",$B205="",$C205=""),"",'OddsRatio_working_3-way'!I204)</f>
        <v>3.6689924214352705</v>
      </c>
      <c r="M205" s="48">
        <f>IF(OR($A205="",$B205="",$C205=""),"",'OddsRatio_working_3-way'!J204)</f>
        <v>2.5551609384740948</v>
      </c>
      <c r="N205" s="49">
        <f t="shared" si="42"/>
        <v>33.615144274949458</v>
      </c>
      <c r="O205" s="50">
        <f t="shared" si="43"/>
        <v>27.347913986399558</v>
      </c>
      <c r="P205" s="50">
        <f t="shared" si="44"/>
        <v>39.036941738650981</v>
      </c>
      <c r="Q205" t="s">
        <v>235</v>
      </c>
      <c r="R205" t="s">
        <v>232</v>
      </c>
      <c r="S205" s="40">
        <v>44173</v>
      </c>
      <c r="T205" s="52">
        <v>100</v>
      </c>
      <c r="U205" s="52">
        <f t="shared" si="45"/>
        <v>65.277777777777771</v>
      </c>
      <c r="V205" s="52">
        <f t="shared" si="46"/>
        <v>71.751412429378533</v>
      </c>
      <c r="W205" s="52">
        <f t="shared" si="47"/>
        <v>59.677419354838712</v>
      </c>
      <c r="X205" s="52">
        <f t="shared" si="48"/>
        <v>68.571168215782762</v>
      </c>
      <c r="Y205" s="52">
        <f t="shared" si="49"/>
        <v>75.04480286738351</v>
      </c>
      <c r="Z205" s="52">
        <f t="shared" si="50"/>
        <v>62.970809792843681</v>
      </c>
      <c r="AA205" s="52">
        <f t="shared" si="51"/>
        <v>-3.293390438004991</v>
      </c>
      <c r="AB205" s="52">
        <f t="shared" si="52"/>
        <v>-3.2933904380049768</v>
      </c>
      <c r="AC205" s="52">
        <f t="shared" si="53"/>
        <v>-3.2933904380049697</v>
      </c>
      <c r="AF205">
        <v>2.0099999999999998</v>
      </c>
      <c r="AG205">
        <v>1.86</v>
      </c>
      <c r="AH205" s="42" t="s">
        <v>268</v>
      </c>
    </row>
    <row r="206" spans="1:35" ht="15" x14ac:dyDescent="0.25">
      <c r="A206">
        <v>4.97</v>
      </c>
      <c r="B206">
        <v>4.29</v>
      </c>
      <c r="C206">
        <v>1.66</v>
      </c>
      <c r="D206" s="45">
        <f t="shared" si="54"/>
        <v>3.6717115115214582E-2</v>
      </c>
      <c r="E206" s="46">
        <f>IF(OR($A206="",$B206="",$C206=""),"",A206*'MPTO_working_3-way'!$I205)</f>
        <v>5.1524840621226158</v>
      </c>
      <c r="F206" s="47">
        <f>IF(OR($A206="",$B206="",$C206=""),"",B206*'MPTO_working_3-way'!$I205)</f>
        <v>4.447516423844271</v>
      </c>
      <c r="G206" s="48">
        <f>IF(OR($A206="",$B206="",$C206=""),"",C206*'MPTO_working_3-way'!$I205)</f>
        <v>1.7209504110912561</v>
      </c>
      <c r="H206" s="46">
        <f>IF(OR($A206="",$B206="",$C206=""),"",'MPTO_working_3-way'!E205)</f>
        <v>5.2918955309380307</v>
      </c>
      <c r="I206" s="47">
        <f>IF(OR($A206="",$B206="",$C206=""),"",'MPTO_working_3-way'!F205)</f>
        <v>4.5277306465234961</v>
      </c>
      <c r="J206" s="48">
        <f>IF(OR($A206="",$B206="",$C206=""),"",'MPTO_working_3-way'!G205)</f>
        <v>1.6944253063280403</v>
      </c>
      <c r="K206" s="46">
        <f>IF(OR($A206="",$B206="",$C206=""),"",'OddsRatio_working_3-way'!H205)</f>
        <v>5.2320719314963888</v>
      </c>
      <c r="L206" s="47">
        <f>IF(OR($A206="",$B206="",$C206=""),"",'OddsRatio_working_3-way'!I205)</f>
        <v>4.507183036428998</v>
      </c>
      <c r="M206" s="48">
        <f>IF(OR($A206="",$B206="",$C206=""),"",'OddsRatio_working_3-way'!J205)</f>
        <v>1.703568633447762</v>
      </c>
      <c r="N206" s="49">
        <f t="shared" si="42"/>
        <v>19.408114376350742</v>
      </c>
      <c r="O206" s="50">
        <f t="shared" si="43"/>
        <v>22.484458846261806</v>
      </c>
      <c r="P206" s="50">
        <f t="shared" si="44"/>
        <v>58.107426777387452</v>
      </c>
      <c r="Q206" t="s">
        <v>238</v>
      </c>
      <c r="R206" t="s">
        <v>256</v>
      </c>
      <c r="S206" s="40">
        <v>44173</v>
      </c>
      <c r="T206" s="52">
        <v>100</v>
      </c>
      <c r="U206" s="52">
        <f t="shared" si="45"/>
        <v>79.879275653923543</v>
      </c>
      <c r="V206" s="52">
        <f t="shared" si="46"/>
        <v>76.689976689976689</v>
      </c>
      <c r="W206" s="52">
        <f t="shared" si="47"/>
        <v>39.759036144578317</v>
      </c>
      <c r="X206" s="52">
        <f t="shared" si="48"/>
        <v>83.550987165445008</v>
      </c>
      <c r="Y206" s="52">
        <f t="shared" si="49"/>
        <v>80.361688201498154</v>
      </c>
      <c r="Z206" s="52">
        <f t="shared" si="50"/>
        <v>43.430747656099769</v>
      </c>
      <c r="AA206" s="52">
        <f t="shared" si="51"/>
        <v>-3.6717115115214654</v>
      </c>
      <c r="AB206" s="52">
        <f t="shared" si="52"/>
        <v>-3.6717115115214654</v>
      </c>
      <c r="AC206" s="52">
        <f t="shared" si="53"/>
        <v>-3.6717115115214511</v>
      </c>
      <c r="AF206">
        <v>1.76</v>
      </c>
      <c r="AG206">
        <v>2.13</v>
      </c>
      <c r="AH206" s="42" t="s">
        <v>262</v>
      </c>
    </row>
    <row r="207" spans="1:35" ht="15" x14ac:dyDescent="0.25">
      <c r="A207">
        <v>2.19</v>
      </c>
      <c r="B207">
        <v>3.6</v>
      </c>
      <c r="C207">
        <v>3.34</v>
      </c>
      <c r="D207" s="45">
        <f t="shared" si="54"/>
        <v>3.3799979948778258E-2</v>
      </c>
      <c r="E207" s="46">
        <f>IF(OR($A207="",$B207="",$C207=""),"",A207*'MPTO_working_3-way'!$I206)</f>
        <v>2.2640219560878245</v>
      </c>
      <c r="F207" s="47">
        <f>IF(OR($A207="",$B207="",$C207=""),"",B207*'MPTO_working_3-way'!$I206)</f>
        <v>3.7216799278156016</v>
      </c>
      <c r="G207" s="48">
        <f>IF(OR($A207="",$B207="",$C207=""),"",C207*'MPTO_working_3-way'!$I206)</f>
        <v>3.4528919330289192</v>
      </c>
      <c r="H207" s="46">
        <f>IF(OR($A207="",$B207="",$C207=""),"",'MPTO_working_3-way'!E206)</f>
        <v>2.2454030417861883</v>
      </c>
      <c r="I207" s="47">
        <f>IF(OR($A207="",$B207="",$C207=""),"",'MPTO_working_3-way'!F206)</f>
        <v>3.752188682686608</v>
      </c>
      <c r="J207" s="48">
        <f>IF(OR($A207="",$B207="",$C207=""),"",'MPTO_working_3-way'!G206)</f>
        <v>3.4706009500060624</v>
      </c>
      <c r="K207" s="46">
        <f>IF(OR($A207="",$B207="",$C207=""),"",'OddsRatio_working_3-way'!H206)</f>
        <v>2.2531818302331881</v>
      </c>
      <c r="L207" s="47">
        <f>IF(OR($A207="",$B207="",$C207=""),"",'OddsRatio_working_3-way'!I206)</f>
        <v>3.7380443349632677</v>
      </c>
      <c r="M207" s="48">
        <f>IF(OR($A207="",$B207="",$C207=""),"",'OddsRatio_working_3-way'!J206)</f>
        <v>3.4642399014669412</v>
      </c>
      <c r="N207" s="49">
        <f t="shared" si="42"/>
        <v>44.169182958277311</v>
      </c>
      <c r="O207" s="50">
        <f t="shared" si="43"/>
        <v>26.869586299618696</v>
      </c>
      <c r="P207" s="50">
        <f t="shared" si="44"/>
        <v>28.961230742103989</v>
      </c>
      <c r="Q207" t="s">
        <v>233</v>
      </c>
      <c r="R207" t="s">
        <v>272</v>
      </c>
      <c r="S207" s="40">
        <v>44173</v>
      </c>
      <c r="T207" s="52">
        <v>100</v>
      </c>
      <c r="U207" s="52">
        <f t="shared" si="45"/>
        <v>54.337899543379002</v>
      </c>
      <c r="V207" s="52">
        <f t="shared" si="46"/>
        <v>72.222222222222229</v>
      </c>
      <c r="W207" s="52">
        <f t="shared" si="47"/>
        <v>70.059880239520965</v>
      </c>
      <c r="X207" s="52">
        <f t="shared" si="48"/>
        <v>57.717897538256821</v>
      </c>
      <c r="Y207" s="52">
        <f t="shared" si="49"/>
        <v>75.602220217100054</v>
      </c>
      <c r="Z207" s="52">
        <f t="shared" si="50"/>
        <v>73.43987823439879</v>
      </c>
      <c r="AA207" s="52">
        <f t="shared" si="51"/>
        <v>-3.3799979948778187</v>
      </c>
      <c r="AB207" s="52">
        <f t="shared" si="52"/>
        <v>-3.3799979948778258</v>
      </c>
      <c r="AC207" s="52">
        <f t="shared" si="53"/>
        <v>-3.3799979948778258</v>
      </c>
      <c r="AF207">
        <v>1.85</v>
      </c>
      <c r="AG207">
        <v>2.02</v>
      </c>
      <c r="AH207" s="42" t="s">
        <v>262</v>
      </c>
    </row>
    <row r="208" spans="1:35" ht="15" x14ac:dyDescent="0.25">
      <c r="A208">
        <v>2.2200000000000002</v>
      </c>
      <c r="B208">
        <v>3.72</v>
      </c>
      <c r="C208">
        <v>3.18</v>
      </c>
      <c r="D208" s="45">
        <f t="shared" si="54"/>
        <v>3.3733063556557141E-2</v>
      </c>
      <c r="E208" s="46">
        <f>IF(OR($A208="",$B208="",$C208=""),"",A208*'MPTO_working_3-way'!$I207)</f>
        <v>2.2948874010955569</v>
      </c>
      <c r="F208" s="47">
        <f>IF(OR($A208="",$B208="",$C208=""),"",B208*'MPTO_working_3-way'!$I207)</f>
        <v>3.8454869964303926</v>
      </c>
      <c r="G208" s="48">
        <f>IF(OR($A208="",$B208="",$C208=""),"",C208*'MPTO_working_3-way'!$I207)</f>
        <v>3.2872711421098519</v>
      </c>
      <c r="H208" s="46">
        <f>IF(OR($A208="",$B208="",$C208=""),"",'MPTO_working_3-way'!E207)</f>
        <v>2.2768354293419004</v>
      </c>
      <c r="I208" s="47">
        <f>IF(OR($A208="",$B208="",$C208=""),"",'MPTO_working_3-way'!F207)</f>
        <v>3.8823967698672321</v>
      </c>
      <c r="J208" s="48">
        <f>IF(OR($A208="",$B208="",$C208=""),"",'MPTO_working_3-way'!G207)</f>
        <v>3.2979240256060955</v>
      </c>
      <c r="K208" s="46">
        <f>IF(OR($A208="",$B208="",$C208=""),"",'OddsRatio_working_3-way'!H207)</f>
        <v>2.2845230029576222</v>
      </c>
      <c r="L208" s="47">
        <f>IF(OR($A208="",$B208="",$C208=""),"",'OddsRatio_working_3-way'!I207)</f>
        <v>3.8638545639710928</v>
      </c>
      <c r="M208" s="48">
        <f>IF(OR($A208="",$B208="",$C208=""),"",'OddsRatio_working_3-way'!J207)</f>
        <v>3.2952952020062432</v>
      </c>
      <c r="N208" s="49">
        <f t="shared" si="42"/>
        <v>43.57512266277682</v>
      </c>
      <c r="O208" s="50">
        <f t="shared" si="43"/>
        <v>26.004508685850684</v>
      </c>
      <c r="P208" s="50">
        <f t="shared" si="44"/>
        <v>30.420368651372499</v>
      </c>
      <c r="Q208" t="s">
        <v>241</v>
      </c>
      <c r="R208" t="s">
        <v>231</v>
      </c>
      <c r="S208" s="40">
        <v>44173</v>
      </c>
      <c r="T208" s="52">
        <v>100</v>
      </c>
      <c r="U208" s="52">
        <f t="shared" si="45"/>
        <v>54.954954954954964</v>
      </c>
      <c r="V208" s="52">
        <f t="shared" si="46"/>
        <v>73.118279569892465</v>
      </c>
      <c r="W208" s="52">
        <f t="shared" si="47"/>
        <v>68.55345911949685</v>
      </c>
      <c r="X208" s="52">
        <f t="shared" si="48"/>
        <v>58.328261310610664</v>
      </c>
      <c r="Y208" s="52">
        <f t="shared" si="49"/>
        <v>76.491585925548193</v>
      </c>
      <c r="Z208" s="52">
        <f t="shared" si="50"/>
        <v>71.926765475152564</v>
      </c>
      <c r="AA208" s="52">
        <f t="shared" si="51"/>
        <v>-3.3733063556556999</v>
      </c>
      <c r="AB208" s="52">
        <f t="shared" si="52"/>
        <v>-3.3733063556557283</v>
      </c>
      <c r="AC208" s="52">
        <f t="shared" si="53"/>
        <v>-3.3733063556557141</v>
      </c>
      <c r="AF208">
        <v>2.0699999999999998</v>
      </c>
      <c r="AG208">
        <v>1.79</v>
      </c>
      <c r="AH208" s="42" t="s">
        <v>265</v>
      </c>
    </row>
    <row r="209" spans="1:34" ht="15" x14ac:dyDescent="0.25">
      <c r="A209">
        <v>1.45</v>
      </c>
      <c r="B209">
        <v>4.82</v>
      </c>
      <c r="C209">
        <v>7.03</v>
      </c>
      <c r="D209" s="45">
        <f t="shared" si="54"/>
        <v>3.9371562750406097E-2</v>
      </c>
      <c r="E209" s="46">
        <f>IF(OR($A209="",$B209="",$C209=""),"",A209*'MPTO_working_3-way'!$I208)</f>
        <v>1.5070887659880887</v>
      </c>
      <c r="F209" s="47">
        <f>IF(OR($A209="",$B209="",$C209=""),"",B209*'MPTO_working_3-way'!$I208)</f>
        <v>5.0097709324569575</v>
      </c>
      <c r="G209" s="48">
        <f>IF(OR($A209="",$B209="",$C209=""),"",C209*'MPTO_working_3-way'!$I208)</f>
        <v>7.306782086135355</v>
      </c>
      <c r="H209" s="46">
        <f>IF(OR($A209="",$B209="",$C209=""),"",'MPTO_working_3-way'!E208)</f>
        <v>1.4781281710865199</v>
      </c>
      <c r="I209" s="47">
        <f>IF(OR($A209="",$B209="",$C209=""),"",'MPTO_working_3-way'!F208)</f>
        <v>5.1454880198226132</v>
      </c>
      <c r="J209" s="48">
        <f>IF(OR($A209="",$B209="",$C209=""),"",'MPTO_working_3-way'!G208)</f>
        <v>7.7445142721135376</v>
      </c>
      <c r="K209" s="46">
        <f>IF(OR($A209="",$B209="",$C209=""),"",'OddsRatio_working_3-way'!H208)</f>
        <v>1.4871461567250082</v>
      </c>
      <c r="L209" s="47">
        <f>IF(OR($A209="",$B209="",$C209=""),"",'OddsRatio_working_3-way'!I208)</f>
        <v>5.135329597087849</v>
      </c>
      <c r="M209" s="48">
        <f>IF(OR($A209="",$B209="",$C209=""),"",'OddsRatio_working_3-way'!J208)</f>
        <v>7.5277585001151133</v>
      </c>
      <c r="N209" s="49">
        <f t="shared" si="42"/>
        <v>66.353092304047038</v>
      </c>
      <c r="O209" s="50">
        <f t="shared" si="43"/>
        <v>19.960992498105433</v>
      </c>
      <c r="P209" s="50">
        <f t="shared" si="44"/>
        <v>13.685915197847539</v>
      </c>
      <c r="Q209" t="s">
        <v>230</v>
      </c>
      <c r="R209" t="s">
        <v>237</v>
      </c>
      <c r="S209" s="40">
        <v>44173</v>
      </c>
      <c r="T209" s="52">
        <v>100</v>
      </c>
      <c r="U209" s="52">
        <f t="shared" si="45"/>
        <v>31.03448275862069</v>
      </c>
      <c r="V209" s="52">
        <f t="shared" si="46"/>
        <v>79.253112033195009</v>
      </c>
      <c r="W209" s="52">
        <f t="shared" si="47"/>
        <v>85.775248933143658</v>
      </c>
      <c r="X209" s="52">
        <f t="shared" si="48"/>
        <v>34.971639033661305</v>
      </c>
      <c r="Y209" s="52">
        <f t="shared" si="49"/>
        <v>83.19026830823563</v>
      </c>
      <c r="Z209" s="52">
        <f t="shared" si="50"/>
        <v>89.712405208184293</v>
      </c>
      <c r="AA209" s="52">
        <f t="shared" si="51"/>
        <v>-3.9371562750406142</v>
      </c>
      <c r="AB209" s="52">
        <f t="shared" si="52"/>
        <v>-3.9371562750406213</v>
      </c>
      <c r="AC209" s="52">
        <f t="shared" si="53"/>
        <v>-3.9371562750406355</v>
      </c>
      <c r="AF209">
        <v>1.69</v>
      </c>
      <c r="AG209">
        <v>2.23</v>
      </c>
      <c r="AH209" s="42" t="s">
        <v>261</v>
      </c>
    </row>
    <row r="210" spans="1:34" ht="15" x14ac:dyDescent="0.25">
      <c r="A210">
        <v>3.05</v>
      </c>
      <c r="B210">
        <v>3.25</v>
      </c>
      <c r="C210">
        <v>2.52</v>
      </c>
      <c r="D210" s="45">
        <f t="shared" si="54"/>
        <v>3.2386556976720993E-2</v>
      </c>
      <c r="E210" s="46">
        <f>IF(OR($A210="",$B210="",$C210=""),"",A210*'MPTO_working_3-way'!$I209)</f>
        <v>3.1487789987789987</v>
      </c>
      <c r="F210" s="47">
        <f>IF(OR($A210="",$B210="",$C210=""),"",B210*'MPTO_working_3-way'!$I209)</f>
        <v>3.3552563101743433</v>
      </c>
      <c r="G210" s="48">
        <f>IF(OR($A210="",$B210="",$C210=""),"",C210*'MPTO_working_3-way'!$I209)</f>
        <v>2.6016141235813368</v>
      </c>
      <c r="H210" s="46">
        <f>IF(OR($A210="",$B210="",$C210=""),"",'MPTO_working_3-way'!E209)</f>
        <v>3.1538445351626612</v>
      </c>
      <c r="I210" s="47">
        <f>IF(OR($A210="",$B210="",$C210=""),"",'MPTO_working_3-way'!F209)</f>
        <v>3.3681738505101357</v>
      </c>
      <c r="J210" s="48">
        <f>IF(OR($A210="",$B210="",$C210=""),"",'MPTO_working_3-way'!G209)</f>
        <v>2.5904730628964519</v>
      </c>
      <c r="K210" s="46">
        <f>IF(OR($A210="",$B210="",$C210=""),"",'OddsRatio_working_3-way'!H209)</f>
        <v>3.1518967882910927</v>
      </c>
      <c r="L210" s="47">
        <f>IF(OR($A210="",$B210="",$C210=""),"",'OddsRatio_working_3-way'!I209)</f>
        <v>3.3618379383682728</v>
      </c>
      <c r="M210" s="48">
        <f>IF(OR($A210="",$B210="",$C210=""),"",'OddsRatio_working_3-way'!J209)</f>
        <v>2.5955527405865664</v>
      </c>
      <c r="N210" s="49">
        <f t="shared" si="42"/>
        <v>31.758341896581811</v>
      </c>
      <c r="O210" s="50">
        <f t="shared" si="43"/>
        <v>29.803982395253698</v>
      </c>
      <c r="P210" s="50">
        <f t="shared" si="44"/>
        <v>38.437675708164491</v>
      </c>
      <c r="Q210" t="s">
        <v>246</v>
      </c>
      <c r="R210" t="s">
        <v>255</v>
      </c>
      <c r="S210" s="40">
        <v>44173</v>
      </c>
      <c r="T210" s="52">
        <v>100</v>
      </c>
      <c r="U210" s="52">
        <f t="shared" si="45"/>
        <v>67.21311475409837</v>
      </c>
      <c r="V210" s="52">
        <f t="shared" si="46"/>
        <v>69.230769230769241</v>
      </c>
      <c r="W210" s="52">
        <f t="shared" si="47"/>
        <v>60.317460317460316</v>
      </c>
      <c r="X210" s="52">
        <f t="shared" si="48"/>
        <v>70.451770451770443</v>
      </c>
      <c r="Y210" s="52">
        <f t="shared" si="49"/>
        <v>72.469424928441327</v>
      </c>
      <c r="Z210" s="52">
        <f t="shared" si="50"/>
        <v>63.55611601513241</v>
      </c>
      <c r="AA210" s="52">
        <f t="shared" si="51"/>
        <v>-3.2386556976720726</v>
      </c>
      <c r="AB210" s="52">
        <f t="shared" si="52"/>
        <v>-3.2386556976720868</v>
      </c>
      <c r="AC210" s="52">
        <f t="shared" si="53"/>
        <v>-3.2386556976720939</v>
      </c>
      <c r="AF210">
        <v>2.1800000000000002</v>
      </c>
      <c r="AG210">
        <v>1.71</v>
      </c>
      <c r="AH210" s="42" t="s">
        <v>269</v>
      </c>
    </row>
    <row r="211" spans="1:34" ht="15" x14ac:dyDescent="0.25">
      <c r="A211">
        <v>1.74</v>
      </c>
      <c r="B211">
        <v>3.29</v>
      </c>
      <c r="C211">
        <v>5.73</v>
      </c>
      <c r="D211" s="45">
        <f t="shared" si="54"/>
        <v>5.3184081267343863E-2</v>
      </c>
      <c r="E211" s="46">
        <f>IF(OR($A211="",$B211="",$C211=""),"",A211*'MPTO_working_3-way'!$I210)</f>
        <v>1.8325403014051782</v>
      </c>
      <c r="F211" s="47">
        <f>IF(OR($A211="",$B211="",$C211=""),"",B211*'MPTO_working_3-way'!$I210)</f>
        <v>3.4649756273695616</v>
      </c>
      <c r="G211" s="48">
        <f>IF(OR($A211="",$B211="",$C211=""),"",C211*'MPTO_working_3-way'!$I210)</f>
        <v>6.0347447856618812</v>
      </c>
      <c r="H211" s="46">
        <f>IF(OR($A211="",$B211="",$C211=""),"",'MPTO_working_3-way'!E210)</f>
        <v>1.7953817218938</v>
      </c>
      <c r="I211" s="47">
        <f>IF(OR($A211="",$B211="",$C211=""),"",'MPTO_working_3-way'!F210)</f>
        <v>3.4937751672598281</v>
      </c>
      <c r="J211" s="48">
        <f>IF(OR($A211="",$B211="",$C211=""),"",'MPTO_working_3-way'!G210)</f>
        <v>6.3778746845765371</v>
      </c>
      <c r="K211" s="46">
        <f>IF(OR($A211="",$B211="",$C211=""),"",'OddsRatio_working_3-way'!H210)</f>
        <v>1.8093660105391711</v>
      </c>
      <c r="L211" s="47">
        <f>IF(OR($A211="",$B211="",$C211=""),"",'OddsRatio_working_3-way'!I210)</f>
        <v>3.5046596812631097</v>
      </c>
      <c r="M211" s="48">
        <f>IF(OR($A211="",$B211="",$C211=""),"",'OddsRatio_working_3-way'!J210)</f>
        <v>6.1733800403382144</v>
      </c>
      <c r="N211" s="49">
        <f t="shared" si="42"/>
        <v>54.569059094264261</v>
      </c>
      <c r="O211" s="50">
        <f t="shared" si="43"/>
        <v>28.860231861404191</v>
      </c>
      <c r="P211" s="50">
        <f t="shared" si="44"/>
        <v>16.570709044331551</v>
      </c>
      <c r="Q211" t="s">
        <v>220</v>
      </c>
      <c r="R211" t="s">
        <v>219</v>
      </c>
      <c r="S211" s="40">
        <v>44174</v>
      </c>
      <c r="T211" s="52">
        <v>100</v>
      </c>
      <c r="U211" s="52">
        <f t="shared" si="45"/>
        <v>42.528735632183903</v>
      </c>
      <c r="V211" s="52">
        <f t="shared" si="46"/>
        <v>69.6048632218845</v>
      </c>
      <c r="W211" s="52">
        <f t="shared" si="47"/>
        <v>82.547993019197207</v>
      </c>
      <c r="X211" s="52">
        <f t="shared" si="48"/>
        <v>47.847143758918293</v>
      </c>
      <c r="Y211" s="52">
        <f t="shared" si="49"/>
        <v>74.923271348618883</v>
      </c>
      <c r="Z211" s="52">
        <f t="shared" si="50"/>
        <v>87.866401145931576</v>
      </c>
      <c r="AA211" s="52">
        <f t="shared" si="51"/>
        <v>-5.3184081267343899</v>
      </c>
      <c r="AB211" s="52">
        <f t="shared" si="52"/>
        <v>-5.3184081267343828</v>
      </c>
      <c r="AC211" s="52">
        <f t="shared" si="53"/>
        <v>-5.3184081267343686</v>
      </c>
      <c r="AF211">
        <v>2.2599999999999998</v>
      </c>
      <c r="AG211">
        <v>1.64</v>
      </c>
    </row>
    <row r="212" spans="1:34" ht="15" x14ac:dyDescent="0.25">
      <c r="A212">
        <v>2.41</v>
      </c>
      <c r="B212">
        <v>3.2</v>
      </c>
      <c r="C212">
        <v>3.32</v>
      </c>
      <c r="D212" s="45">
        <f t="shared" si="54"/>
        <v>2.864257861320807E-2</v>
      </c>
      <c r="E212" s="46">
        <f>IF(OR($A212="",$B212="",$C212=""),"",A212*'MPTO_working_3-way'!$I211)</f>
        <v>2.4790286144578317</v>
      </c>
      <c r="F212" s="47">
        <f>IF(OR($A212="",$B212="",$C212=""),"",B212*'MPTO_working_3-way'!$I211)</f>
        <v>3.2916562515622658</v>
      </c>
      <c r="G212" s="48">
        <f>IF(OR($A212="",$B212="",$C212=""),"",C212*'MPTO_working_3-way'!$I211)</f>
        <v>3.4150933609958507</v>
      </c>
      <c r="H212" s="46">
        <f>IF(OR($A212="",$B212="",$C212=""),"",'MPTO_working_3-way'!E211)</f>
        <v>2.4667589849781497</v>
      </c>
      <c r="I212" s="47">
        <f>IF(OR($A212="",$B212="",$C212=""),"",'MPTO_working_3-way'!F211)</f>
        <v>3.3008477781062857</v>
      </c>
      <c r="J212" s="48">
        <f>IF(OR($A212="",$B212="",$C212=""),"",'MPTO_working_3-way'!G211)</f>
        <v>3.4286816196662535</v>
      </c>
      <c r="K212" s="46">
        <f>IF(OR($A212="",$B212="",$C212=""),"",'OddsRatio_working_3-way'!H211)</f>
        <v>2.4721931735156502</v>
      </c>
      <c r="L212" s="47">
        <f>IF(OR($A212="",$B212="",$C212=""),"",'OddsRatio_working_3-way'!I211)</f>
        <v>3.297038994137893</v>
      </c>
      <c r="M212" s="48">
        <f>IF(OR($A212="",$B212="",$C212=""),"",'OddsRatio_working_3-way'!J211)</f>
        <v>3.4223320301817775</v>
      </c>
      <c r="N212" s="49">
        <f t="shared" si="42"/>
        <v>40.338380693467791</v>
      </c>
      <c r="O212" s="50">
        <f t="shared" si="43"/>
        <v>30.379842959767934</v>
      </c>
      <c r="P212" s="50">
        <f t="shared" si="44"/>
        <v>29.281776346764271</v>
      </c>
      <c r="Q212" t="s">
        <v>193</v>
      </c>
      <c r="R212" t="s">
        <v>105</v>
      </c>
      <c r="S212" s="40">
        <v>44173</v>
      </c>
      <c r="T212" s="52">
        <v>100</v>
      </c>
      <c r="U212" s="52">
        <f t="shared" si="45"/>
        <v>58.50622406639004</v>
      </c>
      <c r="V212" s="52">
        <f t="shared" si="46"/>
        <v>68.75</v>
      </c>
      <c r="W212" s="52">
        <f t="shared" si="47"/>
        <v>69.879518072289159</v>
      </c>
      <c r="X212" s="52">
        <f t="shared" si="48"/>
        <v>61.370481927710841</v>
      </c>
      <c r="Y212" s="52">
        <f t="shared" si="49"/>
        <v>71.614257861320809</v>
      </c>
      <c r="Z212" s="52">
        <f t="shared" si="50"/>
        <v>72.743775933609953</v>
      </c>
      <c r="AA212" s="52">
        <f t="shared" si="51"/>
        <v>-2.8642578613208016</v>
      </c>
      <c r="AB212" s="52">
        <f t="shared" si="52"/>
        <v>-2.8642578613208087</v>
      </c>
      <c r="AC212" s="52">
        <f t="shared" si="53"/>
        <v>-2.8642578613207945</v>
      </c>
      <c r="AF212">
        <v>2.16</v>
      </c>
      <c r="AG212">
        <v>1.75</v>
      </c>
      <c r="AH212" s="42" t="s">
        <v>264</v>
      </c>
    </row>
    <row r="213" spans="1:34" ht="15" x14ac:dyDescent="0.25">
      <c r="A213">
        <v>1.93</v>
      </c>
      <c r="B213">
        <v>3.54</v>
      </c>
      <c r="C213">
        <v>4.3899999999999997</v>
      </c>
      <c r="D213" s="45">
        <f t="shared" si="54"/>
        <v>2.8411023533943869E-2</v>
      </c>
      <c r="E213" s="46">
        <f>IF(OR($A213="",$B213="",$C213=""),"",A213*'MPTO_working_3-way'!$I212)</f>
        <v>1.9848332754205116</v>
      </c>
      <c r="F213" s="47">
        <f>IF(OR($A213="",$B213="",$C213=""),"",B213*'MPTO_working_3-way'!$I212)</f>
        <v>3.6405750233101615</v>
      </c>
      <c r="G213" s="48">
        <f>IF(OR($A213="",$B213="",$C213=""),"",C213*'MPTO_working_3-way'!$I212)</f>
        <v>4.5147243933140135</v>
      </c>
      <c r="H213" s="46">
        <f>IF(OR($A213="",$B213="",$C213=""),"",'MPTO_working_3-way'!E212)</f>
        <v>1.9659328457293697</v>
      </c>
      <c r="I213" s="47">
        <f>IF(OR($A213="",$B213="",$C213=""),"",'MPTO_working_3-way'!F212)</f>
        <v>3.6627952388423046</v>
      </c>
      <c r="J213" s="48">
        <f>IF(OR($A213="",$B213="",$C213=""),"",'MPTO_working_3-way'!G212)</f>
        <v>4.5804304705174355</v>
      </c>
      <c r="K213" s="46">
        <f>IF(OR($A213="",$B213="",$C213=""),"",'OddsRatio_working_3-way'!H212)</f>
        <v>1.9733064707660097</v>
      </c>
      <c r="L213" s="47">
        <f>IF(OR($A213="",$B213="",$C213=""),"",'OddsRatio_working_3-way'!I212)</f>
        <v>3.6582778878985667</v>
      </c>
      <c r="M213" s="48">
        <f>IF(OR($A213="",$B213="",$C213=""),"",'OddsRatio_working_3-way'!J212)</f>
        <v>4.5478590708567479</v>
      </c>
      <c r="N213" s="49">
        <f t="shared" si="42"/>
        <v>50.382065455252786</v>
      </c>
      <c r="O213" s="50">
        <f t="shared" si="43"/>
        <v>27.468188228428776</v>
      </c>
      <c r="P213" s="50">
        <f t="shared" si="44"/>
        <v>22.149746316318421</v>
      </c>
      <c r="Q213" t="s">
        <v>192</v>
      </c>
      <c r="R213" t="s">
        <v>191</v>
      </c>
      <c r="S213" s="40">
        <v>44173</v>
      </c>
      <c r="T213" s="52">
        <v>100</v>
      </c>
      <c r="U213" s="52">
        <f t="shared" si="45"/>
        <v>48.186528497409334</v>
      </c>
      <c r="V213" s="52">
        <f t="shared" si="46"/>
        <v>71.751412429378533</v>
      </c>
      <c r="W213" s="52">
        <f t="shared" si="47"/>
        <v>77.220956719817764</v>
      </c>
      <c r="X213" s="52">
        <f t="shared" si="48"/>
        <v>51.027630850803703</v>
      </c>
      <c r="Y213" s="52">
        <f t="shared" si="49"/>
        <v>74.592514782772909</v>
      </c>
      <c r="Z213" s="52">
        <f t="shared" si="50"/>
        <v>80.062059073212154</v>
      </c>
      <c r="AA213" s="52">
        <f t="shared" si="51"/>
        <v>-2.8411023533943691</v>
      </c>
      <c r="AB213" s="52">
        <f t="shared" si="52"/>
        <v>-2.8411023533943762</v>
      </c>
      <c r="AC213" s="52">
        <f t="shared" si="53"/>
        <v>-2.8411023533943904</v>
      </c>
      <c r="AF213">
        <v>2</v>
      </c>
      <c r="AG213">
        <v>1.88</v>
      </c>
      <c r="AH213" s="42" t="s">
        <v>261</v>
      </c>
    </row>
    <row r="214" spans="1:34" ht="15" x14ac:dyDescent="0.25">
      <c r="A214">
        <v>1.91</v>
      </c>
      <c r="B214">
        <v>3.08</v>
      </c>
      <c r="C214">
        <v>5.34</v>
      </c>
      <c r="D214" s="45">
        <f t="shared" si="54"/>
        <v>3.5501451702404818E-2</v>
      </c>
      <c r="E214" s="46">
        <f>IF(OR($A214="",$B214="",$C214=""),"",A214*'MPTO_working_3-way'!$I213)</f>
        <v>1.977807772751593</v>
      </c>
      <c r="F214" s="47">
        <f>IF(OR($A214="",$B214="",$C214=""),"",B214*'MPTO_working_3-way'!$I213)</f>
        <v>3.1893444712434067</v>
      </c>
      <c r="G214" s="48">
        <f>IF(OR($A214="",$B214="",$C214=""),"",C214*'MPTO_working_3-way'!$I213)</f>
        <v>5.5295777520908418</v>
      </c>
      <c r="H214" s="46">
        <f>IF(OR($A214="",$B214="",$C214=""),"",'MPTO_working_3-way'!E213)</f>
        <v>1.9541692890227318</v>
      </c>
      <c r="I214" s="47">
        <f>IF(OR($A214="",$B214="",$C214=""),"",'MPTO_working_3-way'!F213)</f>
        <v>3.1965067812748202</v>
      </c>
      <c r="J214" s="48">
        <f>IF(OR($A214="",$B214="",$C214=""),"",'MPTO_working_3-way'!G213)</f>
        <v>5.7002110668310575</v>
      </c>
      <c r="K214" s="46">
        <f>IF(OR($A214="",$B214="",$C214=""),"",'OddsRatio_working_3-way'!H213)</f>
        <v>1.9639691939211552</v>
      </c>
      <c r="L214" s="47">
        <f>IF(OR($A214="",$B214="",$C214=""),"",'OddsRatio_working_3-way'!I213)</f>
        <v>3.2033581575340699</v>
      </c>
      <c r="M214" s="48">
        <f>IF(OR($A214="",$B214="",$C214=""),"",'OddsRatio_working_3-way'!J213)</f>
        <v>5.5973915402393573</v>
      </c>
      <c r="N214" s="49">
        <f t="shared" si="42"/>
        <v>50.561030944314986</v>
      </c>
      <c r="O214" s="50">
        <f t="shared" si="43"/>
        <v>31.354405553130398</v>
      </c>
      <c r="P214" s="50">
        <f t="shared" si="44"/>
        <v>18.084563502554609</v>
      </c>
      <c r="Q214" t="s">
        <v>161</v>
      </c>
      <c r="R214" t="s">
        <v>163</v>
      </c>
      <c r="S214" s="40">
        <v>44174</v>
      </c>
      <c r="T214" s="52">
        <v>100</v>
      </c>
      <c r="U214" s="52">
        <f t="shared" si="45"/>
        <v>47.643979057591622</v>
      </c>
      <c r="V214" s="52">
        <f t="shared" si="46"/>
        <v>67.532467532467535</v>
      </c>
      <c r="W214" s="52">
        <f t="shared" si="47"/>
        <v>81.273408239700387</v>
      </c>
      <c r="X214" s="52">
        <f t="shared" si="48"/>
        <v>51.194124227832091</v>
      </c>
      <c r="Y214" s="52">
        <f t="shared" si="49"/>
        <v>71.082612702708005</v>
      </c>
      <c r="Z214" s="52">
        <f t="shared" si="50"/>
        <v>84.823553409940843</v>
      </c>
      <c r="AA214" s="52">
        <f t="shared" si="51"/>
        <v>-3.5501451702404694</v>
      </c>
      <c r="AB214" s="52">
        <f t="shared" si="52"/>
        <v>-3.5501451702404694</v>
      </c>
      <c r="AC214" s="52">
        <f t="shared" si="53"/>
        <v>-3.5501451702404552</v>
      </c>
      <c r="AF214">
        <v>2.62</v>
      </c>
      <c r="AG214">
        <v>1.52</v>
      </c>
      <c r="AH214" s="53" t="s">
        <v>263</v>
      </c>
    </row>
    <row r="215" spans="1:34" ht="15" x14ac:dyDescent="0.25">
      <c r="A215">
        <v>2.87</v>
      </c>
      <c r="B215">
        <v>2.96</v>
      </c>
      <c r="C215">
        <v>2.89</v>
      </c>
      <c r="D215" s="45">
        <f t="shared" si="54"/>
        <v>3.2290654832641374E-2</v>
      </c>
      <c r="E215" s="46">
        <f>IF(OR($A215="",$B215="",$C215=""),"",A215*'MPTO_working_3-way'!$I214)</f>
        <v>2.9626741793696807</v>
      </c>
      <c r="F215" s="47">
        <f>IF(OR($A215="",$B215="",$C215=""),"",B215*'MPTO_working_3-way'!$I214)</f>
        <v>3.0555803383046185</v>
      </c>
      <c r="G215" s="48">
        <f>IF(OR($A215="",$B215="",$C215=""),"",C215*'MPTO_working_3-way'!$I214)</f>
        <v>2.9833199924663338</v>
      </c>
      <c r="H215" s="46">
        <f>IF(OR($A215="",$B215="",$C215=""),"",'MPTO_working_3-way'!E214)</f>
        <v>2.9614843781538451</v>
      </c>
      <c r="I215" s="47">
        <f>IF(OR($A215="",$B215="",$C215=""),"",'MPTO_working_3-way'!F214)</f>
        <v>3.057409408534483</v>
      </c>
      <c r="J215" s="48">
        <f>IF(OR($A215="",$B215="",$C215=""),"",'MPTO_working_3-way'!G214)</f>
        <v>2.9827844749090704</v>
      </c>
      <c r="K215" s="46">
        <f>IF(OR($A215="",$B215="",$C215=""),"",'OddsRatio_working_3-way'!H214)</f>
        <v>2.9620701749195644</v>
      </c>
      <c r="L215" s="47">
        <f>IF(OR($A215="",$B215="",$C215=""),"",'OddsRatio_working_3-way'!I214)</f>
        <v>3.0565013598087409</v>
      </c>
      <c r="M215" s="48">
        <f>IF(OR($A215="",$B215="",$C215=""),"",'OddsRatio_working_3-way'!J214)</f>
        <v>2.9830548826727155</v>
      </c>
      <c r="N215" s="49">
        <f t="shared" si="42"/>
        <v>33.75328974625058</v>
      </c>
      <c r="O215" s="50">
        <f t="shared" si="43"/>
        <v>32.727007287749721</v>
      </c>
      <c r="P215" s="50">
        <f t="shared" si="44"/>
        <v>33.519702965999713</v>
      </c>
      <c r="Q215" t="s">
        <v>240</v>
      </c>
      <c r="R215" t="s">
        <v>121</v>
      </c>
      <c r="S215" s="40">
        <v>44174</v>
      </c>
      <c r="T215" s="52">
        <v>100</v>
      </c>
      <c r="U215" s="52">
        <f t="shared" si="45"/>
        <v>65.156794425087099</v>
      </c>
      <c r="V215" s="52">
        <f t="shared" si="46"/>
        <v>66.21621621621621</v>
      </c>
      <c r="W215" s="52">
        <f t="shared" si="47"/>
        <v>65.397923875432525</v>
      </c>
      <c r="X215" s="52">
        <f t="shared" si="48"/>
        <v>68.38585990835125</v>
      </c>
      <c r="Y215" s="52">
        <f t="shared" si="49"/>
        <v>69.445281699480361</v>
      </c>
      <c r="Z215" s="52">
        <f t="shared" si="50"/>
        <v>68.626989358696662</v>
      </c>
      <c r="AA215" s="52">
        <f t="shared" si="51"/>
        <v>-3.2290654832641508</v>
      </c>
      <c r="AB215" s="52">
        <f t="shared" si="52"/>
        <v>-3.2290654832641508</v>
      </c>
      <c r="AC215" s="52">
        <f t="shared" si="53"/>
        <v>-3.2290654832641366</v>
      </c>
      <c r="AF215">
        <v>2.74</v>
      </c>
      <c r="AG215">
        <v>1.48</v>
      </c>
      <c r="AH215" s="42" t="s">
        <v>257</v>
      </c>
    </row>
    <row r="216" spans="1:34" ht="15" x14ac:dyDescent="0.25">
      <c r="A216">
        <v>1.72</v>
      </c>
      <c r="B216">
        <v>3.55</v>
      </c>
      <c r="C216">
        <v>5.68</v>
      </c>
      <c r="D216" s="45">
        <f t="shared" si="54"/>
        <v>3.9141827710448718E-2</v>
      </c>
      <c r="E216" s="46">
        <f>IF(OR($A216="",$B216="",$C216=""),"",A216*'MPTO_working_3-way'!$I215)</f>
        <v>1.7873239436619717</v>
      </c>
      <c r="F216" s="47">
        <f>IF(OR($A216="",$B216="",$C216=""),"",B216*'MPTO_working_3-way'!$I215)</f>
        <v>3.6889534883720927</v>
      </c>
      <c r="G216" s="48">
        <f>IF(OR($A216="",$B216="",$C216=""),"",C216*'MPTO_working_3-way'!$I215)</f>
        <v>5.9023255813953481</v>
      </c>
      <c r="H216" s="46">
        <f>IF(OR($A216="",$B216="",$C216=""),"",'MPTO_working_3-way'!E215)</f>
        <v>1.7594851599270003</v>
      </c>
      <c r="I216" s="47">
        <f>IF(OR($A216="",$B216="",$C216=""),"",'MPTO_working_3-way'!F215)</f>
        <v>3.7224141434667746</v>
      </c>
      <c r="J216" s="48">
        <f>IF(OR($A216="",$B216="",$C216=""),"",'MPTO_working_3-way'!G215)</f>
        <v>6.1346282652377759</v>
      </c>
      <c r="K216" s="46">
        <f>IF(OR($A216="",$B216="",$C216=""),"",'OddsRatio_working_3-way'!H215)</f>
        <v>1.7697428469791052</v>
      </c>
      <c r="L216" s="47">
        <f>IF(OR($A216="",$B216="",$C216=""),"",'OddsRatio_working_3-way'!I215)</f>
        <v>3.7261725830509964</v>
      </c>
      <c r="M216" s="48">
        <f>IF(OR($A216="",$B216="",$C216=""),"",'OddsRatio_working_3-way'!J215)</f>
        <v>6.0033285053641814</v>
      </c>
      <c r="N216" s="49">
        <f t="shared" si="42"/>
        <v>55.94956658786446</v>
      </c>
      <c r="O216" s="50">
        <f t="shared" si="43"/>
        <v>27.10795902285264</v>
      </c>
      <c r="P216" s="50">
        <f t="shared" si="44"/>
        <v>16.942474389282904</v>
      </c>
      <c r="Q216" t="s">
        <v>160</v>
      </c>
      <c r="R216" t="s">
        <v>223</v>
      </c>
      <c r="S216" s="40">
        <v>44175</v>
      </c>
      <c r="T216" s="52">
        <v>100</v>
      </c>
      <c r="U216" s="52">
        <f t="shared" si="45"/>
        <v>41.860465116279073</v>
      </c>
      <c r="V216" s="52">
        <f t="shared" si="46"/>
        <v>71.83098591549296</v>
      </c>
      <c r="W216" s="52">
        <f t="shared" si="47"/>
        <v>82.394366197183103</v>
      </c>
      <c r="X216" s="52">
        <f t="shared" si="48"/>
        <v>45.774647887323951</v>
      </c>
      <c r="Y216" s="52">
        <f t="shared" si="49"/>
        <v>75.745168686537838</v>
      </c>
      <c r="Z216" s="52">
        <f t="shared" si="50"/>
        <v>86.308548968227967</v>
      </c>
      <c r="AA216" s="52">
        <f t="shared" si="51"/>
        <v>-3.914182771044878</v>
      </c>
      <c r="AB216" s="52">
        <f t="shared" si="52"/>
        <v>-3.914182771044878</v>
      </c>
      <c r="AC216" s="52">
        <f t="shared" si="53"/>
        <v>-3.9141827710448638</v>
      </c>
      <c r="AF216">
        <v>2.5</v>
      </c>
      <c r="AG216">
        <v>1.57</v>
      </c>
      <c r="AH216" s="53"/>
    </row>
    <row r="217" spans="1:34" ht="15" x14ac:dyDescent="0.25">
      <c r="A217">
        <v>3.3</v>
      </c>
      <c r="B217">
        <v>3.53</v>
      </c>
      <c r="C217">
        <v>2.21</v>
      </c>
      <c r="D217" s="45">
        <f t="shared" si="54"/>
        <v>3.8805109793278447E-2</v>
      </c>
      <c r="E217" s="46">
        <f>IF(OR($A217="",$B217="",$C217=""),"",A217*'MPTO_working_3-way'!$I216)</f>
        <v>3.4280568623178187</v>
      </c>
      <c r="F217" s="47">
        <f>IF(OR($A217="",$B217="",$C217=""),"",B217*'MPTO_working_3-way'!$I216)</f>
        <v>3.6669820375702726</v>
      </c>
      <c r="G217" s="48">
        <f>IF(OR($A217="",$B217="",$C217=""),"",C217*'MPTO_working_3-way'!$I216)</f>
        <v>2.2957592926431452</v>
      </c>
      <c r="H217" s="46">
        <f>IF(OR($A217="",$B217="",$C217=""),"",'MPTO_working_3-way'!E216)</f>
        <v>3.4471434584146583</v>
      </c>
      <c r="I217" s="47">
        <f>IF(OR($A217="",$B217="",$C217=""),"",'MPTO_working_3-way'!F216)</f>
        <v>3.6988940128802743</v>
      </c>
      <c r="J217" s="48">
        <f>IF(OR($A217="",$B217="",$C217=""),"",'MPTO_working_3-way'!G216)</f>
        <v>2.2750351346279998</v>
      </c>
      <c r="K217" s="46">
        <f>IF(OR($A217="",$B217="",$C217=""),"",'OddsRatio_working_3-way'!H216)</f>
        <v>3.4401381801158761</v>
      </c>
      <c r="L217" s="47">
        <f>IF(OR($A217="",$B217="",$C217=""),"",'OddsRatio_working_3-way'!I216)</f>
        <v>3.6841519981274633</v>
      </c>
      <c r="M217" s="48">
        <f>IF(OR($A217="",$B217="",$C217=""),"",'OddsRatio_working_3-way'!J216)</f>
        <v>2.2837248686696565</v>
      </c>
      <c r="N217" s="49">
        <f t="shared" si="42"/>
        <v>29.171044710263882</v>
      </c>
      <c r="O217" s="50">
        <f t="shared" si="43"/>
        <v>27.270381740473315</v>
      </c>
      <c r="P217" s="50">
        <f t="shared" si="44"/>
        <v>43.55857354926281</v>
      </c>
      <c r="Q217" t="s">
        <v>130</v>
      </c>
      <c r="R217" t="s">
        <v>128</v>
      </c>
      <c r="S217" s="40">
        <v>44174</v>
      </c>
      <c r="T217" s="52">
        <v>100</v>
      </c>
      <c r="U217" s="52">
        <f t="shared" si="45"/>
        <v>69.696969696969703</v>
      </c>
      <c r="V217" s="52">
        <f t="shared" si="46"/>
        <v>71.671388101982998</v>
      </c>
      <c r="W217" s="52">
        <f t="shared" si="47"/>
        <v>54.751131221719454</v>
      </c>
      <c r="X217" s="52">
        <f t="shared" si="48"/>
        <v>73.57748067629754</v>
      </c>
      <c r="Y217" s="52">
        <f t="shared" si="49"/>
        <v>75.55189908131085</v>
      </c>
      <c r="Z217" s="52">
        <f t="shared" si="50"/>
        <v>58.631642201047306</v>
      </c>
      <c r="AA217" s="52">
        <f t="shared" si="51"/>
        <v>-3.8805109793278376</v>
      </c>
      <c r="AB217" s="52">
        <f t="shared" si="52"/>
        <v>-3.8805109793278518</v>
      </c>
      <c r="AC217" s="52">
        <f t="shared" si="53"/>
        <v>-3.8805109793278518</v>
      </c>
      <c r="AF217">
        <v>1.86</v>
      </c>
      <c r="AG217">
        <v>1.99</v>
      </c>
      <c r="AH217" s="42" t="s">
        <v>263</v>
      </c>
    </row>
    <row r="218" spans="1:34" ht="15" x14ac:dyDescent="0.25">
      <c r="A218">
        <v>2.11</v>
      </c>
      <c r="B218">
        <v>3.37</v>
      </c>
      <c r="C218">
        <v>3.65</v>
      </c>
      <c r="D218" s="45">
        <f t="shared" si="54"/>
        <v>4.4642157073335964E-2</v>
      </c>
      <c r="E218" s="46">
        <f>IF(OR($A218="",$B218="",$C218=""),"",A218*'MPTO_working_3-way'!$I217)</f>
        <v>2.2041949514247388</v>
      </c>
      <c r="F218" s="47">
        <f>IF(OR($A218="",$B218="",$C218=""),"",B218*'MPTO_working_3-way'!$I217)</f>
        <v>3.5204440693371422</v>
      </c>
      <c r="G218" s="48">
        <f>IF(OR($A218="",$B218="",$C218=""),"",C218*'MPTO_working_3-way'!$I217)</f>
        <v>3.8129438733176761</v>
      </c>
      <c r="H218" s="46">
        <f>IF(OR($A218="",$B218="",$C218=""),"",'MPTO_working_3-way'!E217)</f>
        <v>2.1783980322780594</v>
      </c>
      <c r="I218" s="47">
        <f>IF(OR($A218="",$B218="",$C218=""),"",'MPTO_working_3-way'!F217)</f>
        <v>3.5479212361514278</v>
      </c>
      <c r="J218" s="48">
        <f>IF(OR($A218="",$B218="",$C218=""),"",'MPTO_working_3-way'!G217)</f>
        <v>3.8596346039882605</v>
      </c>
      <c r="K218" s="46">
        <f>IF(OR($A218="",$B218="",$C218=""),"",'OddsRatio_working_3-way'!H217)</f>
        <v>2.1888754702764213</v>
      </c>
      <c r="L218" s="47">
        <f>IF(OR($A218="",$B218="",$C218=""),"",'OddsRatio_working_3-way'!I217)</f>
        <v>3.5384097878874954</v>
      </c>
      <c r="M218" s="48">
        <f>IF(OR($A218="",$B218="",$C218=""),"",'OddsRatio_working_3-way'!J217)</f>
        <v>3.8383063029121778</v>
      </c>
      <c r="N218" s="49">
        <f t="shared" si="42"/>
        <v>45.368037856797741</v>
      </c>
      <c r="O218" s="50">
        <f t="shared" si="43"/>
        <v>28.405507382149324</v>
      </c>
      <c r="P218" s="50">
        <f t="shared" si="44"/>
        <v>26.226454761052935</v>
      </c>
      <c r="Q218" t="s">
        <v>242</v>
      </c>
      <c r="R218" t="s">
        <v>221</v>
      </c>
      <c r="S218" s="40">
        <v>44174</v>
      </c>
      <c r="T218" s="52">
        <v>100</v>
      </c>
      <c r="U218" s="52">
        <f t="shared" si="45"/>
        <v>52.606635071090047</v>
      </c>
      <c r="V218" s="52">
        <f t="shared" si="46"/>
        <v>70.326409495548958</v>
      </c>
      <c r="W218" s="52">
        <f t="shared" si="47"/>
        <v>72.602739726027394</v>
      </c>
      <c r="X218" s="52">
        <f t="shared" si="48"/>
        <v>57.07085077842364</v>
      </c>
      <c r="Y218" s="52">
        <f t="shared" si="49"/>
        <v>74.790625202882552</v>
      </c>
      <c r="Z218" s="52">
        <f t="shared" si="50"/>
        <v>77.066955433360988</v>
      </c>
      <c r="AA218" s="52">
        <f t="shared" si="51"/>
        <v>-4.4642157073335937</v>
      </c>
      <c r="AB218" s="52">
        <f t="shared" si="52"/>
        <v>-4.4642157073335937</v>
      </c>
      <c r="AC218" s="52">
        <f t="shared" si="53"/>
        <v>-4.4642157073335937</v>
      </c>
      <c r="AF218">
        <v>2.04</v>
      </c>
      <c r="AG218">
        <v>1.81</v>
      </c>
      <c r="AH218" s="42" t="s">
        <v>274</v>
      </c>
    </row>
    <row r="219" spans="1:34" ht="15" x14ac:dyDescent="0.25">
      <c r="A219"/>
      <c r="B219"/>
      <c r="C219"/>
      <c r="D219" s="45"/>
      <c r="E219" s="46"/>
      <c r="F219" s="47"/>
      <c r="G219" s="48"/>
      <c r="H219" s="46"/>
      <c r="I219" s="47"/>
      <c r="J219" s="48"/>
      <c r="K219" s="46"/>
      <c r="L219" s="47"/>
      <c r="M219" s="48"/>
      <c r="N219" s="49"/>
      <c r="O219" s="50"/>
      <c r="P219" s="50"/>
      <c r="Q219"/>
      <c r="R219"/>
      <c r="S219" s="40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F219"/>
      <c r="AG219"/>
    </row>
    <row r="220" spans="1:34" ht="15" x14ac:dyDescent="0.25">
      <c r="A220"/>
      <c r="B220"/>
      <c r="C220"/>
      <c r="D220" s="45"/>
      <c r="E220" s="46"/>
      <c r="F220" s="47"/>
      <c r="G220" s="48"/>
      <c r="H220" s="46"/>
      <c r="I220" s="47"/>
      <c r="J220" s="48"/>
      <c r="K220" s="46"/>
      <c r="L220" s="47"/>
      <c r="M220" s="48"/>
      <c r="N220" s="49"/>
      <c r="O220" s="50"/>
      <c r="P220" s="50"/>
      <c r="Q220"/>
      <c r="R220"/>
      <c r="S220" s="40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F220"/>
      <c r="AG220"/>
    </row>
    <row r="221" spans="1:34" ht="15" x14ac:dyDescent="0.25">
      <c r="A221"/>
      <c r="B221"/>
      <c r="C221"/>
      <c r="D221" s="45"/>
      <c r="E221" s="46"/>
      <c r="F221" s="47"/>
      <c r="G221" s="48"/>
      <c r="H221" s="46"/>
      <c r="I221" s="47"/>
      <c r="J221" s="48"/>
      <c r="K221" s="46"/>
      <c r="L221" s="47"/>
      <c r="M221" s="48"/>
      <c r="N221" s="49"/>
      <c r="O221" s="50"/>
      <c r="P221" s="50"/>
      <c r="Q221"/>
      <c r="R221"/>
      <c r="S221" s="40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F221"/>
      <c r="AG221"/>
    </row>
    <row r="222" spans="1:34" ht="15" x14ac:dyDescent="0.25">
      <c r="A222"/>
      <c r="B222"/>
      <c r="C222"/>
      <c r="D222" s="45"/>
      <c r="E222" s="46"/>
      <c r="F222" s="47"/>
      <c r="G222" s="48"/>
      <c r="H222" s="46"/>
      <c r="I222" s="47"/>
      <c r="J222" s="48"/>
      <c r="K222" s="46"/>
      <c r="L222" s="47"/>
      <c r="M222" s="48"/>
      <c r="N222" s="49"/>
      <c r="O222" s="50"/>
      <c r="P222" s="50"/>
      <c r="Q222"/>
      <c r="R222"/>
      <c r="S222" s="40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F222"/>
      <c r="AG222"/>
    </row>
    <row r="223" spans="1:34" ht="15" x14ac:dyDescent="0.25">
      <c r="A223"/>
      <c r="B223"/>
      <c r="C223"/>
      <c r="D223" s="45"/>
      <c r="E223" s="46"/>
      <c r="F223" s="47"/>
      <c r="G223" s="48"/>
      <c r="H223" s="46"/>
      <c r="I223" s="47"/>
      <c r="J223" s="48"/>
      <c r="K223" s="46"/>
      <c r="L223" s="47"/>
      <c r="M223" s="48"/>
      <c r="N223" s="49"/>
      <c r="O223" s="50"/>
      <c r="P223" s="50"/>
      <c r="Q223"/>
      <c r="R223"/>
      <c r="S223" s="40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F223"/>
      <c r="AG223"/>
    </row>
    <row r="224" spans="1:34" ht="15" x14ac:dyDescent="0.25">
      <c r="A224"/>
      <c r="B224"/>
      <c r="C224"/>
      <c r="D224" s="45"/>
      <c r="E224" s="46"/>
      <c r="F224" s="47"/>
      <c r="G224" s="48"/>
      <c r="H224" s="46"/>
      <c r="I224" s="47"/>
      <c r="J224" s="48"/>
      <c r="K224" s="46"/>
      <c r="L224" s="47"/>
      <c r="M224" s="48"/>
      <c r="N224" s="49"/>
      <c r="O224" s="50"/>
      <c r="P224" s="50"/>
      <c r="Q224"/>
      <c r="R224"/>
      <c r="S224" s="40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F224"/>
      <c r="AG224"/>
    </row>
    <row r="225" spans="1:33" ht="15" x14ac:dyDescent="0.25">
      <c r="A225"/>
      <c r="B225"/>
      <c r="C225"/>
      <c r="D225" s="45"/>
      <c r="E225" s="46"/>
      <c r="F225" s="47"/>
      <c r="G225" s="48"/>
      <c r="H225" s="46"/>
      <c r="I225" s="47"/>
      <c r="J225" s="48"/>
      <c r="K225" s="46"/>
      <c r="L225" s="47"/>
      <c r="M225" s="48"/>
      <c r="N225" s="49"/>
      <c r="O225" s="50"/>
      <c r="P225" s="50"/>
      <c r="Q225"/>
      <c r="R225"/>
      <c r="S225" s="40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F225"/>
      <c r="AG225"/>
    </row>
    <row r="226" spans="1:33" ht="15" x14ac:dyDescent="0.25">
      <c r="A226"/>
      <c r="B226"/>
      <c r="C226"/>
      <c r="D226" s="45"/>
      <c r="E226" s="46"/>
      <c r="F226" s="47"/>
      <c r="G226" s="48"/>
      <c r="H226" s="46"/>
      <c r="I226" s="47"/>
      <c r="J226" s="48"/>
      <c r="K226" s="46"/>
      <c r="L226" s="47"/>
      <c r="M226" s="48"/>
      <c r="N226" s="49"/>
      <c r="O226" s="50"/>
      <c r="P226" s="50"/>
      <c r="Q226"/>
      <c r="R226"/>
      <c r="S226" s="40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F226"/>
      <c r="AG226"/>
    </row>
    <row r="227" spans="1:33" ht="15" x14ac:dyDescent="0.25">
      <c r="A227"/>
      <c r="B227"/>
      <c r="C227"/>
      <c r="D227" s="45"/>
      <c r="E227" s="46"/>
      <c r="F227" s="47"/>
      <c r="G227" s="48"/>
      <c r="H227" s="46"/>
      <c r="I227" s="47"/>
      <c r="J227" s="48"/>
      <c r="K227" s="46"/>
      <c r="L227" s="47"/>
      <c r="M227" s="48"/>
      <c r="N227" s="49"/>
      <c r="O227" s="50"/>
      <c r="P227" s="50"/>
      <c r="Q227"/>
      <c r="R227"/>
      <c r="S227" s="40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F227"/>
      <c r="AG227"/>
    </row>
    <row r="228" spans="1:33" ht="15" x14ac:dyDescent="0.25">
      <c r="A228"/>
      <c r="B228"/>
      <c r="C228"/>
      <c r="D228" s="45"/>
      <c r="E228" s="46"/>
      <c r="F228" s="47"/>
      <c r="G228" s="48"/>
      <c r="H228" s="46"/>
      <c r="I228" s="47"/>
      <c r="J228" s="48"/>
      <c r="K228" s="46"/>
      <c r="L228" s="47"/>
      <c r="M228" s="48"/>
      <c r="N228" s="49"/>
      <c r="O228" s="50"/>
      <c r="P228" s="50"/>
      <c r="Q228"/>
      <c r="R228"/>
      <c r="S228" s="40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F228"/>
      <c r="AG228"/>
    </row>
    <row r="229" spans="1:33" ht="15" x14ac:dyDescent="0.25">
      <c r="A229"/>
      <c r="B229"/>
      <c r="C229"/>
      <c r="D229" s="45"/>
      <c r="E229" s="46"/>
      <c r="F229" s="47"/>
      <c r="G229" s="48"/>
      <c r="H229" s="46"/>
      <c r="I229" s="47"/>
      <c r="J229" s="48"/>
      <c r="K229" s="46"/>
      <c r="L229" s="47"/>
      <c r="M229" s="48"/>
      <c r="N229" s="49"/>
      <c r="O229" s="50"/>
      <c r="P229" s="50"/>
      <c r="Q229"/>
      <c r="R229"/>
      <c r="S229" s="40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F229"/>
      <c r="AG229"/>
    </row>
    <row r="230" spans="1:33" ht="15" x14ac:dyDescent="0.25">
      <c r="A230"/>
      <c r="B230"/>
      <c r="C230"/>
      <c r="D230" s="45"/>
      <c r="E230" s="46"/>
      <c r="F230" s="47"/>
      <c r="G230" s="48"/>
      <c r="H230" s="46"/>
      <c r="I230" s="47"/>
      <c r="J230" s="48"/>
      <c r="K230" s="46"/>
      <c r="L230" s="47"/>
      <c r="M230" s="48"/>
      <c r="N230" s="49"/>
      <c r="O230" s="50"/>
      <c r="P230" s="50"/>
      <c r="Q230"/>
      <c r="R230"/>
      <c r="S230" s="40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F230"/>
      <c r="AG230"/>
    </row>
    <row r="231" spans="1:33" ht="15" x14ac:dyDescent="0.25">
      <c r="A231"/>
      <c r="B231"/>
      <c r="C231"/>
      <c r="D231" s="45"/>
      <c r="E231" s="46"/>
      <c r="F231" s="47"/>
      <c r="G231" s="48"/>
      <c r="H231" s="46"/>
      <c r="I231" s="47"/>
      <c r="J231" s="48"/>
      <c r="K231" s="46"/>
      <c r="L231" s="47"/>
      <c r="M231" s="48"/>
      <c r="N231" s="49"/>
      <c r="O231" s="50"/>
      <c r="P231" s="50"/>
      <c r="Q231"/>
      <c r="R231"/>
      <c r="S231" s="40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F231"/>
      <c r="AG231"/>
    </row>
    <row r="232" spans="1:33" ht="15" x14ac:dyDescent="0.25">
      <c r="A232"/>
      <c r="B232"/>
      <c r="C232"/>
      <c r="D232" s="45"/>
      <c r="E232" s="46"/>
      <c r="F232" s="47"/>
      <c r="G232" s="48"/>
      <c r="H232" s="46"/>
      <c r="I232" s="47"/>
      <c r="J232" s="48"/>
      <c r="K232" s="46"/>
      <c r="L232" s="47"/>
      <c r="M232" s="48"/>
      <c r="N232" s="49"/>
      <c r="O232" s="50"/>
      <c r="P232" s="50"/>
      <c r="Q232"/>
      <c r="R232"/>
      <c r="S232" s="40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F232"/>
      <c r="AG232"/>
    </row>
    <row r="233" spans="1:33" ht="15" x14ac:dyDescent="0.25">
      <c r="A233"/>
      <c r="B233"/>
      <c r="C233"/>
      <c r="D233" s="45"/>
      <c r="E233" s="46"/>
      <c r="F233" s="47"/>
      <c r="G233" s="48"/>
      <c r="H233" s="46"/>
      <c r="I233" s="47"/>
      <c r="J233" s="48"/>
      <c r="K233" s="46"/>
      <c r="L233" s="47"/>
      <c r="M233" s="48"/>
      <c r="N233" s="49"/>
      <c r="O233" s="50"/>
      <c r="P233" s="50"/>
      <c r="Q233"/>
      <c r="R233"/>
      <c r="S233" s="40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F233"/>
      <c r="AG233"/>
    </row>
    <row r="234" spans="1:33" ht="15" x14ac:dyDescent="0.25">
      <c r="A234"/>
      <c r="B234"/>
      <c r="C234"/>
      <c r="D234" s="45"/>
      <c r="E234" s="46"/>
      <c r="F234" s="47"/>
      <c r="G234" s="48"/>
      <c r="H234" s="46"/>
      <c r="I234" s="47"/>
      <c r="J234" s="48"/>
      <c r="K234" s="46"/>
      <c r="L234" s="47"/>
      <c r="M234" s="48"/>
      <c r="N234" s="49"/>
      <c r="O234" s="50"/>
      <c r="P234" s="50"/>
      <c r="Q234"/>
      <c r="R234"/>
      <c r="S234" s="40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F234"/>
      <c r="AG234"/>
    </row>
    <row r="235" spans="1:33" ht="15" x14ac:dyDescent="0.25">
      <c r="A235"/>
      <c r="B235"/>
      <c r="C235"/>
      <c r="D235" s="45"/>
      <c r="E235" s="46"/>
      <c r="F235" s="47"/>
      <c r="G235" s="48"/>
      <c r="H235" s="46"/>
      <c r="I235" s="47"/>
      <c r="J235" s="48"/>
      <c r="K235" s="46"/>
      <c r="L235" s="47"/>
      <c r="M235" s="48"/>
      <c r="N235" s="49"/>
      <c r="O235" s="50"/>
      <c r="P235" s="50"/>
      <c r="Q235"/>
      <c r="R235"/>
      <c r="S235" s="40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F235"/>
      <c r="AG235"/>
    </row>
    <row r="236" spans="1:33" ht="15" x14ac:dyDescent="0.25">
      <c r="A236"/>
      <c r="B236"/>
      <c r="C236"/>
      <c r="D236" s="45"/>
      <c r="E236" s="46"/>
      <c r="F236" s="47"/>
      <c r="G236" s="48"/>
      <c r="H236" s="46"/>
      <c r="I236" s="47"/>
      <c r="J236" s="48"/>
      <c r="K236" s="46"/>
      <c r="L236" s="47"/>
      <c r="M236" s="48"/>
      <c r="N236" s="49"/>
      <c r="O236" s="50"/>
      <c r="P236" s="50"/>
      <c r="Q236"/>
      <c r="R236"/>
      <c r="S236" s="40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F236"/>
      <c r="AG236"/>
    </row>
    <row r="237" spans="1:33" ht="15" x14ac:dyDescent="0.25">
      <c r="A237"/>
      <c r="B237"/>
      <c r="C237"/>
      <c r="D237" s="45"/>
      <c r="E237" s="46"/>
      <c r="F237" s="47"/>
      <c r="G237" s="48"/>
      <c r="H237" s="46"/>
      <c r="I237" s="47"/>
      <c r="J237" s="48"/>
      <c r="K237" s="46"/>
      <c r="L237" s="47"/>
      <c r="M237" s="48"/>
      <c r="N237" s="49"/>
      <c r="O237" s="50"/>
      <c r="P237" s="50"/>
      <c r="Q237"/>
      <c r="R237"/>
      <c r="S237" s="40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F237"/>
      <c r="AG237"/>
    </row>
    <row r="238" spans="1:33" ht="15" x14ac:dyDescent="0.25">
      <c r="A238"/>
      <c r="B238"/>
      <c r="C238"/>
      <c r="D238" s="45"/>
      <c r="E238" s="46"/>
      <c r="F238" s="47"/>
      <c r="G238" s="48"/>
      <c r="H238" s="46"/>
      <c r="I238" s="47"/>
      <c r="J238" s="48"/>
      <c r="K238" s="46"/>
      <c r="L238" s="47"/>
      <c r="M238" s="48"/>
      <c r="N238" s="49"/>
      <c r="O238" s="50"/>
      <c r="P238" s="50"/>
      <c r="Q238"/>
      <c r="R238"/>
      <c r="S238" s="40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F238"/>
      <c r="AG238"/>
    </row>
    <row r="239" spans="1:33" ht="15" x14ac:dyDescent="0.25">
      <c r="A239"/>
      <c r="B239"/>
      <c r="C239"/>
      <c r="D239" s="45"/>
      <c r="E239" s="46"/>
      <c r="F239" s="47"/>
      <c r="G239" s="48"/>
      <c r="H239" s="46"/>
      <c r="I239" s="47"/>
      <c r="J239" s="48"/>
      <c r="K239" s="46"/>
      <c r="L239" s="47"/>
      <c r="M239" s="48"/>
      <c r="N239" s="49"/>
      <c r="O239" s="50"/>
      <c r="P239" s="50"/>
      <c r="Q239"/>
      <c r="R239"/>
      <c r="S239" s="40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F239"/>
      <c r="AG239"/>
    </row>
    <row r="240" spans="1:33" ht="15" x14ac:dyDescent="0.25">
      <c r="A240"/>
      <c r="B240"/>
      <c r="C240"/>
      <c r="D240" s="45"/>
      <c r="E240" s="46"/>
      <c r="F240" s="47"/>
      <c r="G240" s="48"/>
      <c r="H240" s="46"/>
      <c r="I240" s="47"/>
      <c r="J240" s="48"/>
      <c r="K240" s="46"/>
      <c r="L240" s="47"/>
      <c r="M240" s="48"/>
      <c r="N240" s="49"/>
      <c r="O240" s="50"/>
      <c r="P240" s="50"/>
      <c r="Q240"/>
      <c r="R240"/>
      <c r="S240" s="40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F240"/>
      <c r="AG240"/>
    </row>
    <row r="241" spans="1:33" ht="15" x14ac:dyDescent="0.25">
      <c r="A241"/>
      <c r="B241"/>
      <c r="C241"/>
      <c r="D241" s="45"/>
      <c r="E241" s="46"/>
      <c r="F241" s="47"/>
      <c r="G241" s="48"/>
      <c r="H241" s="46"/>
      <c r="I241" s="47"/>
      <c r="J241" s="48"/>
      <c r="K241" s="46"/>
      <c r="L241" s="47"/>
      <c r="M241" s="48"/>
      <c r="N241" s="49"/>
      <c r="O241" s="50"/>
      <c r="P241" s="50"/>
      <c r="Q241"/>
      <c r="R241"/>
      <c r="S241" s="40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F241"/>
      <c r="AG241"/>
    </row>
    <row r="242" spans="1:33" ht="15" x14ac:dyDescent="0.25">
      <c r="A242"/>
      <c r="B242"/>
      <c r="C242"/>
      <c r="D242" s="45"/>
      <c r="E242" s="46"/>
      <c r="F242" s="47"/>
      <c r="G242" s="48"/>
      <c r="H242" s="46"/>
      <c r="I242" s="47"/>
      <c r="J242" s="48"/>
      <c r="K242" s="46"/>
      <c r="L242" s="47"/>
      <c r="M242" s="48"/>
      <c r="N242" s="49"/>
      <c r="O242" s="50"/>
      <c r="P242" s="50"/>
      <c r="Q242"/>
      <c r="R242"/>
      <c r="S242" s="40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F242"/>
      <c r="AG242"/>
    </row>
    <row r="243" spans="1:33" ht="15" x14ac:dyDescent="0.25">
      <c r="A243"/>
      <c r="B243"/>
      <c r="C243"/>
      <c r="D243" s="45"/>
      <c r="E243" s="46"/>
      <c r="F243" s="47"/>
      <c r="G243" s="48"/>
      <c r="H243" s="46"/>
      <c r="I243" s="47"/>
      <c r="J243" s="48"/>
      <c r="K243" s="46"/>
      <c r="L243" s="47"/>
      <c r="M243" s="48"/>
      <c r="N243" s="49"/>
      <c r="O243" s="50"/>
      <c r="P243" s="50"/>
      <c r="Q243"/>
      <c r="R243"/>
      <c r="S243" s="40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F243"/>
      <c r="AG243"/>
    </row>
    <row r="244" spans="1:33" ht="15" x14ac:dyDescent="0.25">
      <c r="A244"/>
      <c r="B244"/>
      <c r="C244"/>
      <c r="D244" s="45"/>
      <c r="E244" s="46"/>
      <c r="F244" s="47"/>
      <c r="G244" s="48"/>
      <c r="H244" s="46"/>
      <c r="I244" s="47"/>
      <c r="J244" s="48"/>
      <c r="K244" s="46"/>
      <c r="L244" s="47"/>
      <c r="M244" s="48"/>
      <c r="N244" s="49"/>
      <c r="O244" s="50"/>
      <c r="P244" s="50"/>
      <c r="Q244"/>
      <c r="R244"/>
      <c r="S244" s="40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F244"/>
      <c r="AG244"/>
    </row>
    <row r="245" spans="1:33" ht="15" x14ac:dyDescent="0.25">
      <c r="A245"/>
      <c r="B245"/>
      <c r="C245"/>
      <c r="D245" s="45"/>
      <c r="E245" s="46"/>
      <c r="F245" s="47"/>
      <c r="G245" s="48"/>
      <c r="H245" s="46"/>
      <c r="I245" s="47"/>
      <c r="J245" s="48"/>
      <c r="K245" s="46"/>
      <c r="L245" s="47"/>
      <c r="M245" s="48"/>
      <c r="N245" s="49"/>
      <c r="O245" s="50"/>
      <c r="P245" s="50"/>
      <c r="Q245"/>
      <c r="R245"/>
      <c r="S245" s="40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F245"/>
      <c r="AG245"/>
    </row>
    <row r="246" spans="1:33" ht="15" x14ac:dyDescent="0.25">
      <c r="A246"/>
      <c r="B246"/>
      <c r="C246"/>
      <c r="D246" s="45"/>
      <c r="E246" s="46"/>
      <c r="F246" s="47"/>
      <c r="G246" s="48"/>
      <c r="H246" s="46"/>
      <c r="I246" s="47"/>
      <c r="J246" s="48"/>
      <c r="K246" s="46"/>
      <c r="L246" s="47"/>
      <c r="M246" s="48"/>
      <c r="N246" s="49"/>
      <c r="O246" s="50"/>
      <c r="P246" s="50"/>
      <c r="Q246"/>
      <c r="R246"/>
      <c r="S246" s="40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F246"/>
      <c r="AG246"/>
    </row>
    <row r="247" spans="1:33" ht="15" x14ac:dyDescent="0.25">
      <c r="A247"/>
      <c r="B247"/>
      <c r="C247"/>
      <c r="D247" s="45"/>
      <c r="E247" s="46"/>
      <c r="F247" s="47"/>
      <c r="G247" s="48"/>
      <c r="H247" s="46"/>
      <c r="I247" s="47"/>
      <c r="J247" s="48"/>
      <c r="K247" s="46"/>
      <c r="L247" s="47"/>
      <c r="M247" s="48"/>
      <c r="N247" s="49"/>
      <c r="O247" s="50"/>
      <c r="P247" s="50"/>
      <c r="Q247"/>
      <c r="R247"/>
      <c r="S247" s="40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F247"/>
      <c r="AG247"/>
    </row>
    <row r="248" spans="1:33" ht="15" x14ac:dyDescent="0.25">
      <c r="A248"/>
      <c r="B248"/>
      <c r="C248"/>
      <c r="D248" s="45"/>
      <c r="E248" s="46"/>
      <c r="F248" s="47"/>
      <c r="G248" s="48"/>
      <c r="H248" s="46"/>
      <c r="I248" s="47"/>
      <c r="J248" s="48"/>
      <c r="K248" s="46"/>
      <c r="L248" s="47"/>
      <c r="M248" s="48"/>
      <c r="N248" s="49"/>
      <c r="O248" s="50"/>
      <c r="P248" s="50"/>
      <c r="Q248"/>
      <c r="R248"/>
      <c r="S248" s="40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F248"/>
      <c r="AG248"/>
    </row>
    <row r="249" spans="1:33" ht="15" x14ac:dyDescent="0.25">
      <c r="A249"/>
      <c r="B249"/>
      <c r="C249"/>
      <c r="D249" s="45"/>
      <c r="E249" s="46"/>
      <c r="F249" s="47"/>
      <c r="G249" s="48"/>
      <c r="H249" s="46"/>
      <c r="I249" s="47"/>
      <c r="J249" s="48"/>
      <c r="K249" s="46"/>
      <c r="L249" s="47"/>
      <c r="M249" s="48"/>
      <c r="N249" s="49"/>
      <c r="O249" s="50"/>
      <c r="P249" s="50"/>
      <c r="Q249"/>
      <c r="R249"/>
      <c r="S249" s="40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F249"/>
      <c r="AG249"/>
    </row>
    <row r="250" spans="1:33" ht="15" x14ac:dyDescent="0.25">
      <c r="A250"/>
      <c r="B250"/>
      <c r="C250"/>
      <c r="D250" s="45"/>
      <c r="E250" s="46"/>
      <c r="F250" s="47"/>
      <c r="G250" s="48"/>
      <c r="H250" s="46"/>
      <c r="I250" s="47"/>
      <c r="J250" s="48"/>
      <c r="K250" s="46"/>
      <c r="L250" s="47"/>
      <c r="M250" s="48"/>
      <c r="N250" s="49"/>
      <c r="O250" s="50"/>
      <c r="P250" s="50"/>
      <c r="Q250"/>
      <c r="R250"/>
      <c r="S250" s="40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F250"/>
      <c r="AG250"/>
    </row>
    <row r="251" spans="1:33" ht="15" x14ac:dyDescent="0.25">
      <c r="A251"/>
      <c r="B251"/>
      <c r="C251"/>
      <c r="D251" s="45"/>
      <c r="E251" s="46"/>
      <c r="F251" s="47"/>
      <c r="G251" s="48"/>
      <c r="H251" s="46"/>
      <c r="I251" s="47"/>
      <c r="J251" s="48"/>
      <c r="K251" s="46"/>
      <c r="L251" s="47"/>
      <c r="M251" s="48"/>
      <c r="N251" s="49"/>
      <c r="O251" s="50"/>
      <c r="P251" s="50"/>
      <c r="Q251"/>
      <c r="R251"/>
      <c r="S251" s="40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F251"/>
      <c r="AG251"/>
    </row>
    <row r="252" spans="1:33" ht="15" x14ac:dyDescent="0.25">
      <c r="A252"/>
      <c r="B252"/>
      <c r="C252"/>
      <c r="D252" s="45"/>
      <c r="E252" s="46"/>
      <c r="F252" s="47"/>
      <c r="G252" s="48"/>
      <c r="H252" s="46"/>
      <c r="I252" s="47"/>
      <c r="J252" s="48"/>
      <c r="K252" s="46"/>
      <c r="L252" s="47"/>
      <c r="M252" s="48"/>
      <c r="N252" s="49"/>
      <c r="O252" s="50"/>
      <c r="P252" s="50"/>
      <c r="Q252"/>
      <c r="R252"/>
      <c r="S252" s="40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F252"/>
      <c r="AG252"/>
    </row>
    <row r="253" spans="1:33" ht="15" x14ac:dyDescent="0.25">
      <c r="A253"/>
      <c r="B253"/>
      <c r="C253"/>
      <c r="D253" s="45"/>
      <c r="E253" s="46"/>
      <c r="F253" s="47"/>
      <c r="G253" s="48"/>
      <c r="H253" s="46"/>
      <c r="I253" s="47"/>
      <c r="J253" s="48"/>
      <c r="K253" s="46"/>
      <c r="L253" s="47"/>
      <c r="M253" s="48"/>
      <c r="N253" s="49"/>
      <c r="O253" s="50"/>
      <c r="P253" s="50"/>
      <c r="Q253"/>
      <c r="R253"/>
      <c r="S253" s="40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F253"/>
      <c r="AG253"/>
    </row>
    <row r="254" spans="1:33" ht="15" x14ac:dyDescent="0.25">
      <c r="A254"/>
      <c r="B254"/>
      <c r="C254"/>
      <c r="D254" s="45"/>
      <c r="E254" s="46"/>
      <c r="F254" s="47"/>
      <c r="G254" s="48"/>
      <c r="H254" s="46"/>
      <c r="I254" s="47"/>
      <c r="J254" s="48"/>
      <c r="K254" s="46"/>
      <c r="L254" s="47"/>
      <c r="M254" s="48"/>
      <c r="N254" s="49"/>
      <c r="O254" s="50"/>
      <c r="P254" s="50"/>
      <c r="Q254"/>
      <c r="R254"/>
      <c r="S254" s="40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F254"/>
      <c r="AG254"/>
    </row>
    <row r="255" spans="1:33" ht="15" x14ac:dyDescent="0.25">
      <c r="A255"/>
      <c r="B255"/>
      <c r="C255"/>
      <c r="D255" s="45"/>
      <c r="E255" s="46"/>
      <c r="F255" s="47"/>
      <c r="G255" s="48"/>
      <c r="H255" s="46"/>
      <c r="I255" s="47"/>
      <c r="J255" s="48"/>
      <c r="K255" s="46"/>
      <c r="L255" s="47"/>
      <c r="M255" s="48"/>
      <c r="N255" s="49"/>
      <c r="O255" s="50"/>
      <c r="P255" s="50"/>
      <c r="Q255"/>
      <c r="R255"/>
      <c r="S255" s="40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F255"/>
      <c r="AG255"/>
    </row>
    <row r="256" spans="1:33" ht="15" x14ac:dyDescent="0.25">
      <c r="A256"/>
      <c r="B256"/>
      <c r="C256"/>
      <c r="D256" s="45"/>
      <c r="E256" s="46"/>
      <c r="F256" s="47"/>
      <c r="G256" s="48"/>
      <c r="H256" s="46"/>
      <c r="I256" s="47"/>
      <c r="J256" s="48"/>
      <c r="K256" s="46"/>
      <c r="L256" s="47"/>
      <c r="M256" s="48"/>
      <c r="N256" s="49"/>
      <c r="O256" s="50"/>
      <c r="P256" s="50"/>
      <c r="Q256"/>
      <c r="R256"/>
      <c r="S256" s="40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F256"/>
      <c r="AG256"/>
    </row>
    <row r="257" spans="1:33" ht="15" x14ac:dyDescent="0.25">
      <c r="A257"/>
      <c r="B257"/>
      <c r="C257"/>
      <c r="D257" s="45"/>
      <c r="E257" s="46"/>
      <c r="F257" s="47"/>
      <c r="G257" s="48"/>
      <c r="H257" s="46"/>
      <c r="I257" s="47"/>
      <c r="J257" s="48"/>
      <c r="K257" s="46"/>
      <c r="L257" s="47"/>
      <c r="M257" s="48"/>
      <c r="N257" s="49"/>
      <c r="O257" s="50"/>
      <c r="P257" s="50"/>
      <c r="Q257"/>
      <c r="R257"/>
      <c r="S257" s="40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F257"/>
      <c r="AG257"/>
    </row>
    <row r="258" spans="1:33" ht="15" x14ac:dyDescent="0.25">
      <c r="A258"/>
      <c r="B258"/>
      <c r="C258"/>
      <c r="D258" s="45"/>
      <c r="E258" s="46"/>
      <c r="F258" s="47"/>
      <c r="G258" s="48"/>
      <c r="H258" s="46"/>
      <c r="I258" s="47"/>
      <c r="J258" s="48"/>
      <c r="K258" s="46"/>
      <c r="L258" s="47"/>
      <c r="M258" s="48"/>
      <c r="N258" s="49"/>
      <c r="O258" s="50"/>
      <c r="P258" s="50"/>
      <c r="Q258"/>
      <c r="R258"/>
      <c r="S258" s="40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F258"/>
      <c r="AG258"/>
    </row>
    <row r="259" spans="1:33" ht="15" x14ac:dyDescent="0.25">
      <c r="A259"/>
      <c r="B259"/>
      <c r="C259"/>
      <c r="D259" s="45"/>
      <c r="E259" s="46"/>
      <c r="F259" s="47"/>
      <c r="G259" s="48"/>
      <c r="H259" s="46"/>
      <c r="I259" s="47"/>
      <c r="J259" s="48"/>
      <c r="K259" s="46"/>
      <c r="L259" s="47"/>
      <c r="M259" s="48"/>
      <c r="N259" s="49"/>
      <c r="O259" s="50"/>
      <c r="P259" s="50"/>
      <c r="Q259"/>
      <c r="R259"/>
      <c r="S259" s="40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F259"/>
      <c r="AG259"/>
    </row>
    <row r="260" spans="1:33" ht="15" x14ac:dyDescent="0.25">
      <c r="A260"/>
      <c r="B260"/>
      <c r="C260"/>
      <c r="D260" s="45"/>
      <c r="E260" s="46"/>
      <c r="F260" s="47"/>
      <c r="G260" s="48"/>
      <c r="H260" s="46"/>
      <c r="I260" s="47"/>
      <c r="J260" s="48"/>
      <c r="K260" s="46"/>
      <c r="L260" s="47"/>
      <c r="M260" s="48"/>
      <c r="N260" s="49"/>
      <c r="O260" s="50"/>
      <c r="P260" s="50"/>
      <c r="Q260"/>
      <c r="R260"/>
      <c r="S260" s="40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F260"/>
      <c r="AG260"/>
    </row>
    <row r="261" spans="1:33" ht="15" x14ac:dyDescent="0.25">
      <c r="A261"/>
      <c r="B261"/>
      <c r="C261"/>
      <c r="D261" s="45"/>
      <c r="E261" s="46"/>
      <c r="F261" s="47"/>
      <c r="G261" s="48"/>
      <c r="H261" s="46"/>
      <c r="I261" s="47"/>
      <c r="J261" s="48"/>
      <c r="K261" s="46"/>
      <c r="L261" s="47"/>
      <c r="M261" s="48"/>
      <c r="N261" s="49"/>
      <c r="O261" s="50"/>
      <c r="P261" s="50"/>
      <c r="Q261"/>
      <c r="R261"/>
      <c r="S261" s="40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F261"/>
      <c r="AG261"/>
    </row>
    <row r="262" spans="1:33" ht="15" x14ac:dyDescent="0.25">
      <c r="A262"/>
      <c r="B262"/>
      <c r="C262"/>
      <c r="D262" s="45"/>
      <c r="E262" s="46"/>
      <c r="F262" s="47"/>
      <c r="G262" s="48"/>
      <c r="H262" s="46"/>
      <c r="I262" s="47"/>
      <c r="J262" s="48"/>
      <c r="K262" s="46"/>
      <c r="L262" s="47"/>
      <c r="M262" s="48"/>
      <c r="N262" s="49"/>
      <c r="O262" s="50"/>
      <c r="P262" s="50"/>
      <c r="Q262"/>
      <c r="R262"/>
      <c r="S262" s="40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F262"/>
      <c r="AG262"/>
    </row>
    <row r="263" spans="1:33" ht="15" x14ac:dyDescent="0.25">
      <c r="A263"/>
      <c r="B263"/>
      <c r="C263"/>
      <c r="D263" s="45"/>
      <c r="E263" s="46"/>
      <c r="F263" s="47"/>
      <c r="G263" s="48"/>
      <c r="H263" s="46"/>
      <c r="I263" s="47"/>
      <c r="J263" s="48"/>
      <c r="K263" s="46"/>
      <c r="L263" s="47"/>
      <c r="M263" s="48"/>
      <c r="N263" s="49"/>
      <c r="O263" s="50"/>
      <c r="P263" s="50"/>
      <c r="Q263"/>
      <c r="R263"/>
      <c r="S263" s="40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F263"/>
      <c r="AG263"/>
    </row>
    <row r="264" spans="1:33" ht="15" x14ac:dyDescent="0.25">
      <c r="A264"/>
      <c r="B264"/>
      <c r="C264"/>
      <c r="D264" s="45"/>
      <c r="E264" s="46"/>
      <c r="F264" s="47"/>
      <c r="G264" s="48"/>
      <c r="H264" s="46"/>
      <c r="I264" s="47"/>
      <c r="J264" s="48"/>
      <c r="K264" s="46"/>
      <c r="L264" s="47"/>
      <c r="M264" s="48"/>
      <c r="N264" s="49"/>
      <c r="O264" s="50"/>
      <c r="P264" s="50"/>
      <c r="Q264"/>
      <c r="R264"/>
      <c r="S264" s="40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F264"/>
      <c r="AG264"/>
    </row>
    <row r="265" spans="1:33" ht="15" x14ac:dyDescent="0.25">
      <c r="A265"/>
      <c r="B265"/>
      <c r="C265"/>
      <c r="D265" s="45"/>
      <c r="E265" s="46"/>
      <c r="F265" s="47"/>
      <c r="G265" s="48"/>
      <c r="H265" s="46"/>
      <c r="I265" s="47"/>
      <c r="J265" s="48"/>
      <c r="K265" s="46"/>
      <c r="L265" s="47"/>
      <c r="M265" s="48"/>
      <c r="N265" s="49"/>
      <c r="O265" s="50"/>
      <c r="P265" s="50"/>
      <c r="Q265"/>
      <c r="R265"/>
      <c r="S265" s="40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F265"/>
      <c r="AG265"/>
    </row>
    <row r="266" spans="1:33" ht="15" x14ac:dyDescent="0.25">
      <c r="A266"/>
      <c r="B266"/>
      <c r="C266"/>
      <c r="D266" s="45"/>
      <c r="E266" s="46"/>
      <c r="F266" s="47"/>
      <c r="G266" s="48"/>
      <c r="H266" s="46"/>
      <c r="I266" s="47"/>
      <c r="J266" s="48"/>
      <c r="K266" s="46"/>
      <c r="L266" s="47"/>
      <c r="M266" s="48"/>
      <c r="N266" s="49"/>
      <c r="O266" s="50"/>
      <c r="P266" s="50"/>
      <c r="Q266"/>
      <c r="R266"/>
      <c r="S266" s="40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F266"/>
      <c r="AG266"/>
    </row>
    <row r="267" spans="1:33" ht="15" x14ac:dyDescent="0.25">
      <c r="A267"/>
      <c r="B267"/>
      <c r="C267"/>
      <c r="D267" s="45"/>
      <c r="E267" s="46"/>
      <c r="F267" s="47"/>
      <c r="G267" s="48"/>
      <c r="H267" s="46"/>
      <c r="I267" s="47"/>
      <c r="J267" s="48"/>
      <c r="K267" s="46"/>
      <c r="L267" s="47"/>
      <c r="M267" s="48"/>
      <c r="N267" s="49"/>
      <c r="O267" s="50"/>
      <c r="P267" s="50"/>
      <c r="Q267"/>
      <c r="R267"/>
      <c r="S267" s="40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F267"/>
      <c r="AG267"/>
    </row>
    <row r="268" spans="1:33" ht="15" x14ac:dyDescent="0.25">
      <c r="A268"/>
      <c r="B268"/>
      <c r="C268"/>
      <c r="D268" s="45"/>
      <c r="E268" s="46"/>
      <c r="F268" s="47"/>
      <c r="G268" s="48"/>
      <c r="H268" s="46"/>
      <c r="I268" s="47"/>
      <c r="J268" s="48"/>
      <c r="K268" s="46"/>
      <c r="L268" s="47"/>
      <c r="M268" s="48"/>
      <c r="N268" s="49"/>
      <c r="O268" s="50"/>
      <c r="P268" s="50"/>
      <c r="Q268"/>
      <c r="R268"/>
      <c r="S268" s="40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F268"/>
      <c r="AG268"/>
    </row>
    <row r="269" spans="1:33" ht="15" x14ac:dyDescent="0.25">
      <c r="A269"/>
      <c r="B269"/>
      <c r="C269"/>
      <c r="D269" s="45"/>
      <c r="E269" s="46"/>
      <c r="F269" s="47"/>
      <c r="G269" s="48"/>
      <c r="H269" s="46"/>
      <c r="I269" s="47"/>
      <c r="J269" s="48"/>
      <c r="K269" s="46"/>
      <c r="L269" s="47"/>
      <c r="M269" s="48"/>
      <c r="N269" s="49"/>
      <c r="O269" s="50"/>
      <c r="P269" s="50"/>
      <c r="Q269"/>
      <c r="R269"/>
      <c r="S269" s="40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F269"/>
      <c r="AG269"/>
    </row>
    <row r="270" spans="1:33" ht="15" x14ac:dyDescent="0.25">
      <c r="A270"/>
      <c r="B270"/>
      <c r="C270"/>
      <c r="D270" s="45"/>
      <c r="E270" s="46"/>
      <c r="F270" s="47"/>
      <c r="G270" s="48"/>
      <c r="H270" s="46"/>
      <c r="I270" s="47"/>
      <c r="J270" s="48"/>
      <c r="K270" s="46"/>
      <c r="L270" s="47"/>
      <c r="M270" s="48"/>
      <c r="N270" s="49"/>
      <c r="O270" s="50"/>
      <c r="P270" s="50"/>
      <c r="Q270"/>
      <c r="R270"/>
      <c r="S270" s="40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F270"/>
      <c r="AG270"/>
    </row>
    <row r="271" spans="1:33" ht="15" x14ac:dyDescent="0.25">
      <c r="A271"/>
      <c r="B271"/>
      <c r="C271"/>
      <c r="D271" s="45"/>
      <c r="E271" s="46"/>
      <c r="F271" s="47"/>
      <c r="G271" s="48"/>
      <c r="H271" s="46"/>
      <c r="I271" s="47"/>
      <c r="J271" s="48"/>
      <c r="K271" s="46"/>
      <c r="L271" s="47"/>
      <c r="M271" s="48"/>
      <c r="N271" s="49"/>
      <c r="O271" s="50"/>
      <c r="P271" s="50"/>
      <c r="Q271"/>
      <c r="R271"/>
      <c r="S271" s="40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F271"/>
      <c r="AG271"/>
    </row>
    <row r="272" spans="1:33" ht="15" x14ac:dyDescent="0.25">
      <c r="A272"/>
      <c r="B272"/>
      <c r="C272"/>
      <c r="D272" s="45"/>
      <c r="E272" s="46"/>
      <c r="F272" s="47"/>
      <c r="G272" s="48"/>
      <c r="H272" s="46"/>
      <c r="I272" s="47"/>
      <c r="J272" s="48"/>
      <c r="K272" s="46"/>
      <c r="L272" s="47"/>
      <c r="M272" s="48"/>
      <c r="N272" s="49"/>
      <c r="O272" s="50"/>
      <c r="P272" s="50"/>
      <c r="Q272"/>
      <c r="R272"/>
      <c r="S272" s="40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F272"/>
      <c r="AG272"/>
    </row>
    <row r="273" spans="1:33" ht="15" x14ac:dyDescent="0.25">
      <c r="A273"/>
      <c r="B273"/>
      <c r="C273"/>
      <c r="D273" s="45"/>
      <c r="E273" s="46"/>
      <c r="F273" s="47"/>
      <c r="G273" s="48"/>
      <c r="H273" s="46"/>
      <c r="I273" s="47"/>
      <c r="J273" s="48"/>
      <c r="K273" s="46"/>
      <c r="L273" s="47"/>
      <c r="M273" s="48"/>
      <c r="N273" s="49"/>
      <c r="O273" s="50"/>
      <c r="P273" s="50"/>
      <c r="Q273"/>
      <c r="R273"/>
      <c r="S273" s="40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F273"/>
      <c r="AG273"/>
    </row>
    <row r="274" spans="1:33" ht="15" x14ac:dyDescent="0.25">
      <c r="A274"/>
      <c r="B274"/>
      <c r="C274"/>
      <c r="D274" s="45"/>
      <c r="E274" s="46"/>
      <c r="F274" s="47"/>
      <c r="G274" s="48"/>
      <c r="H274" s="46"/>
      <c r="I274" s="47"/>
      <c r="J274" s="48"/>
      <c r="K274" s="46"/>
      <c r="L274" s="47"/>
      <c r="M274" s="48"/>
      <c r="N274" s="49"/>
      <c r="O274" s="50"/>
      <c r="P274" s="50"/>
      <c r="Q274"/>
      <c r="R274"/>
      <c r="S274" s="40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F274"/>
      <c r="AG274"/>
    </row>
    <row r="275" spans="1:33" ht="15" x14ac:dyDescent="0.25">
      <c r="A275"/>
      <c r="B275"/>
      <c r="C275"/>
      <c r="D275" s="45"/>
      <c r="E275" s="46"/>
      <c r="F275" s="47"/>
      <c r="G275" s="48"/>
      <c r="H275" s="46"/>
      <c r="I275" s="47"/>
      <c r="J275" s="48"/>
      <c r="K275" s="46"/>
      <c r="L275" s="47"/>
      <c r="M275" s="48"/>
      <c r="N275" s="49"/>
      <c r="O275" s="50"/>
      <c r="P275" s="50"/>
      <c r="Q275"/>
      <c r="R275"/>
      <c r="S275" s="40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F275"/>
      <c r="AG275"/>
    </row>
    <row r="276" spans="1:33" ht="15" x14ac:dyDescent="0.25">
      <c r="A276"/>
      <c r="B276"/>
      <c r="C276"/>
      <c r="D276" s="45"/>
      <c r="E276" s="46"/>
      <c r="F276" s="47"/>
      <c r="G276" s="48"/>
      <c r="H276" s="46"/>
      <c r="I276" s="47"/>
      <c r="J276" s="48"/>
      <c r="K276" s="46"/>
      <c r="L276" s="47"/>
      <c r="M276" s="48"/>
      <c r="N276" s="49"/>
      <c r="O276" s="50"/>
      <c r="P276" s="50"/>
      <c r="Q276"/>
      <c r="R276"/>
      <c r="S276" s="40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F276"/>
      <c r="AG276"/>
    </row>
    <row r="277" spans="1:33" ht="15" x14ac:dyDescent="0.25">
      <c r="A277"/>
      <c r="B277"/>
      <c r="C277"/>
      <c r="D277" s="45"/>
      <c r="E277" s="46"/>
      <c r="F277" s="47"/>
      <c r="G277" s="48"/>
      <c r="H277" s="46"/>
      <c r="I277" s="47"/>
      <c r="J277" s="48"/>
      <c r="K277" s="46"/>
      <c r="L277" s="47"/>
      <c r="M277" s="48"/>
      <c r="N277" s="49"/>
      <c r="O277" s="50"/>
      <c r="P277" s="50"/>
      <c r="Q277"/>
      <c r="R277"/>
      <c r="S277" s="40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F277"/>
      <c r="AG277"/>
    </row>
    <row r="278" spans="1:33" ht="15" x14ac:dyDescent="0.25">
      <c r="A278"/>
      <c r="B278"/>
      <c r="C278"/>
      <c r="D278" s="45"/>
      <c r="E278" s="46"/>
      <c r="F278" s="47"/>
      <c r="G278" s="48"/>
      <c r="H278" s="46"/>
      <c r="I278" s="47"/>
      <c r="J278" s="48"/>
      <c r="K278" s="46"/>
      <c r="L278" s="47"/>
      <c r="M278" s="48"/>
      <c r="N278" s="49"/>
      <c r="O278" s="50"/>
      <c r="P278" s="50"/>
      <c r="Q278"/>
      <c r="R278"/>
      <c r="S278" s="40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F278"/>
      <c r="AG278"/>
    </row>
    <row r="279" spans="1:33" ht="15" x14ac:dyDescent="0.25">
      <c r="A279"/>
      <c r="B279"/>
      <c r="C279"/>
      <c r="D279" s="45"/>
      <c r="E279" s="46"/>
      <c r="F279" s="47"/>
      <c r="G279" s="48"/>
      <c r="H279" s="46"/>
      <c r="I279" s="47"/>
      <c r="J279" s="48"/>
      <c r="K279" s="46"/>
      <c r="L279" s="47"/>
      <c r="M279" s="48"/>
      <c r="N279" s="49"/>
      <c r="O279" s="50"/>
      <c r="P279" s="50"/>
      <c r="Q279"/>
      <c r="R279"/>
      <c r="S279" s="40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F279"/>
      <c r="AG279"/>
    </row>
    <row r="280" spans="1:33" ht="15" x14ac:dyDescent="0.25">
      <c r="A280"/>
      <c r="B280"/>
      <c r="C280"/>
      <c r="D280" s="45"/>
      <c r="E280" s="46"/>
      <c r="F280" s="47"/>
      <c r="G280" s="48"/>
      <c r="H280" s="46"/>
      <c r="I280" s="47"/>
      <c r="J280" s="48"/>
      <c r="K280" s="46"/>
      <c r="L280" s="47"/>
      <c r="M280" s="48"/>
      <c r="N280" s="49"/>
      <c r="O280" s="50"/>
      <c r="P280" s="50"/>
      <c r="Q280"/>
      <c r="R280"/>
      <c r="S280" s="40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F280"/>
      <c r="AG280"/>
    </row>
    <row r="281" spans="1:33" ht="15" x14ac:dyDescent="0.25">
      <c r="A281"/>
      <c r="B281"/>
      <c r="C281"/>
      <c r="D281" s="45"/>
      <c r="E281" s="46"/>
      <c r="F281" s="47"/>
      <c r="G281" s="48"/>
      <c r="H281" s="46"/>
      <c r="I281" s="47"/>
      <c r="J281" s="48"/>
      <c r="K281" s="46"/>
      <c r="L281" s="47"/>
      <c r="M281" s="48"/>
      <c r="N281" s="49"/>
      <c r="O281" s="50"/>
      <c r="P281" s="50"/>
      <c r="Q281"/>
      <c r="R281"/>
      <c r="S281" s="40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F281"/>
      <c r="AG281"/>
    </row>
    <row r="282" spans="1:33" ht="15" x14ac:dyDescent="0.25">
      <c r="A282"/>
      <c r="B282"/>
      <c r="C282"/>
      <c r="D282" s="45"/>
      <c r="E282" s="46"/>
      <c r="F282" s="47"/>
      <c r="G282" s="48"/>
      <c r="H282" s="46"/>
      <c r="I282" s="47"/>
      <c r="J282" s="48"/>
      <c r="K282" s="46"/>
      <c r="L282" s="47"/>
      <c r="M282" s="48"/>
      <c r="N282" s="49"/>
      <c r="O282" s="50"/>
      <c r="P282" s="50"/>
      <c r="Q282"/>
      <c r="R282"/>
      <c r="S282" s="40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F282"/>
      <c r="AG282"/>
    </row>
    <row r="283" spans="1:33" ht="15" x14ac:dyDescent="0.25">
      <c r="A283"/>
      <c r="B283"/>
      <c r="C283"/>
      <c r="D283" s="45"/>
      <c r="E283" s="46"/>
      <c r="F283" s="47"/>
      <c r="G283" s="48"/>
      <c r="H283" s="46"/>
      <c r="I283" s="47"/>
      <c r="J283" s="48"/>
      <c r="K283" s="46"/>
      <c r="L283" s="47"/>
      <c r="M283" s="48"/>
      <c r="N283" s="49"/>
      <c r="O283" s="50"/>
      <c r="P283" s="50"/>
      <c r="Q283"/>
      <c r="R283"/>
      <c r="S283" s="40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F283"/>
      <c r="AG283"/>
    </row>
    <row r="284" spans="1:33" ht="15" x14ac:dyDescent="0.25">
      <c r="A284"/>
      <c r="B284"/>
      <c r="C284"/>
      <c r="D284" s="45"/>
      <c r="E284" s="46"/>
      <c r="F284" s="47"/>
      <c r="G284" s="48"/>
      <c r="H284" s="46"/>
      <c r="I284" s="47"/>
      <c r="J284" s="48"/>
      <c r="K284" s="46"/>
      <c r="L284" s="47"/>
      <c r="M284" s="48"/>
      <c r="N284" s="49"/>
      <c r="O284" s="50"/>
      <c r="P284" s="50"/>
      <c r="Q284"/>
      <c r="R284"/>
      <c r="S284" s="40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F284"/>
      <c r="AG284"/>
    </row>
    <row r="285" spans="1:33" ht="15" x14ac:dyDescent="0.25">
      <c r="A285"/>
      <c r="B285"/>
      <c r="C285"/>
      <c r="D285" s="45"/>
      <c r="E285" s="46"/>
      <c r="F285" s="47"/>
      <c r="G285" s="48"/>
      <c r="H285" s="46"/>
      <c r="I285" s="47"/>
      <c r="J285" s="48"/>
      <c r="K285" s="46"/>
      <c r="L285" s="47"/>
      <c r="M285" s="48"/>
      <c r="N285" s="49"/>
      <c r="O285" s="50"/>
      <c r="P285" s="50"/>
      <c r="Q285"/>
      <c r="R285"/>
      <c r="S285" s="40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F285"/>
      <c r="AG285"/>
    </row>
    <row r="286" spans="1:33" ht="15" x14ac:dyDescent="0.25">
      <c r="A286"/>
      <c r="B286"/>
      <c r="C286"/>
      <c r="D286" s="45"/>
      <c r="E286" s="46"/>
      <c r="F286" s="47"/>
      <c r="G286" s="48"/>
      <c r="H286" s="46"/>
      <c r="I286" s="47"/>
      <c r="J286" s="48"/>
      <c r="K286" s="46"/>
      <c r="L286" s="47"/>
      <c r="M286" s="48"/>
      <c r="N286" s="49"/>
      <c r="O286" s="50"/>
      <c r="P286" s="50"/>
      <c r="Q286"/>
      <c r="R286"/>
      <c r="S286" s="40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F286"/>
      <c r="AG286"/>
    </row>
    <row r="287" spans="1:33" ht="15" x14ac:dyDescent="0.25">
      <c r="A287"/>
      <c r="B287"/>
      <c r="C287"/>
      <c r="D287" s="45"/>
      <c r="E287" s="46"/>
      <c r="F287" s="47"/>
      <c r="G287" s="48"/>
      <c r="H287" s="46"/>
      <c r="I287" s="47"/>
      <c r="J287" s="48"/>
      <c r="K287" s="46"/>
      <c r="L287" s="47"/>
      <c r="M287" s="48"/>
      <c r="N287" s="49"/>
      <c r="O287" s="50"/>
      <c r="P287" s="50"/>
      <c r="Q287"/>
      <c r="R287"/>
      <c r="S287" s="40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F287"/>
      <c r="AG287"/>
    </row>
    <row r="288" spans="1:33" ht="15" x14ac:dyDescent="0.25">
      <c r="A288"/>
      <c r="B288"/>
      <c r="C288"/>
      <c r="D288" s="45"/>
      <c r="E288" s="46"/>
      <c r="F288" s="47"/>
      <c r="G288" s="48"/>
      <c r="H288" s="46"/>
      <c r="I288" s="47"/>
      <c r="J288" s="48"/>
      <c r="K288" s="46"/>
      <c r="L288" s="47"/>
      <c r="M288" s="48"/>
      <c r="N288" s="49"/>
      <c r="O288" s="50"/>
      <c r="P288" s="50"/>
      <c r="Q288"/>
      <c r="R288"/>
      <c r="S288" s="40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F288"/>
      <c r="AG288"/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 s="40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 s="4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 s="40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 s="40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 s="40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 s="40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 s="40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 s="40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 s="40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 s="40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 s="40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 s="4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 s="40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 s="40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 s="40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 s="40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 s="40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 s="40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 s="40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 s="40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 s="40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 s="4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 s="40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 s="40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 s="40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 s="40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 s="40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 s="40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 s="40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 s="40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 s="40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F319"/>
      <c r="AG319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 s="4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 s="40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 s="40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 s="40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 s="40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 s="40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 s="40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 s="40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 s="40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 s="40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 s="4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 s="40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 s="40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 s="40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 s="40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 s="40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 s="40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 s="40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 s="40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 s="40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 s="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 s="40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 s="40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 s="40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 s="40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 s="40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 s="40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 s="40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 s="40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 s="40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 s="4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 s="40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 s="40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 s="40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 s="40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 s="40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 s="40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 s="40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 s="40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 s="40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 s="4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 s="40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 s="40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 s="40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 s="40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 s="40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 s="40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 s="40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 s="40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 s="40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 s="4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 s="40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 s="40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 s="40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 s="40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ht="15" x14ac:dyDescent="0.25">
      <c r="A375"/>
      <c r="B375"/>
      <c r="C375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/>
      <c r="R375"/>
      <c r="S375" s="40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F375"/>
      <c r="AG375"/>
    </row>
    <row r="376" spans="1:35" ht="15" x14ac:dyDescent="0.25">
      <c r="A376"/>
      <c r="B376"/>
      <c r="C376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/>
      <c r="R376"/>
      <c r="S376" s="40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F376"/>
      <c r="AG376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 s="40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 s="40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 s="40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 s="4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 s="40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 s="40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 s="40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 s="40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 s="40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55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5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5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247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254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2020-12-10T05:07:57Z</dcterms:modified>
</cp:coreProperties>
</file>