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D1FC20F2-D72E-4215-AEBE-AEF4BDBEB8A3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AB10" i="2" s="1"/>
  <c r="Z10" i="2"/>
  <c r="AA10" i="2"/>
  <c r="AC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X14" i="2"/>
  <c r="Y14" i="2"/>
  <c r="AB14" i="2" s="1"/>
  <c r="Z14" i="2"/>
  <c r="AA14" i="2"/>
  <c r="AC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X18" i="2"/>
  <c r="Y18" i="2"/>
  <c r="AB18" i="2" s="1"/>
  <c r="Z18" i="2"/>
  <c r="AA18" i="2"/>
  <c r="AC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W21" i="2"/>
  <c r="X21" i="2"/>
  <c r="AA21" i="2" s="1"/>
  <c r="Y21" i="2"/>
  <c r="Z21" i="2"/>
  <c r="AC21" i="2" s="1"/>
  <c r="AB21" i="2"/>
  <c r="U22" i="2"/>
  <c r="V22" i="2"/>
  <c r="W22" i="2"/>
  <c r="X22" i="2"/>
  <c r="Y22" i="2"/>
  <c r="AB22" i="2" s="1"/>
  <c r="Z22" i="2"/>
  <c r="AA22" i="2"/>
  <c r="AC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X26" i="2"/>
  <c r="Y26" i="2"/>
  <c r="AB26" i="2" s="1"/>
  <c r="Z26" i="2"/>
  <c r="AA26" i="2"/>
  <c r="AC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W29" i="2"/>
  <c r="X29" i="2"/>
  <c r="AA29" i="2" s="1"/>
  <c r="Y29" i="2"/>
  <c r="Z29" i="2"/>
  <c r="AC29" i="2" s="1"/>
  <c r="AB29" i="2"/>
  <c r="U30" i="2"/>
  <c r="V30" i="2"/>
  <c r="W30" i="2"/>
  <c r="X30" i="2"/>
  <c r="Y30" i="2"/>
  <c r="AB30" i="2" s="1"/>
  <c r="Z30" i="2"/>
  <c r="AA30" i="2"/>
  <c r="AC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W33" i="2"/>
  <c r="X33" i="2"/>
  <c r="AA33" i="2" s="1"/>
  <c r="Y33" i="2"/>
  <c r="Z33" i="2"/>
  <c r="AC33" i="2" s="1"/>
  <c r="AB33" i="2"/>
  <c r="U34" i="2"/>
  <c r="V34" i="2"/>
  <c r="W34" i="2"/>
  <c r="X34" i="2"/>
  <c r="Y34" i="2"/>
  <c r="AB34" i="2" s="1"/>
  <c r="Z34" i="2"/>
  <c r="AA34" i="2"/>
  <c r="AC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X38" i="2"/>
  <c r="Y38" i="2"/>
  <c r="AB38" i="2" s="1"/>
  <c r="Z38" i="2"/>
  <c r="AA38" i="2"/>
  <c r="AC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X42" i="2"/>
  <c r="Y42" i="2"/>
  <c r="AB42" i="2" s="1"/>
  <c r="Z42" i="2"/>
  <c r="AA42" i="2"/>
  <c r="AC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X46" i="2"/>
  <c r="Y46" i="2"/>
  <c r="AB46" i="2" s="1"/>
  <c r="Z46" i="2"/>
  <c r="AA46" i="2"/>
  <c r="AC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X50" i="2"/>
  <c r="Y50" i="2"/>
  <c r="AB50" i="2" s="1"/>
  <c r="Z50" i="2"/>
  <c r="AA50" i="2"/>
  <c r="AC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X54" i="2"/>
  <c r="Y54" i="2"/>
  <c r="AB54" i="2" s="1"/>
  <c r="Z54" i="2"/>
  <c r="AA54" i="2"/>
  <c r="AC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W57" i="2"/>
  <c r="X57" i="2"/>
  <c r="AA57" i="2" s="1"/>
  <c r="Y57" i="2"/>
  <c r="Z57" i="2"/>
  <c r="AC57" i="2" s="1"/>
  <c r="AB57" i="2"/>
  <c r="U58" i="2"/>
  <c r="V58" i="2"/>
  <c r="W58" i="2"/>
  <c r="X58" i="2"/>
  <c r="Y58" i="2"/>
  <c r="AB58" i="2" s="1"/>
  <c r="Z58" i="2"/>
  <c r="AA58" i="2"/>
  <c r="AC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W61" i="2"/>
  <c r="X61" i="2"/>
  <c r="AA61" i="2" s="1"/>
  <c r="Y61" i="2"/>
  <c r="Z61" i="2"/>
  <c r="AC61" i="2" s="1"/>
  <c r="AB61" i="2"/>
  <c r="U62" i="2"/>
  <c r="V62" i="2"/>
  <c r="W62" i="2"/>
  <c r="X62" i="2"/>
  <c r="Y62" i="2"/>
  <c r="AB62" i="2" s="1"/>
  <c r="Z62" i="2"/>
  <c r="AA62" i="2"/>
  <c r="AC62" i="2"/>
  <c r="U63" i="2"/>
  <c r="V63" i="2"/>
  <c r="W63" i="2"/>
  <c r="X63" i="2"/>
  <c r="AA63" i="2" s="1"/>
  <c r="Y63" i="2"/>
  <c r="Z63" i="2"/>
  <c r="AC63" i="2" s="1"/>
  <c r="AB63" i="2"/>
  <c r="U64" i="2"/>
  <c r="V64" i="2"/>
  <c r="W64" i="2"/>
  <c r="X64" i="2"/>
  <c r="Y64" i="2"/>
  <c r="AB64" i="2" s="1"/>
  <c r="Z64" i="2"/>
  <c r="AA64" i="2"/>
  <c r="AC64" i="2"/>
  <c r="U65" i="2"/>
  <c r="V65" i="2"/>
  <c r="W65" i="2"/>
  <c r="X65" i="2"/>
  <c r="AA65" i="2" s="1"/>
  <c r="Y65" i="2"/>
  <c r="Z65" i="2"/>
  <c r="AC65" i="2" s="1"/>
  <c r="AB65" i="2"/>
  <c r="U66" i="2"/>
  <c r="V66" i="2"/>
  <c r="W66" i="2"/>
  <c r="AC66" i="2" s="1"/>
  <c r="X66" i="2"/>
  <c r="Y66" i="2"/>
  <c r="AB66" i="2" s="1"/>
  <c r="Z66" i="2"/>
  <c r="AA66" i="2"/>
  <c r="U67" i="2"/>
  <c r="V67" i="2"/>
  <c r="W67" i="2"/>
  <c r="X67" i="2"/>
  <c r="Y67" i="2"/>
  <c r="AB67" i="2" s="1"/>
  <c r="Z67" i="2"/>
  <c r="AA67" i="2"/>
  <c r="AC67" i="2"/>
  <c r="U68" i="2"/>
  <c r="V68" i="2"/>
  <c r="W68" i="2"/>
  <c r="X68" i="2"/>
  <c r="AA68" i="2" s="1"/>
  <c r="Y68" i="2"/>
  <c r="Z68" i="2"/>
  <c r="AC68" i="2" s="1"/>
  <c r="AB68" i="2"/>
  <c r="U69" i="2"/>
  <c r="V69" i="2"/>
  <c r="W69" i="2"/>
  <c r="X69" i="2"/>
  <c r="Y69" i="2"/>
  <c r="AB69" i="2" s="1"/>
  <c r="Z69" i="2"/>
  <c r="AA69" i="2"/>
  <c r="AC69" i="2"/>
  <c r="U70" i="2"/>
  <c r="V70" i="2"/>
  <c r="W70" i="2"/>
  <c r="X70" i="2"/>
  <c r="AA70" i="2" s="1"/>
  <c r="Y70" i="2"/>
  <c r="Z70" i="2"/>
  <c r="AC70" i="2" s="1"/>
  <c r="AB70" i="2"/>
  <c r="U71" i="2"/>
  <c r="V71" i="2"/>
  <c r="W71" i="2"/>
  <c r="X71" i="2"/>
  <c r="Y71" i="2"/>
  <c r="AB71" i="2" s="1"/>
  <c r="Z71" i="2"/>
  <c r="AA71" i="2"/>
  <c r="AC71" i="2"/>
  <c r="U72" i="2"/>
  <c r="V72" i="2"/>
  <c r="W72" i="2"/>
  <c r="X72" i="2"/>
  <c r="AA72" i="2" s="1"/>
  <c r="Y72" i="2"/>
  <c r="Z72" i="2"/>
  <c r="AC72" i="2" s="1"/>
  <c r="AB72" i="2"/>
  <c r="U73" i="2"/>
  <c r="V73" i="2"/>
  <c r="W73" i="2"/>
  <c r="X73" i="2"/>
  <c r="Y73" i="2"/>
  <c r="AB73" i="2" s="1"/>
  <c r="Z73" i="2"/>
  <c r="AA73" i="2"/>
  <c r="AC73" i="2"/>
  <c r="U74" i="2"/>
  <c r="V74" i="2"/>
  <c r="W74" i="2"/>
  <c r="X74" i="2"/>
  <c r="AA74" i="2" s="1"/>
  <c r="Y74" i="2"/>
  <c r="Z74" i="2"/>
  <c r="AC74" i="2" s="1"/>
  <c r="AB74" i="2"/>
  <c r="U75" i="2"/>
  <c r="V75" i="2"/>
  <c r="W75" i="2"/>
  <c r="X75" i="2"/>
  <c r="Y75" i="2"/>
  <c r="AB75" i="2" s="1"/>
  <c r="Z75" i="2"/>
  <c r="AA75" i="2"/>
  <c r="AC75" i="2"/>
  <c r="U76" i="2"/>
  <c r="V76" i="2"/>
  <c r="W76" i="2"/>
  <c r="X76" i="2"/>
  <c r="AA76" i="2" s="1"/>
  <c r="Y76" i="2"/>
  <c r="Z76" i="2"/>
  <c r="AC76" i="2" s="1"/>
  <c r="AB76" i="2"/>
  <c r="U77" i="2"/>
  <c r="V77" i="2"/>
  <c r="W77" i="2"/>
  <c r="X77" i="2"/>
  <c r="Y77" i="2"/>
  <c r="AB77" i="2" s="1"/>
  <c r="Z77" i="2"/>
  <c r="AA77" i="2"/>
  <c r="AC77" i="2"/>
  <c r="U78" i="2"/>
  <c r="V78" i="2"/>
  <c r="W78" i="2"/>
  <c r="X78" i="2"/>
  <c r="AA78" i="2" s="1"/>
  <c r="Y78" i="2"/>
  <c r="Z78" i="2"/>
  <c r="AC78" i="2" s="1"/>
  <c r="AB78" i="2"/>
  <c r="U79" i="2"/>
  <c r="V79" i="2"/>
  <c r="W79" i="2"/>
  <c r="X79" i="2"/>
  <c r="Y79" i="2"/>
  <c r="AB79" i="2" s="1"/>
  <c r="Z79" i="2"/>
  <c r="AA79" i="2"/>
  <c r="AC79" i="2"/>
  <c r="U80" i="2"/>
  <c r="V80" i="2"/>
  <c r="W80" i="2"/>
  <c r="X80" i="2"/>
  <c r="AA80" i="2" s="1"/>
  <c r="Y80" i="2"/>
  <c r="Z80" i="2"/>
  <c r="AC80" i="2" s="1"/>
  <c r="AB80" i="2"/>
  <c r="U81" i="2"/>
  <c r="V81" i="2"/>
  <c r="W81" i="2"/>
  <c r="X81" i="2"/>
  <c r="Y81" i="2"/>
  <c r="AB81" i="2" s="1"/>
  <c r="Z81" i="2"/>
  <c r="AA81" i="2"/>
  <c r="AC81" i="2"/>
  <c r="U82" i="2"/>
  <c r="V82" i="2"/>
  <c r="W82" i="2"/>
  <c r="X82" i="2"/>
  <c r="AA82" i="2" s="1"/>
  <c r="Y82" i="2"/>
  <c r="Z82" i="2"/>
  <c r="AC82" i="2" s="1"/>
  <c r="AB82" i="2"/>
  <c r="U83" i="2"/>
  <c r="V83" i="2"/>
  <c r="W83" i="2"/>
  <c r="X83" i="2"/>
  <c r="Y83" i="2"/>
  <c r="AB83" i="2" s="1"/>
  <c r="Z83" i="2"/>
  <c r="AA83" i="2"/>
  <c r="AC83" i="2"/>
  <c r="U84" i="2"/>
  <c r="V84" i="2"/>
  <c r="W84" i="2"/>
  <c r="X84" i="2"/>
  <c r="AA84" i="2" s="1"/>
  <c r="Y84" i="2"/>
  <c r="Z84" i="2"/>
  <c r="AC84" i="2" s="1"/>
  <c r="AB84" i="2"/>
  <c r="U85" i="2"/>
  <c r="V85" i="2"/>
  <c r="W85" i="2"/>
  <c r="X85" i="2"/>
  <c r="Y85" i="2"/>
  <c r="AB85" i="2" s="1"/>
  <c r="Z85" i="2"/>
  <c r="AA85" i="2"/>
  <c r="AC85" i="2"/>
  <c r="U86" i="2"/>
  <c r="V86" i="2"/>
  <c r="W86" i="2"/>
  <c r="X86" i="2"/>
  <c r="AA86" i="2" s="1"/>
  <c r="Y86" i="2"/>
  <c r="Z86" i="2"/>
  <c r="AC86" i="2" s="1"/>
  <c r="AB86" i="2"/>
  <c r="U87" i="2"/>
  <c r="V87" i="2"/>
  <c r="W87" i="2"/>
  <c r="X87" i="2"/>
  <c r="Y87" i="2"/>
  <c r="AB87" i="2" s="1"/>
  <c r="Z87" i="2"/>
  <c r="AA87" i="2"/>
  <c r="AC87" i="2"/>
  <c r="U88" i="2"/>
  <c r="V88" i="2"/>
  <c r="W88" i="2"/>
  <c r="X88" i="2"/>
  <c r="AA88" i="2" s="1"/>
  <c r="Y88" i="2"/>
  <c r="Z88" i="2"/>
  <c r="AC88" i="2" s="1"/>
  <c r="AB88" i="2"/>
  <c r="U89" i="2"/>
  <c r="V89" i="2"/>
  <c r="W89" i="2"/>
  <c r="X89" i="2"/>
  <c r="Y89" i="2"/>
  <c r="AB89" i="2" s="1"/>
  <c r="Z89" i="2"/>
  <c r="AA89" i="2"/>
  <c r="AC89" i="2"/>
  <c r="U90" i="2"/>
  <c r="V90" i="2"/>
  <c r="W90" i="2"/>
  <c r="X90" i="2"/>
  <c r="AA90" i="2" s="1"/>
  <c r="Y90" i="2"/>
  <c r="Z90" i="2"/>
  <c r="AC90" i="2" s="1"/>
  <c r="AB90" i="2"/>
  <c r="U91" i="2"/>
  <c r="V91" i="2"/>
  <c r="W91" i="2"/>
  <c r="X91" i="2"/>
  <c r="Y91" i="2"/>
  <c r="AB91" i="2" s="1"/>
  <c r="Z91" i="2"/>
  <c r="AA91" i="2"/>
  <c r="AC91" i="2"/>
  <c r="U92" i="2"/>
  <c r="V92" i="2"/>
  <c r="W92" i="2"/>
  <c r="X92" i="2"/>
  <c r="AA92" i="2" s="1"/>
  <c r="Y92" i="2"/>
  <c r="Z92" i="2"/>
  <c r="AC92" i="2" s="1"/>
  <c r="AB92" i="2"/>
  <c r="U93" i="2"/>
  <c r="V93" i="2"/>
  <c r="W93" i="2"/>
  <c r="X93" i="2"/>
  <c r="Y93" i="2"/>
  <c r="AB93" i="2" s="1"/>
  <c r="Z93" i="2"/>
  <c r="AA93" i="2"/>
  <c r="AC93" i="2"/>
  <c r="U94" i="2"/>
  <c r="V94" i="2"/>
  <c r="W94" i="2"/>
  <c r="X94" i="2"/>
  <c r="AA94" i="2" s="1"/>
  <c r="Y94" i="2"/>
  <c r="Z94" i="2"/>
  <c r="AC94" i="2" s="1"/>
  <c r="AB94" i="2"/>
  <c r="U95" i="2"/>
  <c r="V95" i="2"/>
  <c r="W95" i="2"/>
  <c r="X95" i="2"/>
  <c r="Y95" i="2"/>
  <c r="AB95" i="2" s="1"/>
  <c r="Z95" i="2"/>
  <c r="AA95" i="2"/>
  <c r="AC95" i="2"/>
  <c r="U96" i="2"/>
  <c r="V96" i="2"/>
  <c r="W96" i="2"/>
  <c r="X96" i="2"/>
  <c r="AA96" i="2" s="1"/>
  <c r="Y96" i="2"/>
  <c r="Z96" i="2"/>
  <c r="AC96" i="2" s="1"/>
  <c r="AB96" i="2"/>
  <c r="U97" i="2"/>
  <c r="V97" i="2"/>
  <c r="W97" i="2"/>
  <c r="X97" i="2"/>
  <c r="Y97" i="2"/>
  <c r="AB97" i="2" s="1"/>
  <c r="Z97" i="2"/>
  <c r="AA97" i="2"/>
  <c r="AC97" i="2"/>
  <c r="U98" i="2"/>
  <c r="V98" i="2"/>
  <c r="W98" i="2"/>
  <c r="X98" i="2"/>
  <c r="AA98" i="2" s="1"/>
  <c r="Y98" i="2"/>
  <c r="Z98" i="2"/>
  <c r="AC98" i="2" s="1"/>
  <c r="AB98" i="2"/>
  <c r="U99" i="2"/>
  <c r="V99" i="2"/>
  <c r="W99" i="2"/>
  <c r="X99" i="2"/>
  <c r="Y99" i="2"/>
  <c r="AB99" i="2" s="1"/>
  <c r="Z99" i="2"/>
  <c r="AA99" i="2"/>
  <c r="AC99" i="2"/>
  <c r="U100" i="2"/>
  <c r="V100" i="2"/>
  <c r="W100" i="2"/>
  <c r="X100" i="2"/>
  <c r="AA100" i="2" s="1"/>
  <c r="Y100" i="2"/>
  <c r="Z100" i="2"/>
  <c r="AC100" i="2" s="1"/>
  <c r="AB100" i="2"/>
  <c r="U101" i="2"/>
  <c r="V101" i="2"/>
  <c r="W101" i="2"/>
  <c r="X101" i="2"/>
  <c r="Y101" i="2"/>
  <c r="AB101" i="2" s="1"/>
  <c r="Z101" i="2"/>
  <c r="AA101" i="2"/>
  <c r="AC101" i="2"/>
  <c r="U102" i="2"/>
  <c r="V102" i="2"/>
  <c r="W102" i="2"/>
  <c r="X102" i="2"/>
  <c r="AA102" i="2" s="1"/>
  <c r="Y102" i="2"/>
  <c r="Z102" i="2"/>
  <c r="AC102" i="2" s="1"/>
  <c r="AB102" i="2"/>
  <c r="U103" i="2"/>
  <c r="V103" i="2"/>
  <c r="W103" i="2"/>
  <c r="X103" i="2"/>
  <c r="Y103" i="2"/>
  <c r="AB103" i="2" s="1"/>
  <c r="Z103" i="2"/>
  <c r="AA103" i="2"/>
  <c r="AC103" i="2"/>
  <c r="U104" i="2"/>
  <c r="V104" i="2"/>
  <c r="W104" i="2"/>
  <c r="X104" i="2"/>
  <c r="AA104" i="2" s="1"/>
  <c r="Y104" i="2"/>
  <c r="Z104" i="2"/>
  <c r="AC104" i="2" s="1"/>
  <c r="AB104" i="2"/>
  <c r="U105" i="2"/>
  <c r="V105" i="2"/>
  <c r="W105" i="2"/>
  <c r="X105" i="2"/>
  <c r="Y105" i="2"/>
  <c r="AB105" i="2" s="1"/>
  <c r="Z105" i="2"/>
  <c r="AA105" i="2"/>
  <c r="AC105" i="2"/>
  <c r="U106" i="2"/>
  <c r="V106" i="2"/>
  <c r="W106" i="2"/>
  <c r="X106" i="2"/>
  <c r="AA106" i="2" s="1"/>
  <c r="Y106" i="2"/>
  <c r="Z106" i="2"/>
  <c r="AC106" i="2" s="1"/>
  <c r="AB106" i="2"/>
  <c r="U107" i="2"/>
  <c r="V107" i="2"/>
  <c r="W107" i="2"/>
  <c r="X107" i="2"/>
  <c r="Y107" i="2"/>
  <c r="AB107" i="2" s="1"/>
  <c r="Z107" i="2"/>
  <c r="AA107" i="2"/>
  <c r="AC107" i="2"/>
  <c r="U108" i="2"/>
  <c r="V108" i="2"/>
  <c r="W108" i="2"/>
  <c r="X108" i="2"/>
  <c r="Y108" i="2"/>
  <c r="Z108" i="2"/>
  <c r="AC108" i="2" s="1"/>
  <c r="AA108" i="2"/>
  <c r="AB108" i="2"/>
  <c r="U109" i="2"/>
  <c r="V109" i="2"/>
  <c r="W109" i="2"/>
  <c r="X109" i="2"/>
  <c r="Y109" i="2"/>
  <c r="AB109" i="2" s="1"/>
  <c r="Z109" i="2"/>
  <c r="AA109" i="2"/>
  <c r="AC109" i="2"/>
  <c r="U110" i="2"/>
  <c r="V110" i="2"/>
  <c r="W110" i="2"/>
  <c r="X110" i="2"/>
  <c r="Y110" i="2"/>
  <c r="Z110" i="2"/>
  <c r="AA110" i="2"/>
  <c r="AB110" i="2"/>
  <c r="AC110" i="2"/>
  <c r="U111" i="2"/>
  <c r="V111" i="2"/>
  <c r="W111" i="2"/>
  <c r="X111" i="2"/>
  <c r="Y111" i="2"/>
  <c r="Z111" i="2"/>
  <c r="AA111" i="2"/>
  <c r="AB111" i="2"/>
  <c r="AC111" i="2"/>
  <c r="U112" i="2"/>
  <c r="V112" i="2"/>
  <c r="W112" i="2"/>
  <c r="X112" i="2"/>
  <c r="Y112" i="2"/>
  <c r="Z112" i="2"/>
  <c r="AA112" i="2"/>
  <c r="AB112" i="2"/>
  <c r="AC112" i="2"/>
  <c r="U113" i="2"/>
  <c r="V113" i="2"/>
  <c r="W113" i="2"/>
  <c r="X113" i="2"/>
  <c r="Y113" i="2"/>
  <c r="Z113" i="2"/>
  <c r="AA113" i="2"/>
  <c r="AB113" i="2"/>
  <c r="AC113" i="2"/>
  <c r="U114" i="2"/>
  <c r="V114" i="2"/>
  <c r="W114" i="2"/>
  <c r="X114" i="2"/>
  <c r="Y114" i="2"/>
  <c r="Z114" i="2"/>
  <c r="AA114" i="2"/>
  <c r="AB114" i="2"/>
  <c r="AC114" i="2"/>
  <c r="U115" i="2"/>
  <c r="V115" i="2"/>
  <c r="W115" i="2"/>
  <c r="X115" i="2"/>
  <c r="Y115" i="2"/>
  <c r="Z115" i="2"/>
  <c r="AA115" i="2"/>
  <c r="AB115" i="2"/>
  <c r="AC115" i="2"/>
  <c r="U116" i="2"/>
  <c r="V116" i="2"/>
  <c r="W116" i="2"/>
  <c r="X116" i="2"/>
  <c r="Y116" i="2"/>
  <c r="Z116" i="2"/>
  <c r="AA116" i="2"/>
  <c r="AB116" i="2"/>
  <c r="AC116" i="2"/>
  <c r="U117" i="2"/>
  <c r="V117" i="2"/>
  <c r="W117" i="2"/>
  <c r="X117" i="2"/>
  <c r="Y117" i="2"/>
  <c r="Z117" i="2"/>
  <c r="AA117" i="2"/>
  <c r="AB117" i="2"/>
  <c r="AC117" i="2"/>
  <c r="U118" i="2"/>
  <c r="V118" i="2"/>
  <c r="W118" i="2"/>
  <c r="X118" i="2"/>
  <c r="Y118" i="2"/>
  <c r="Z118" i="2"/>
  <c r="AA118" i="2"/>
  <c r="AB118" i="2"/>
  <c r="AC118" i="2"/>
  <c r="U119" i="2"/>
  <c r="V119" i="2"/>
  <c r="W119" i="2"/>
  <c r="X119" i="2"/>
  <c r="Y119" i="2"/>
  <c r="Z119" i="2"/>
  <c r="AA119" i="2"/>
  <c r="AB119" i="2"/>
  <c r="AC119" i="2"/>
  <c r="U120" i="2"/>
  <c r="V120" i="2"/>
  <c r="W120" i="2"/>
  <c r="X120" i="2"/>
  <c r="Y120" i="2"/>
  <c r="Z120" i="2"/>
  <c r="AA120" i="2"/>
  <c r="AB120" i="2"/>
  <c r="AC120" i="2"/>
  <c r="U121" i="2"/>
  <c r="V121" i="2"/>
  <c r="W121" i="2"/>
  <c r="X121" i="2"/>
  <c r="Y121" i="2"/>
  <c r="Z121" i="2"/>
  <c r="AA121" i="2"/>
  <c r="AB121" i="2"/>
  <c r="AC121" i="2"/>
  <c r="U122" i="2"/>
  <c r="V122" i="2"/>
  <c r="W122" i="2"/>
  <c r="X122" i="2"/>
  <c r="Y122" i="2"/>
  <c r="Z122" i="2"/>
  <c r="AA122" i="2"/>
  <c r="AB122" i="2"/>
  <c r="AC122" i="2"/>
  <c r="U123" i="2"/>
  <c r="V123" i="2"/>
  <c r="W123" i="2"/>
  <c r="X123" i="2"/>
  <c r="Y123" i="2"/>
  <c r="Z123" i="2"/>
  <c r="AA123" i="2"/>
  <c r="AB123" i="2"/>
  <c r="AC123" i="2"/>
  <c r="U124" i="2"/>
  <c r="V124" i="2"/>
  <c r="W124" i="2"/>
  <c r="X124" i="2"/>
  <c r="Y124" i="2"/>
  <c r="Z124" i="2"/>
  <c r="AA124" i="2"/>
  <c r="AB124" i="2"/>
  <c r="AC124" i="2"/>
  <c r="U125" i="2"/>
  <c r="V125" i="2"/>
  <c r="W125" i="2"/>
  <c r="X125" i="2"/>
  <c r="Y125" i="2"/>
  <c r="Z125" i="2"/>
  <c r="AA125" i="2"/>
  <c r="AB125" i="2"/>
  <c r="AC125" i="2"/>
  <c r="U126" i="2"/>
  <c r="V126" i="2"/>
  <c r="W126" i="2"/>
  <c r="X126" i="2"/>
  <c r="Y126" i="2"/>
  <c r="Z126" i="2"/>
  <c r="AA126" i="2"/>
  <c r="AB126" i="2"/>
  <c r="AC126" i="2"/>
  <c r="U127" i="2"/>
  <c r="V127" i="2"/>
  <c r="W127" i="2"/>
  <c r="X127" i="2"/>
  <c r="Y127" i="2"/>
  <c r="Z127" i="2"/>
  <c r="AA127" i="2"/>
  <c r="AB127" i="2"/>
  <c r="AC127" i="2"/>
  <c r="U128" i="2"/>
  <c r="V128" i="2"/>
  <c r="W128" i="2"/>
  <c r="X128" i="2"/>
  <c r="Y128" i="2"/>
  <c r="Z128" i="2"/>
  <c r="AA128" i="2"/>
  <c r="AB128" i="2"/>
  <c r="AC128" i="2"/>
  <c r="U129" i="2"/>
  <c r="V129" i="2"/>
  <c r="W129" i="2"/>
  <c r="X129" i="2"/>
  <c r="Y129" i="2"/>
  <c r="AB129" i="2" s="1"/>
  <c r="Z129" i="2"/>
  <c r="AA129" i="2"/>
  <c r="AC129" i="2"/>
  <c r="U130" i="2"/>
  <c r="V130" i="2"/>
  <c r="W130" i="2"/>
  <c r="X130" i="2"/>
  <c r="AA130" i="2" s="1"/>
  <c r="Y130" i="2"/>
  <c r="Z130" i="2"/>
  <c r="AC130" i="2" s="1"/>
  <c r="AB130" i="2"/>
  <c r="U131" i="2"/>
  <c r="V131" i="2"/>
  <c r="W131" i="2"/>
  <c r="X131" i="2"/>
  <c r="Y131" i="2"/>
  <c r="AB131" i="2" s="1"/>
  <c r="Z131" i="2"/>
  <c r="AA131" i="2"/>
  <c r="AC131" i="2"/>
  <c r="U132" i="2"/>
  <c r="V132" i="2"/>
  <c r="W132" i="2"/>
  <c r="X132" i="2"/>
  <c r="AA132" i="2" s="1"/>
  <c r="Y132" i="2"/>
  <c r="Z132" i="2"/>
  <c r="AC132" i="2" s="1"/>
  <c r="AB132" i="2"/>
  <c r="U133" i="2"/>
  <c r="V133" i="2"/>
  <c r="W133" i="2"/>
  <c r="X133" i="2"/>
  <c r="Y133" i="2"/>
  <c r="AB133" i="2" s="1"/>
  <c r="Z133" i="2"/>
  <c r="AA133" i="2"/>
  <c r="AC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X135" i="2"/>
  <c r="Y135" i="2"/>
  <c r="AB135" i="2" s="1"/>
  <c r="Z135" i="2"/>
  <c r="AA135" i="2"/>
  <c r="AC135" i="2"/>
  <c r="U136" i="2"/>
  <c r="V136" i="2"/>
  <c r="W136" i="2"/>
  <c r="X136" i="2"/>
  <c r="AA136" i="2" s="1"/>
  <c r="Y136" i="2"/>
  <c r="Z136" i="2"/>
  <c r="AC136" i="2" s="1"/>
  <c r="AB136" i="2"/>
  <c r="U137" i="2"/>
  <c r="V137" i="2"/>
  <c r="W137" i="2"/>
  <c r="X137" i="2"/>
  <c r="Y137" i="2"/>
  <c r="AB137" i="2" s="1"/>
  <c r="Z137" i="2"/>
  <c r="AA137" i="2"/>
  <c r="AC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X139" i="2"/>
  <c r="Y139" i="2"/>
  <c r="AB139" i="2" s="1"/>
  <c r="Z139" i="2"/>
  <c r="AA139" i="2"/>
  <c r="AC139" i="2"/>
  <c r="U140" i="2"/>
  <c r="V140" i="2"/>
  <c r="W140" i="2"/>
  <c r="X140" i="2"/>
  <c r="AA140" i="2" s="1"/>
  <c r="Y140" i="2"/>
  <c r="Z140" i="2"/>
  <c r="AC140" i="2" s="1"/>
  <c r="AB140" i="2"/>
  <c r="U141" i="2"/>
  <c r="V141" i="2"/>
  <c r="W141" i="2"/>
  <c r="X141" i="2"/>
  <c r="Y141" i="2"/>
  <c r="AB141" i="2" s="1"/>
  <c r="Z141" i="2"/>
  <c r="AA141" i="2"/>
  <c r="AC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X143" i="2"/>
  <c r="Y143" i="2"/>
  <c r="AB143" i="2" s="1"/>
  <c r="Z143" i="2"/>
  <c r="AA143" i="2"/>
  <c r="AC143" i="2"/>
  <c r="U144" i="2"/>
  <c r="V144" i="2"/>
  <c r="W144" i="2"/>
  <c r="X144" i="2"/>
  <c r="AA144" i="2" s="1"/>
  <c r="Y144" i="2"/>
  <c r="Z144" i="2"/>
  <c r="AC144" i="2" s="1"/>
  <c r="AB144" i="2"/>
  <c r="U145" i="2"/>
  <c r="V145" i="2"/>
  <c r="W145" i="2"/>
  <c r="X145" i="2"/>
  <c r="Y145" i="2"/>
  <c r="AB145" i="2" s="1"/>
  <c r="Z145" i="2"/>
  <c r="AA145" i="2"/>
  <c r="AC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X147" i="2"/>
  <c r="Y147" i="2"/>
  <c r="AB147" i="2" s="1"/>
  <c r="Z147" i="2"/>
  <c r="AA147" i="2"/>
  <c r="AC147" i="2"/>
  <c r="U148" i="2"/>
  <c r="V148" i="2"/>
  <c r="W148" i="2"/>
  <c r="X148" i="2"/>
  <c r="AA148" i="2" s="1"/>
  <c r="Y148" i="2"/>
  <c r="Z148" i="2"/>
  <c r="AC148" i="2" s="1"/>
  <c r="AB148" i="2"/>
  <c r="U149" i="2"/>
  <c r="V149" i="2"/>
  <c r="W149" i="2"/>
  <c r="X149" i="2"/>
  <c r="Y149" i="2"/>
  <c r="AB149" i="2" s="1"/>
  <c r="Z149" i="2"/>
  <c r="AA149" i="2"/>
  <c r="AC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X151" i="2"/>
  <c r="Y151" i="2"/>
  <c r="AB151" i="2" s="1"/>
  <c r="Z151" i="2"/>
  <c r="AA151" i="2"/>
  <c r="AC151" i="2"/>
  <c r="U152" i="2"/>
  <c r="V152" i="2"/>
  <c r="W152" i="2"/>
  <c r="X152" i="2"/>
  <c r="AA152" i="2" s="1"/>
  <c r="Y152" i="2"/>
  <c r="Z152" i="2"/>
  <c r="AC152" i="2" s="1"/>
  <c r="AB152" i="2"/>
  <c r="U153" i="2"/>
  <c r="V153" i="2"/>
  <c r="W153" i="2"/>
  <c r="X153" i="2"/>
  <c r="Y153" i="2"/>
  <c r="AB153" i="2" s="1"/>
  <c r="Z153" i="2"/>
  <c r="AA153" i="2"/>
  <c r="AC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X155" i="2"/>
  <c r="Y155" i="2"/>
  <c r="AB155" i="2" s="1"/>
  <c r="Z155" i="2"/>
  <c r="AA155" i="2"/>
  <c r="AC155" i="2"/>
  <c r="U156" i="2"/>
  <c r="V156" i="2"/>
  <c r="W156" i="2"/>
  <c r="X156" i="2"/>
  <c r="AA156" i="2" s="1"/>
  <c r="Y156" i="2"/>
  <c r="Z156" i="2"/>
  <c r="AC156" i="2" s="1"/>
  <c r="AB156" i="2"/>
  <c r="U157" i="2"/>
  <c r="V157" i="2"/>
  <c r="W157" i="2"/>
  <c r="X157" i="2"/>
  <c r="Y157" i="2"/>
  <c r="AB157" i="2" s="1"/>
  <c r="Z157" i="2"/>
  <c r="AA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X159" i="2"/>
  <c r="Y159" i="2"/>
  <c r="AB159" i="2" s="1"/>
  <c r="Z159" i="2"/>
  <c r="AA159" i="2"/>
  <c r="AC159" i="2"/>
  <c r="U160" i="2"/>
  <c r="V160" i="2"/>
  <c r="W160" i="2"/>
  <c r="X160" i="2"/>
  <c r="AA160" i="2" s="1"/>
  <c r="Y160" i="2"/>
  <c r="Z160" i="2"/>
  <c r="AC160" i="2" s="1"/>
  <c r="AB160" i="2"/>
  <c r="U161" i="2"/>
  <c r="V161" i="2"/>
  <c r="W161" i="2"/>
  <c r="X161" i="2"/>
  <c r="Y161" i="2"/>
  <c r="AB161" i="2" s="1"/>
  <c r="Z161" i="2"/>
  <c r="AA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W164" i="2"/>
  <c r="X164" i="2"/>
  <c r="AA164" i="2" s="1"/>
  <c r="Y164" i="2"/>
  <c r="Z164" i="2"/>
  <c r="AC164" i="2" s="1"/>
  <c r="AB164" i="2"/>
  <c r="U165" i="2"/>
  <c r="V165" i="2"/>
  <c r="W165" i="2"/>
  <c r="X165" i="2"/>
  <c r="Y165" i="2"/>
  <c r="AB165" i="2" s="1"/>
  <c r="Z165" i="2"/>
  <c r="AA165" i="2"/>
  <c r="AC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X167" i="2"/>
  <c r="Y167" i="2"/>
  <c r="AB167" i="2" s="1"/>
  <c r="Z167" i="2"/>
  <c r="AA167" i="2"/>
  <c r="AC167" i="2"/>
  <c r="U168" i="2"/>
  <c r="V168" i="2"/>
  <c r="W168" i="2"/>
  <c r="X168" i="2"/>
  <c r="AA168" i="2" s="1"/>
  <c r="Y168" i="2"/>
  <c r="Z168" i="2"/>
  <c r="AC168" i="2" s="1"/>
  <c r="AB168" i="2"/>
  <c r="U169" i="2"/>
  <c r="V169" i="2"/>
  <c r="W169" i="2"/>
  <c r="X169" i="2"/>
  <c r="Y169" i="2"/>
  <c r="AB169" i="2" s="1"/>
  <c r="Z169" i="2"/>
  <c r="AA169" i="2"/>
  <c r="AC169" i="2"/>
  <c r="U170" i="2"/>
  <c r="V170" i="2"/>
  <c r="W170" i="2"/>
  <c r="X170" i="2"/>
  <c r="AA170" i="2" s="1"/>
  <c r="Y170" i="2"/>
  <c r="Z170" i="2"/>
  <c r="AC170" i="2" s="1"/>
  <c r="AB170" i="2"/>
  <c r="U171" i="2"/>
  <c r="V171" i="2"/>
  <c r="W171" i="2"/>
  <c r="X171" i="2"/>
  <c r="Y171" i="2"/>
  <c r="AB171" i="2" s="1"/>
  <c r="Z171" i="2"/>
  <c r="AA171" i="2"/>
  <c r="AC171" i="2"/>
  <c r="U172" i="2"/>
  <c r="V172" i="2"/>
  <c r="W172" i="2"/>
  <c r="X172" i="2"/>
  <c r="AA172" i="2" s="1"/>
  <c r="Y172" i="2"/>
  <c r="Z172" i="2"/>
  <c r="AC172" i="2" s="1"/>
  <c r="AB172" i="2"/>
  <c r="U173" i="2"/>
  <c r="V173" i="2"/>
  <c r="W173" i="2"/>
  <c r="X173" i="2"/>
  <c r="Y173" i="2"/>
  <c r="AB173" i="2" s="1"/>
  <c r="Z173" i="2"/>
  <c r="AA173" i="2"/>
  <c r="AC173" i="2"/>
  <c r="U174" i="2"/>
  <c r="V174" i="2"/>
  <c r="W174" i="2"/>
  <c r="X174" i="2"/>
  <c r="AA174" i="2" s="1"/>
  <c r="Y174" i="2"/>
  <c r="Z174" i="2"/>
  <c r="AC174" i="2" s="1"/>
  <c r="AB174" i="2"/>
  <c r="U175" i="2"/>
  <c r="V175" i="2"/>
  <c r="W175" i="2"/>
  <c r="X175" i="2"/>
  <c r="Y175" i="2"/>
  <c r="AB175" i="2" s="1"/>
  <c r="Z175" i="2"/>
  <c r="AA175" i="2"/>
  <c r="AC175" i="2"/>
  <c r="U176" i="2"/>
  <c r="V176" i="2"/>
  <c r="W176" i="2"/>
  <c r="X176" i="2"/>
  <c r="AA176" i="2" s="1"/>
  <c r="Y176" i="2"/>
  <c r="Z176" i="2"/>
  <c r="AC176" i="2" s="1"/>
  <c r="AB176" i="2"/>
  <c r="U177" i="2"/>
  <c r="V177" i="2"/>
  <c r="W177" i="2"/>
  <c r="X177" i="2"/>
  <c r="Y177" i="2"/>
  <c r="AB177" i="2" s="1"/>
  <c r="Z177" i="2"/>
  <c r="AA177" i="2"/>
  <c r="AC177" i="2"/>
  <c r="U178" i="2"/>
  <c r="V178" i="2"/>
  <c r="W178" i="2"/>
  <c r="X178" i="2"/>
  <c r="AA178" i="2" s="1"/>
  <c r="Y178" i="2"/>
  <c r="Z178" i="2"/>
  <c r="AC178" i="2" s="1"/>
  <c r="AB178" i="2"/>
  <c r="U179" i="2"/>
  <c r="V179" i="2"/>
  <c r="W179" i="2"/>
  <c r="X179" i="2"/>
  <c r="Y179" i="2"/>
  <c r="AB179" i="2" s="1"/>
  <c r="Z179" i="2"/>
  <c r="AA179" i="2"/>
  <c r="AC179" i="2"/>
  <c r="U180" i="2"/>
  <c r="V180" i="2"/>
  <c r="W180" i="2"/>
  <c r="X180" i="2"/>
  <c r="AA180" i="2" s="1"/>
  <c r="Y180" i="2"/>
  <c r="Z180" i="2"/>
  <c r="AC180" i="2" s="1"/>
  <c r="AB180" i="2"/>
  <c r="U181" i="2"/>
  <c r="V181" i="2"/>
  <c r="W181" i="2"/>
  <c r="X181" i="2"/>
  <c r="Y181" i="2"/>
  <c r="AB181" i="2" s="1"/>
  <c r="Z181" i="2"/>
  <c r="AA181" i="2"/>
  <c r="AC181" i="2"/>
  <c r="U182" i="2"/>
  <c r="V182" i="2"/>
  <c r="W182" i="2"/>
  <c r="X182" i="2"/>
  <c r="AA182" i="2" s="1"/>
  <c r="Y182" i="2"/>
  <c r="Z182" i="2"/>
  <c r="AC182" i="2" s="1"/>
  <c r="AB182" i="2"/>
  <c r="U183" i="2"/>
  <c r="V183" i="2"/>
  <c r="W183" i="2"/>
  <c r="X183" i="2"/>
  <c r="Y183" i="2"/>
  <c r="AB183" i="2" s="1"/>
  <c r="Z183" i="2"/>
  <c r="AA183" i="2"/>
  <c r="AC183" i="2"/>
  <c r="U184" i="2"/>
  <c r="V184" i="2"/>
  <c r="W184" i="2"/>
  <c r="X184" i="2"/>
  <c r="AA184" i="2" s="1"/>
  <c r="Y184" i="2"/>
  <c r="Z184" i="2"/>
  <c r="AC184" i="2" s="1"/>
  <c r="AB184" i="2"/>
  <c r="U185" i="2"/>
  <c r="V185" i="2"/>
  <c r="W185" i="2"/>
  <c r="X185" i="2"/>
  <c r="Y185" i="2"/>
  <c r="AB185" i="2" s="1"/>
  <c r="Z185" i="2"/>
  <c r="AA185" i="2"/>
  <c r="AC185" i="2"/>
  <c r="U186" i="2"/>
  <c r="V186" i="2"/>
  <c r="W186" i="2"/>
  <c r="X186" i="2"/>
  <c r="AA186" i="2" s="1"/>
  <c r="Y186" i="2"/>
  <c r="Z186" i="2"/>
  <c r="AC186" i="2" s="1"/>
  <c r="AB186" i="2"/>
  <c r="U187" i="2"/>
  <c r="V187" i="2"/>
  <c r="W187" i="2"/>
  <c r="X187" i="2"/>
  <c r="Y187" i="2"/>
  <c r="AB187" i="2" s="1"/>
  <c r="Z187" i="2"/>
  <c r="AA187" i="2"/>
  <c r="AC187" i="2"/>
  <c r="U188" i="2"/>
  <c r="V188" i="2"/>
  <c r="W188" i="2"/>
  <c r="X188" i="2"/>
  <c r="AA188" i="2" s="1"/>
  <c r="Y188" i="2"/>
  <c r="Z188" i="2"/>
  <c r="AC188" i="2" s="1"/>
  <c r="AB188" i="2"/>
  <c r="U189" i="2"/>
  <c r="V189" i="2"/>
  <c r="W189" i="2"/>
  <c r="X189" i="2"/>
  <c r="Y189" i="2"/>
  <c r="AB189" i="2" s="1"/>
  <c r="Z189" i="2"/>
  <c r="AA189" i="2"/>
  <c r="AC189" i="2"/>
  <c r="U190" i="2"/>
  <c r="V190" i="2"/>
  <c r="W190" i="2"/>
  <c r="X190" i="2"/>
  <c r="AA190" i="2" s="1"/>
  <c r="Y190" i="2"/>
  <c r="Z190" i="2"/>
  <c r="AC190" i="2" s="1"/>
  <c r="AB190" i="2"/>
  <c r="U191" i="2"/>
  <c r="V191" i="2"/>
  <c r="W191" i="2"/>
  <c r="X191" i="2"/>
  <c r="Y191" i="2"/>
  <c r="AB191" i="2" s="1"/>
  <c r="Z191" i="2"/>
  <c r="AA191" i="2"/>
  <c r="AC191" i="2"/>
  <c r="U192" i="2"/>
  <c r="V192" i="2"/>
  <c r="W192" i="2"/>
  <c r="X192" i="2"/>
  <c r="AA192" i="2" s="1"/>
  <c r="Y192" i="2"/>
  <c r="Z192" i="2"/>
  <c r="AC192" i="2" s="1"/>
  <c r="AB192" i="2"/>
  <c r="U193" i="2"/>
  <c r="V193" i="2"/>
  <c r="W193" i="2"/>
  <c r="X193" i="2"/>
  <c r="Y193" i="2"/>
  <c r="AB193" i="2" s="1"/>
  <c r="Z193" i="2"/>
  <c r="AA193" i="2"/>
  <c r="AC193" i="2"/>
  <c r="U194" i="2"/>
  <c r="V194" i="2"/>
  <c r="W194" i="2"/>
  <c r="X194" i="2"/>
  <c r="AA194" i="2" s="1"/>
  <c r="Y194" i="2"/>
  <c r="Z194" i="2"/>
  <c r="AC194" i="2" s="1"/>
  <c r="AB194" i="2"/>
  <c r="U195" i="2"/>
  <c r="V195" i="2"/>
  <c r="W195" i="2"/>
  <c r="X195" i="2"/>
  <c r="Y195" i="2"/>
  <c r="AB195" i="2" s="1"/>
  <c r="Z195" i="2"/>
  <c r="AA195" i="2"/>
  <c r="AC195" i="2"/>
  <c r="U196" i="2"/>
  <c r="V196" i="2"/>
  <c r="W196" i="2"/>
  <c r="X196" i="2"/>
  <c r="AA196" i="2" s="1"/>
  <c r="Y196" i="2"/>
  <c r="Z196" i="2"/>
  <c r="AC196" i="2" s="1"/>
  <c r="AB196" i="2"/>
  <c r="U197" i="2"/>
  <c r="V197" i="2"/>
  <c r="W197" i="2"/>
  <c r="X197" i="2"/>
  <c r="Y197" i="2"/>
  <c r="AB197" i="2" s="1"/>
  <c r="Z197" i="2"/>
  <c r="AA197" i="2"/>
  <c r="AC197" i="2"/>
  <c r="U198" i="2"/>
  <c r="V198" i="2"/>
  <c r="W198" i="2"/>
  <c r="X198" i="2"/>
  <c r="Y198" i="2"/>
  <c r="Z198" i="2"/>
  <c r="AA198" i="2"/>
  <c r="AB198" i="2"/>
  <c r="AC198" i="2"/>
  <c r="U199" i="2"/>
  <c r="V199" i="2"/>
  <c r="W199" i="2"/>
  <c r="X199" i="2"/>
  <c r="Y199" i="2"/>
  <c r="Z199" i="2"/>
  <c r="AA199" i="2"/>
  <c r="AB199" i="2"/>
  <c r="AC199" i="2"/>
  <c r="U200" i="2"/>
  <c r="V200" i="2"/>
  <c r="W200" i="2"/>
  <c r="X200" i="2"/>
  <c r="Y200" i="2"/>
  <c r="Z200" i="2"/>
  <c r="AA200" i="2"/>
  <c r="AB200" i="2"/>
  <c r="AC200" i="2"/>
  <c r="U201" i="2"/>
  <c r="V201" i="2"/>
  <c r="W201" i="2"/>
  <c r="X201" i="2"/>
  <c r="Y201" i="2"/>
  <c r="Z201" i="2"/>
  <c r="AA201" i="2"/>
  <c r="AB201" i="2"/>
  <c r="AC201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P195" i="2" s="1"/>
  <c r="H195" i="2"/>
  <c r="I195" i="2"/>
  <c r="J195" i="2"/>
  <c r="K195" i="2"/>
  <c r="L195" i="2"/>
  <c r="M195" i="2"/>
  <c r="O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P197" i="2" s="1"/>
  <c r="H197" i="2"/>
  <c r="I197" i="2"/>
  <c r="J197" i="2"/>
  <c r="K197" i="2"/>
  <c r="L197" i="2"/>
  <c r="M197" i="2"/>
  <c r="O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P199" i="2" s="1"/>
  <c r="H199" i="2"/>
  <c r="I199" i="2"/>
  <c r="J199" i="2"/>
  <c r="K199" i="2"/>
  <c r="L199" i="2"/>
  <c r="M199" i="2"/>
  <c r="O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P201" i="2" s="1"/>
  <c r="H201" i="2"/>
  <c r="I201" i="2"/>
  <c r="J201" i="2"/>
  <c r="K201" i="2"/>
  <c r="L201" i="2"/>
  <c r="M201" i="2"/>
  <c r="O20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C3" i="8" l="1"/>
  <c r="C4" i="8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3" i="8" l="1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E169" i="5" s="1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E83" i="5"/>
  <c r="Q5" i="4"/>
  <c r="E550" i="5"/>
  <c r="F550" i="5"/>
  <c r="G563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D170" i="5"/>
  <c r="E170" i="5" s="1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47" i="5" l="1"/>
  <c r="F169" i="5"/>
  <c r="E172" i="5"/>
  <c r="G169" i="5"/>
  <c r="I75" i="5"/>
  <c r="E181" i="5"/>
  <c r="S88" i="4"/>
  <c r="F83" i="5"/>
  <c r="E140" i="5"/>
  <c r="G172" i="5"/>
  <c r="I169" i="5"/>
  <c r="I83" i="5"/>
  <c r="G99" i="5"/>
  <c r="T88" i="4"/>
  <c r="V88" i="4" s="1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U181" i="4" s="1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32" i="4" l="1"/>
  <c r="W132" i="4" s="1"/>
  <c r="X132" i="4" s="1"/>
  <c r="Y132" i="4" s="1"/>
  <c r="V71" i="4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X117" i="4" s="1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Y198" i="4" l="1"/>
  <c r="AJ198" i="4" s="1"/>
  <c r="AG20" i="4"/>
  <c r="AG91" i="4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M163" i="4"/>
  <c r="AS163" i="4" s="1"/>
  <c r="AM179" i="4"/>
  <c r="AS179" i="4" s="1"/>
  <c r="AQ123" i="4"/>
  <c r="AW123" i="4" s="1"/>
  <c r="AB180" i="4"/>
  <c r="AI180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47" i="4" l="1"/>
  <c r="AW147" i="4" s="1"/>
  <c r="F92" i="4"/>
  <c r="J92" i="4" s="1"/>
  <c r="AA174" i="4"/>
  <c r="AQ140" i="4"/>
  <c r="AW140" i="4" s="1"/>
  <c r="AP91" i="4"/>
  <c r="AV91" i="4" s="1"/>
  <c r="AQ101" i="4"/>
  <c r="AW101" i="4" s="1"/>
  <c r="AE113" i="4"/>
  <c r="AQ113" i="4" s="1"/>
  <c r="AW113" i="4" s="1"/>
  <c r="AG113" i="4"/>
  <c r="AD113" i="4"/>
  <c r="AP113" i="4" s="1"/>
  <c r="AV113" i="4" s="1"/>
  <c r="AI113" i="4"/>
  <c r="AN147" i="4"/>
  <c r="AT147" i="4" s="1"/>
  <c r="AQ105" i="4"/>
  <c r="AW105" i="4" s="1"/>
  <c r="AN104" i="4"/>
  <c r="AT104" i="4" s="1"/>
  <c r="AO182" i="4"/>
  <c r="AU182" i="4" s="1"/>
  <c r="AO147" i="4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D192" i="4" s="1"/>
  <c r="H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E176" i="4" s="1"/>
  <c r="I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AN166" i="4"/>
  <c r="AT166" i="4" s="1"/>
  <c r="AQ166" i="4"/>
  <c r="AW166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E192" i="4"/>
  <c r="I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74" i="4" l="1"/>
  <c r="AR174" i="4" s="1"/>
  <c r="D174" i="4" s="1"/>
  <c r="H174" i="4" s="1"/>
  <c r="F192" i="4"/>
  <c r="J192" i="4" s="1"/>
  <c r="E193" i="4"/>
  <c r="I193" i="4" s="1"/>
  <c r="D44" i="4"/>
  <c r="H44" i="4" s="1"/>
  <c r="G176" i="4"/>
  <c r="G182" i="4"/>
  <c r="E148" i="4"/>
  <c r="I148" i="4" s="1"/>
  <c r="E94" i="4"/>
  <c r="I94" i="4" s="1"/>
  <c r="E155" i="4"/>
  <c r="I155" i="4" s="1"/>
  <c r="D176" i="4"/>
  <c r="H176" i="4" s="1"/>
  <c r="F108" i="4"/>
  <c r="J108" i="4" s="1"/>
  <c r="D143" i="4"/>
  <c r="H143" i="4" s="1"/>
  <c r="F75" i="4"/>
  <c r="J75" i="4" s="1"/>
  <c r="F11" i="4"/>
  <c r="J11" i="4" s="1"/>
  <c r="F182" i="4"/>
  <c r="J182" i="4" s="1"/>
  <c r="F131" i="4"/>
  <c r="J131" i="4" s="1"/>
  <c r="D168" i="4"/>
  <c r="H168" i="4" s="1"/>
  <c r="AP149" i="4"/>
  <c r="AV149" i="4" s="1"/>
  <c r="E24" i="4"/>
  <c r="I24" i="4" s="1"/>
  <c r="D136" i="4"/>
  <c r="H136" i="4" s="1"/>
  <c r="AO186" i="4"/>
  <c r="AU186" i="4" s="1"/>
  <c r="AL62" i="4"/>
  <c r="AR62" i="4" s="1"/>
  <c r="G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D126" i="4"/>
  <c r="H126" i="4" s="1"/>
  <c r="AO730" i="4"/>
  <c r="AU730" i="4" s="1"/>
  <c r="AN730" i="4"/>
  <c r="AT730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E62" i="4"/>
  <c r="I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62" i="4" l="1"/>
  <c r="H62" i="4" s="1"/>
  <c r="E173" i="4"/>
  <c r="I173" i="4" s="1"/>
  <c r="D175" i="4"/>
  <c r="H175" i="4" s="1"/>
  <c r="F174" i="4"/>
  <c r="J174" i="4" s="1"/>
  <c r="G174" i="4"/>
  <c r="F117" i="4"/>
  <c r="J117" i="4" s="1"/>
  <c r="D137" i="4"/>
  <c r="H137" i="4" s="1"/>
  <c r="F45" i="4"/>
  <c r="J45" i="4" s="1"/>
  <c r="E126" i="4"/>
  <c r="I126" i="4" s="1"/>
  <c r="G58" i="4"/>
  <c r="F137" i="4"/>
  <c r="J137" i="4" s="1"/>
  <c r="G86" i="4"/>
  <c r="E141" i="4"/>
  <c r="I141" i="4" s="1"/>
  <c r="E45" i="4"/>
  <c r="I45" i="4" s="1"/>
  <c r="G126" i="4"/>
  <c r="G134" i="4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1" i="10"/>
  <c r="D201" i="3"/>
  <c r="D202" i="3"/>
  <c r="D2" i="10"/>
  <c r="D3" i="10"/>
  <c r="D3" i="3"/>
  <c r="D2" i="3"/>
  <c r="D196" i="10"/>
  <c r="D197" i="10"/>
  <c r="D190" i="10"/>
  <c r="D169" i="10"/>
  <c r="D179" i="10"/>
  <c r="D172" i="10"/>
  <c r="D191" i="10"/>
  <c r="D178" i="10"/>
  <c r="D175" i="10"/>
  <c r="D174" i="10"/>
  <c r="D177" i="10"/>
  <c r="D193" i="10"/>
  <c r="D192" i="10"/>
  <c r="D187" i="10"/>
  <c r="D165" i="10"/>
  <c r="D160" i="10"/>
  <c r="D162" i="10"/>
  <c r="D189" i="10"/>
  <c r="D157" i="10"/>
  <c r="D170" i="10"/>
  <c r="D185" i="10"/>
  <c r="D166" i="10"/>
  <c r="D195" i="10"/>
  <c r="D198" i="10"/>
  <c r="D194" i="10"/>
  <c r="D167" i="10"/>
  <c r="D183" i="10"/>
  <c r="D184" i="10"/>
  <c r="D176" i="10"/>
  <c r="D188" i="10"/>
  <c r="D173" i="10"/>
  <c r="D180" i="10"/>
  <c r="D164" i="10"/>
  <c r="D200" i="10"/>
  <c r="D199" i="10"/>
  <c r="D186" i="10"/>
  <c r="D168" i="10"/>
  <c r="D159" i="10"/>
  <c r="D161" i="10"/>
  <c r="D181" i="10"/>
  <c r="D182" i="10"/>
  <c r="D171" i="10"/>
  <c r="D158" i="10"/>
  <c r="D163" i="10"/>
  <c r="D195" i="3"/>
  <c r="D196" i="3"/>
  <c r="D191" i="3"/>
  <c r="D186" i="3"/>
  <c r="D200" i="3"/>
  <c r="D193" i="3"/>
  <c r="D192" i="3"/>
  <c r="D182" i="3"/>
  <c r="D188" i="3"/>
  <c r="D199" i="3"/>
  <c r="D197" i="3"/>
  <c r="D189" i="3"/>
  <c r="D184" i="3"/>
  <c r="D183" i="3"/>
  <c r="D194" i="3"/>
  <c r="D198" i="3"/>
  <c r="D190" i="3"/>
  <c r="D187" i="3"/>
  <c r="D185" i="3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56" i="10"/>
  <c r="D147" i="10"/>
  <c r="D65" i="10"/>
  <c r="D46" i="10"/>
  <c r="D91" i="10"/>
  <c r="D149" i="10"/>
  <c r="D151" i="10"/>
  <c r="D75" i="10"/>
  <c r="D26" i="10"/>
  <c r="D56" i="10"/>
  <c r="D111" i="10"/>
  <c r="D68" i="10"/>
  <c r="D6" i="10"/>
  <c r="D127" i="10"/>
  <c r="D50" i="10"/>
  <c r="D148" i="10"/>
  <c r="D55" i="10"/>
  <c r="D119" i="10"/>
  <c r="D39" i="10"/>
  <c r="D21" i="10"/>
  <c r="D130" i="10"/>
  <c r="D87" i="10"/>
  <c r="D28" i="10"/>
  <c r="D94" i="10"/>
  <c r="D150" i="10"/>
  <c r="D136" i="10"/>
  <c r="D57" i="10"/>
  <c r="D48" i="10"/>
  <c r="D60" i="10"/>
  <c r="D142" i="10"/>
  <c r="D76" i="10"/>
  <c r="D86" i="10"/>
  <c r="D125" i="10"/>
  <c r="D19" i="10"/>
  <c r="D128" i="10"/>
  <c r="D33" i="10"/>
  <c r="D131" i="10"/>
  <c r="D73" i="10"/>
  <c r="D67" i="10"/>
  <c r="D124" i="10"/>
  <c r="D62" i="10"/>
  <c r="D23" i="10"/>
  <c r="D42" i="10"/>
  <c r="D137" i="10"/>
  <c r="D83" i="10"/>
  <c r="D34" i="10"/>
  <c r="D30" i="10"/>
  <c r="D98" i="10"/>
  <c r="D85" i="10"/>
  <c r="D141" i="10"/>
  <c r="D143" i="10"/>
  <c r="D110" i="10"/>
  <c r="D58" i="10"/>
  <c r="D129" i="10"/>
  <c r="D37" i="10"/>
  <c r="D115" i="10"/>
  <c r="D5" i="10"/>
  <c r="D96" i="10"/>
  <c r="D54" i="10"/>
  <c r="D95" i="10"/>
  <c r="D99" i="10"/>
  <c r="D88" i="10"/>
  <c r="D32" i="10"/>
  <c r="D117" i="10"/>
  <c r="D102" i="10"/>
  <c r="D146" i="10"/>
  <c r="D134" i="10"/>
  <c r="D53" i="10"/>
  <c r="D66" i="10"/>
  <c r="D25" i="10"/>
  <c r="D153" i="10"/>
  <c r="D79" i="10"/>
  <c r="D122" i="10"/>
  <c r="D80" i="10"/>
  <c r="D89" i="10"/>
  <c r="D24" i="10"/>
  <c r="D36" i="10"/>
  <c r="D118" i="10"/>
  <c r="D109" i="10"/>
  <c r="D71" i="10"/>
  <c r="D90" i="10"/>
  <c r="D44" i="10"/>
  <c r="D101" i="10"/>
  <c r="D100" i="10"/>
  <c r="D18" i="10"/>
  <c r="D47" i="10"/>
  <c r="D40" i="10"/>
  <c r="D138" i="10"/>
  <c r="D10" i="10"/>
  <c r="D123" i="10"/>
  <c r="D52" i="10"/>
  <c r="D11" i="10"/>
  <c r="D81" i="10"/>
  <c r="D9" i="10"/>
  <c r="D116" i="10"/>
  <c r="D43" i="10"/>
  <c r="D133" i="10"/>
  <c r="D144" i="10"/>
  <c r="D82" i="10"/>
  <c r="D93" i="10"/>
  <c r="D35" i="10"/>
  <c r="D114" i="10"/>
  <c r="D121" i="10"/>
  <c r="D61" i="10"/>
  <c r="D51" i="10"/>
  <c r="D12" i="10"/>
  <c r="D135" i="10"/>
  <c r="D20" i="10"/>
  <c r="D152" i="10"/>
  <c r="D49" i="10"/>
  <c r="D97" i="10"/>
  <c r="D78" i="10"/>
  <c r="D45" i="10"/>
  <c r="D126" i="10"/>
  <c r="D59" i="10"/>
  <c r="D132" i="10"/>
  <c r="D104" i="10"/>
  <c r="D15" i="10"/>
  <c r="D69" i="10"/>
  <c r="D140" i="10"/>
  <c r="D107" i="10"/>
  <c r="D70" i="10"/>
  <c r="D103" i="10"/>
  <c r="D14" i="10"/>
  <c r="D4" i="10"/>
  <c r="D63" i="10"/>
  <c r="D17" i="10"/>
  <c r="D112" i="10"/>
  <c r="D27" i="10"/>
  <c r="D8" i="10"/>
  <c r="D84" i="10"/>
  <c r="D77" i="10"/>
  <c r="D92" i="10"/>
  <c r="D105" i="10"/>
  <c r="D108" i="10"/>
  <c r="D139" i="10"/>
  <c r="D22" i="10"/>
  <c r="D120" i="10"/>
  <c r="D13" i="10"/>
  <c r="D155" i="10"/>
  <c r="D72" i="10"/>
  <c r="D16" i="10"/>
  <c r="D29" i="10"/>
  <c r="D74" i="10"/>
  <c r="D145" i="10"/>
  <c r="D7" i="10"/>
  <c r="D154" i="10"/>
  <c r="D64" i="10"/>
  <c r="D31" i="10"/>
  <c r="D113" i="10"/>
  <c r="D106" i="10"/>
  <c r="D38" i="10"/>
  <c r="D41" i="10"/>
  <c r="D179" i="3"/>
  <c r="D176" i="3"/>
  <c r="D137" i="3"/>
  <c r="D155" i="3"/>
  <c r="D75" i="3"/>
  <c r="D53" i="3"/>
  <c r="D15" i="3"/>
  <c r="D114" i="3"/>
  <c r="D113" i="3"/>
  <c r="D39" i="3"/>
  <c r="D94" i="3"/>
  <c r="D12" i="3"/>
  <c r="D163" i="3"/>
  <c r="D133" i="3"/>
  <c r="D125" i="3"/>
  <c r="D96" i="3"/>
  <c r="D61" i="3"/>
  <c r="D17" i="3"/>
  <c r="D111" i="3"/>
  <c r="D120" i="3"/>
  <c r="D89" i="3"/>
  <c r="D64" i="3"/>
  <c r="D25" i="3"/>
  <c r="D157" i="3"/>
  <c r="D126" i="3"/>
  <c r="D134" i="3"/>
  <c r="D87" i="3"/>
  <c r="D24" i="3"/>
  <c r="D43" i="3"/>
  <c r="D148" i="3"/>
  <c r="D109" i="3"/>
  <c r="D74" i="3"/>
  <c r="D55" i="3"/>
  <c r="D34" i="3"/>
  <c r="D159" i="3"/>
  <c r="D123" i="3"/>
  <c r="D131" i="3"/>
  <c r="D73" i="3"/>
  <c r="D4" i="3"/>
  <c r="D44" i="3"/>
  <c r="D143" i="3"/>
  <c r="D146" i="3"/>
  <c r="D76" i="3"/>
  <c r="D84" i="3"/>
  <c r="D22" i="3"/>
  <c r="D128" i="3"/>
  <c r="D13" i="3"/>
  <c r="D36" i="3"/>
  <c r="D152" i="3"/>
  <c r="D52" i="3"/>
  <c r="D37" i="3"/>
  <c r="D141" i="3"/>
  <c r="D21" i="3"/>
  <c r="D181" i="3"/>
  <c r="D170" i="3"/>
  <c r="D107" i="3"/>
  <c r="D105" i="3"/>
  <c r="D38" i="3"/>
  <c r="D60" i="3"/>
  <c r="D18" i="3"/>
  <c r="D99" i="3"/>
  <c r="D83" i="3"/>
  <c r="D9" i="3"/>
  <c r="D59" i="3"/>
  <c r="D171" i="3"/>
  <c r="D169" i="3"/>
  <c r="D115" i="3"/>
  <c r="D117" i="3"/>
  <c r="D79" i="3"/>
  <c r="D49" i="3"/>
  <c r="D30" i="3"/>
  <c r="D102" i="3"/>
  <c r="D98" i="3"/>
  <c r="D28" i="3"/>
  <c r="D77" i="3"/>
  <c r="D174" i="3"/>
  <c r="D177" i="3"/>
  <c r="D121" i="3"/>
  <c r="D119" i="3"/>
  <c r="D86" i="3"/>
  <c r="D91" i="3"/>
  <c r="D106" i="3"/>
  <c r="D67" i="3"/>
  <c r="D16" i="3"/>
  <c r="D165" i="3"/>
  <c r="D57" i="3"/>
  <c r="D72" i="3"/>
  <c r="D110" i="3"/>
  <c r="D92" i="3"/>
  <c r="D164" i="3"/>
  <c r="D154" i="3"/>
  <c r="D65" i="3"/>
  <c r="D6" i="3"/>
  <c r="D145" i="3"/>
  <c r="D70" i="3"/>
  <c r="D46" i="3"/>
  <c r="D168" i="3"/>
  <c r="D51" i="3"/>
  <c r="D54" i="3"/>
  <c r="D142" i="3"/>
  <c r="D23" i="3"/>
  <c r="D162" i="3"/>
  <c r="D116" i="3"/>
  <c r="D31" i="3"/>
  <c r="D71" i="3"/>
  <c r="D140" i="3"/>
  <c r="D48" i="3"/>
  <c r="D173" i="3"/>
  <c r="D112" i="3"/>
  <c r="D35" i="3"/>
  <c r="D20" i="3"/>
  <c r="D78" i="3"/>
  <c r="D88" i="3"/>
  <c r="D151" i="3"/>
  <c r="D172" i="3"/>
  <c r="D63" i="3"/>
  <c r="D81" i="3"/>
  <c r="D166" i="3"/>
  <c r="D124" i="3"/>
  <c r="D19" i="3"/>
  <c r="D149" i="3"/>
  <c r="D80" i="3"/>
  <c r="D14" i="3"/>
  <c r="D156" i="3"/>
  <c r="D69" i="3"/>
  <c r="D11" i="3"/>
  <c r="D150" i="3"/>
  <c r="D161" i="3"/>
  <c r="D56" i="3"/>
  <c r="D127" i="3"/>
  <c r="D8" i="3"/>
  <c r="D158" i="3"/>
  <c r="D104" i="3"/>
  <c r="D26" i="3"/>
  <c r="D136" i="3"/>
  <c r="D97" i="3"/>
  <c r="D5" i="3"/>
  <c r="D175" i="3"/>
  <c r="D100" i="3"/>
  <c r="D139" i="3"/>
  <c r="D95" i="3"/>
  <c r="D93" i="3"/>
  <c r="D160" i="3"/>
  <c r="D103" i="3"/>
  <c r="D90" i="3"/>
  <c r="D130" i="3"/>
  <c r="D32" i="3"/>
  <c r="D66" i="3"/>
  <c r="D82" i="3"/>
  <c r="D118" i="3"/>
  <c r="D135" i="3"/>
  <c r="D45" i="3"/>
  <c r="D153" i="3"/>
  <c r="D50" i="3"/>
  <c r="D40" i="3"/>
  <c r="D132" i="3"/>
  <c r="D68" i="3"/>
  <c r="D167" i="3"/>
  <c r="D147" i="3"/>
  <c r="D41" i="3"/>
  <c r="D129" i="3"/>
  <c r="D58" i="3"/>
  <c r="D42" i="3"/>
  <c r="D138" i="3"/>
  <c r="D62" i="3"/>
  <c r="D27" i="3"/>
  <c r="D29" i="3"/>
  <c r="D144" i="3"/>
  <c r="D108" i="3"/>
  <c r="D85" i="3"/>
  <c r="D178" i="3"/>
  <c r="D122" i="3"/>
  <c r="D33" i="3"/>
  <c r="D101" i="3"/>
  <c r="D180" i="3"/>
  <c r="D47" i="3"/>
  <c r="D7" i="3"/>
  <c r="D10" i="3"/>
  <c r="F23" i="3" l="1"/>
  <c r="I23" i="3"/>
  <c r="K23" i="3"/>
  <c r="H23" i="3"/>
  <c r="J23" i="3"/>
  <c r="K18" i="3"/>
  <c r="H18" i="3"/>
  <c r="I18" i="3"/>
  <c r="J18" i="3"/>
  <c r="F18" i="3"/>
  <c r="J166" i="3"/>
  <c r="I166" i="3"/>
  <c r="H166" i="3"/>
  <c r="F166" i="3"/>
  <c r="K166" i="3"/>
  <c r="H17" i="3"/>
  <c r="I17" i="3"/>
  <c r="J17" i="3"/>
  <c r="F17" i="3"/>
  <c r="K17" i="3"/>
  <c r="K24" i="3"/>
  <c r="I24" i="3"/>
  <c r="F24" i="3"/>
  <c r="H24" i="3"/>
  <c r="J24" i="3"/>
  <c r="H124" i="3"/>
  <c r="F124" i="3"/>
  <c r="J124" i="3"/>
  <c r="K124" i="3"/>
  <c r="I124" i="3"/>
  <c r="K104" i="3"/>
  <c r="J104" i="3"/>
  <c r="F104" i="3"/>
  <c r="I104" i="3"/>
  <c r="H104" i="3"/>
  <c r="I181" i="3"/>
  <c r="K181" i="3"/>
  <c r="H181" i="3"/>
  <c r="F181" i="3"/>
  <c r="J181" i="3"/>
  <c r="F95" i="3"/>
  <c r="H95" i="3"/>
  <c r="J95" i="3"/>
  <c r="K95" i="3"/>
  <c r="I95" i="3"/>
  <c r="J87" i="3"/>
  <c r="I87" i="3"/>
  <c r="K87" i="3"/>
  <c r="H87" i="3"/>
  <c r="F87" i="3"/>
  <c r="F161" i="3"/>
  <c r="H161" i="3"/>
  <c r="K161" i="3"/>
  <c r="J161" i="3"/>
  <c r="I161" i="3"/>
  <c r="J53" i="3"/>
  <c r="H53" i="3"/>
  <c r="F53" i="3"/>
  <c r="I53" i="3"/>
  <c r="K53" i="3"/>
  <c r="I32" i="3"/>
  <c r="K32" i="3"/>
  <c r="H32" i="3"/>
  <c r="F32" i="3"/>
  <c r="J32" i="3"/>
  <c r="J43" i="3"/>
  <c r="F43" i="3"/>
  <c r="K43" i="3"/>
  <c r="H43" i="3"/>
  <c r="I43" i="3"/>
  <c r="I46" i="3"/>
  <c r="F46" i="3"/>
  <c r="J46" i="3"/>
  <c r="K46" i="3"/>
  <c r="H46" i="3"/>
  <c r="H81" i="3"/>
  <c r="K81" i="3"/>
  <c r="J81" i="3"/>
  <c r="F81" i="3"/>
  <c r="I81" i="3"/>
  <c r="H54" i="3"/>
  <c r="J54" i="3"/>
  <c r="F54" i="3"/>
  <c r="K54" i="3"/>
  <c r="I54" i="3"/>
  <c r="J48" i="3"/>
  <c r="H48" i="3"/>
  <c r="K48" i="3"/>
  <c r="I48" i="3"/>
  <c r="F48" i="3"/>
  <c r="K72" i="3"/>
  <c r="I72" i="3"/>
  <c r="F72" i="3"/>
  <c r="J72" i="3"/>
  <c r="H72" i="3"/>
  <c r="J127" i="3"/>
  <c r="I127" i="3"/>
  <c r="F127" i="3"/>
  <c r="K127" i="3"/>
  <c r="H127" i="3"/>
  <c r="K73" i="3"/>
  <c r="I73" i="3"/>
  <c r="F73" i="3"/>
  <c r="J73" i="3"/>
  <c r="H73" i="3"/>
  <c r="I76" i="3"/>
  <c r="F76" i="3"/>
  <c r="H76" i="3"/>
  <c r="J76" i="3"/>
  <c r="K76" i="3"/>
  <c r="F159" i="3"/>
  <c r="J159" i="3"/>
  <c r="I159" i="3"/>
  <c r="K159" i="3"/>
  <c r="H159" i="3"/>
  <c r="H123" i="3"/>
  <c r="F123" i="3"/>
  <c r="I123" i="3"/>
  <c r="K123" i="3"/>
  <c r="J123" i="3"/>
  <c r="H19" i="3"/>
  <c r="K19" i="3"/>
  <c r="F19" i="3"/>
  <c r="I19" i="3"/>
  <c r="J19" i="3"/>
  <c r="I11" i="3"/>
  <c r="F11" i="3"/>
  <c r="H11" i="3"/>
  <c r="J11" i="3"/>
  <c r="K11" i="3"/>
  <c r="J34" i="3"/>
  <c r="H34" i="3"/>
  <c r="F34" i="3"/>
  <c r="K34" i="3"/>
  <c r="I34" i="3"/>
  <c r="I25" i="3"/>
  <c r="H25" i="3"/>
  <c r="K25" i="3"/>
  <c r="F25" i="3"/>
  <c r="J25" i="3"/>
  <c r="K36" i="3"/>
  <c r="J36" i="3"/>
  <c r="I36" i="3"/>
  <c r="F36" i="3"/>
  <c r="H36" i="3"/>
  <c r="K55" i="3"/>
  <c r="F55" i="3"/>
  <c r="H55" i="3"/>
  <c r="I55" i="3"/>
  <c r="J55" i="3"/>
  <c r="J70" i="3"/>
  <c r="F70" i="3"/>
  <c r="H70" i="3"/>
  <c r="I70" i="3"/>
  <c r="K70" i="3"/>
  <c r="H66" i="3"/>
  <c r="F66" i="3"/>
  <c r="J66" i="3"/>
  <c r="K66" i="3"/>
  <c r="I66" i="3"/>
  <c r="K148" i="3"/>
  <c r="F148" i="3"/>
  <c r="H148" i="3"/>
  <c r="I148" i="3"/>
  <c r="J148" i="3"/>
  <c r="F103" i="3"/>
  <c r="J103" i="3"/>
  <c r="I103" i="3"/>
  <c r="H103" i="3"/>
  <c r="K103" i="3"/>
  <c r="I165" i="3"/>
  <c r="J165" i="3"/>
  <c r="K165" i="3"/>
  <c r="H165" i="3"/>
  <c r="F165" i="3"/>
  <c r="H112" i="3"/>
  <c r="I112" i="3"/>
  <c r="K112" i="3"/>
  <c r="F112" i="3"/>
  <c r="J112" i="3"/>
  <c r="H84" i="3"/>
  <c r="K84" i="3"/>
  <c r="F84" i="3"/>
  <c r="J84" i="3"/>
  <c r="I84" i="3"/>
  <c r="H147" i="3"/>
  <c r="K147" i="3"/>
  <c r="J147" i="3"/>
  <c r="I147" i="3"/>
  <c r="F147" i="3"/>
  <c r="K65" i="3"/>
  <c r="H65" i="3"/>
  <c r="J65" i="3"/>
  <c r="F65" i="3"/>
  <c r="I65" i="3"/>
  <c r="F94" i="3"/>
  <c r="J94" i="3"/>
  <c r="K94" i="3"/>
  <c r="I94" i="3"/>
  <c r="H94" i="3"/>
  <c r="K98" i="3"/>
  <c r="H98" i="3"/>
  <c r="I98" i="3"/>
  <c r="J98" i="3"/>
  <c r="F98" i="3"/>
  <c r="I135" i="3"/>
  <c r="H135" i="3"/>
  <c r="F135" i="3"/>
  <c r="J135" i="3"/>
  <c r="K135" i="3"/>
  <c r="H152" i="3"/>
  <c r="J152" i="3"/>
  <c r="F152" i="3"/>
  <c r="K152" i="3"/>
  <c r="I152" i="3"/>
  <c r="H113" i="3"/>
  <c r="F113" i="3"/>
  <c r="I113" i="3"/>
  <c r="K113" i="3"/>
  <c r="J113" i="3"/>
  <c r="J178" i="3"/>
  <c r="F178" i="3"/>
  <c r="K178" i="3"/>
  <c r="I178" i="3"/>
  <c r="H178" i="3"/>
  <c r="F59" i="3"/>
  <c r="I59" i="3"/>
  <c r="J59" i="3"/>
  <c r="K59" i="3"/>
  <c r="H59" i="3"/>
  <c r="F4" i="3"/>
  <c r="J4" i="3"/>
  <c r="I4" i="3"/>
  <c r="K4" i="3"/>
  <c r="H4" i="3"/>
  <c r="F9" i="3"/>
  <c r="I9" i="3"/>
  <c r="J9" i="3"/>
  <c r="H9" i="3"/>
  <c r="K9" i="3"/>
  <c r="K143" i="3"/>
  <c r="F143" i="3"/>
  <c r="I143" i="3"/>
  <c r="J143" i="3"/>
  <c r="H143" i="3"/>
  <c r="K90" i="3"/>
  <c r="I90" i="3"/>
  <c r="H90" i="3"/>
  <c r="F90" i="3"/>
  <c r="J90" i="3"/>
  <c r="H146" i="3"/>
  <c r="K146" i="3"/>
  <c r="F146" i="3"/>
  <c r="J146" i="3"/>
  <c r="I146" i="3"/>
  <c r="F40" i="3"/>
  <c r="I40" i="3"/>
  <c r="K40" i="3"/>
  <c r="H40" i="3"/>
  <c r="J40" i="3"/>
  <c r="J30" i="3"/>
  <c r="H30" i="3"/>
  <c r="K30" i="3"/>
  <c r="F30" i="3"/>
  <c r="I30" i="3"/>
  <c r="F28" i="3"/>
  <c r="H28" i="3"/>
  <c r="K28" i="3"/>
  <c r="J28" i="3"/>
  <c r="I28" i="3"/>
  <c r="F58" i="3"/>
  <c r="I58" i="3"/>
  <c r="K58" i="3"/>
  <c r="H58" i="3"/>
  <c r="J58" i="3"/>
  <c r="F89" i="3"/>
  <c r="J89" i="3"/>
  <c r="K89" i="3"/>
  <c r="I89" i="3"/>
  <c r="H89" i="3"/>
  <c r="H116" i="3"/>
  <c r="I116" i="3"/>
  <c r="K116" i="3"/>
  <c r="F116" i="3"/>
  <c r="J116" i="3"/>
  <c r="J85" i="3"/>
  <c r="K85" i="3"/>
  <c r="H85" i="3"/>
  <c r="I85" i="3"/>
  <c r="F85" i="3"/>
  <c r="F137" i="3"/>
  <c r="J137" i="3"/>
  <c r="I137" i="3"/>
  <c r="H137" i="3"/>
  <c r="K137" i="3"/>
  <c r="F142" i="3"/>
  <c r="J142" i="3"/>
  <c r="I142" i="3"/>
  <c r="H142" i="3"/>
  <c r="K142" i="3"/>
  <c r="F110" i="3"/>
  <c r="I110" i="3"/>
  <c r="H110" i="3"/>
  <c r="K110" i="3"/>
  <c r="J110" i="3"/>
  <c r="K153" i="3"/>
  <c r="H153" i="3"/>
  <c r="F153" i="3"/>
  <c r="I153" i="3"/>
  <c r="J153" i="3"/>
  <c r="K114" i="3"/>
  <c r="H114" i="3"/>
  <c r="I114" i="3"/>
  <c r="J114" i="3"/>
  <c r="F114" i="3"/>
  <c r="J122" i="3"/>
  <c r="I122" i="3"/>
  <c r="H122" i="3"/>
  <c r="F122" i="3"/>
  <c r="K122" i="3"/>
  <c r="J155" i="3"/>
  <c r="F155" i="3"/>
  <c r="I155" i="3"/>
  <c r="H155" i="3"/>
  <c r="K155" i="3"/>
  <c r="F62" i="3"/>
  <c r="I62" i="3"/>
  <c r="H62" i="3"/>
  <c r="J62" i="3"/>
  <c r="K62" i="3"/>
  <c r="H175" i="3"/>
  <c r="I175" i="3"/>
  <c r="F175" i="3"/>
  <c r="J175" i="3"/>
  <c r="K175" i="3"/>
  <c r="F41" i="3"/>
  <c r="K41" i="3"/>
  <c r="J41" i="3"/>
  <c r="H41" i="3"/>
  <c r="I41" i="3"/>
  <c r="K60" i="3"/>
  <c r="I60" i="3"/>
  <c r="J60" i="3"/>
  <c r="F60" i="3"/>
  <c r="H60" i="3"/>
  <c r="F39" i="3"/>
  <c r="J39" i="3"/>
  <c r="H39" i="3"/>
  <c r="K39" i="3"/>
  <c r="I39" i="3"/>
  <c r="J38" i="3"/>
  <c r="H38" i="3"/>
  <c r="I38" i="3"/>
  <c r="K38" i="3"/>
  <c r="F38" i="3"/>
  <c r="H50" i="3"/>
  <c r="F50" i="3"/>
  <c r="J50" i="3"/>
  <c r="K50" i="3"/>
  <c r="I50" i="3"/>
  <c r="I45" i="3"/>
  <c r="J45" i="3"/>
  <c r="H45" i="3"/>
  <c r="F45" i="3"/>
  <c r="K45" i="3"/>
  <c r="H16" i="3"/>
  <c r="F16" i="3"/>
  <c r="I16" i="3"/>
  <c r="J16" i="3"/>
  <c r="K16" i="3"/>
  <c r="K167" i="3"/>
  <c r="H167" i="3"/>
  <c r="J167" i="3"/>
  <c r="I167" i="3"/>
  <c r="F167" i="3"/>
  <c r="J96" i="3"/>
  <c r="I96" i="3"/>
  <c r="F96" i="3"/>
  <c r="H96" i="3"/>
  <c r="K96" i="3"/>
  <c r="K168" i="3"/>
  <c r="F168" i="3"/>
  <c r="H168" i="3"/>
  <c r="I168" i="3"/>
  <c r="J168" i="3"/>
  <c r="I67" i="3"/>
  <c r="K67" i="3"/>
  <c r="J67" i="3"/>
  <c r="F67" i="3"/>
  <c r="H67" i="3"/>
  <c r="H74" i="3"/>
  <c r="J74" i="3"/>
  <c r="F74" i="3"/>
  <c r="I74" i="3"/>
  <c r="K74" i="3"/>
  <c r="K145" i="3"/>
  <c r="I145" i="3"/>
  <c r="F145" i="3"/>
  <c r="J145" i="3"/>
  <c r="H145" i="3"/>
  <c r="F164" i="3"/>
  <c r="J164" i="3"/>
  <c r="I164" i="3"/>
  <c r="H164" i="3"/>
  <c r="K164" i="3"/>
  <c r="K176" i="3"/>
  <c r="F176" i="3"/>
  <c r="J176" i="3"/>
  <c r="H176" i="3"/>
  <c r="I176" i="3"/>
  <c r="H149" i="3"/>
  <c r="F149" i="3"/>
  <c r="J149" i="3"/>
  <c r="K149" i="3"/>
  <c r="I149" i="3"/>
  <c r="K156" i="3"/>
  <c r="I156" i="3"/>
  <c r="H156" i="3"/>
  <c r="F156" i="3"/>
  <c r="J156" i="3"/>
  <c r="J132" i="3"/>
  <c r="K132" i="3"/>
  <c r="F132" i="3"/>
  <c r="I132" i="3"/>
  <c r="H132" i="3"/>
  <c r="I75" i="3"/>
  <c r="F75" i="3"/>
  <c r="J75" i="3"/>
  <c r="K75" i="3"/>
  <c r="H75" i="3"/>
  <c r="K119" i="3"/>
  <c r="J119" i="3"/>
  <c r="H119" i="3"/>
  <c r="F119" i="3"/>
  <c r="I119" i="3"/>
  <c r="H140" i="3"/>
  <c r="I140" i="3"/>
  <c r="K140" i="3"/>
  <c r="J140" i="3"/>
  <c r="F140" i="3"/>
  <c r="F170" i="3"/>
  <c r="I170" i="3"/>
  <c r="J170" i="3"/>
  <c r="K170" i="3"/>
  <c r="H170" i="3"/>
  <c r="J51" i="3"/>
  <c r="I51" i="3"/>
  <c r="F51" i="3"/>
  <c r="H51" i="3"/>
  <c r="K51" i="3"/>
  <c r="K64" i="3"/>
  <c r="H64" i="3"/>
  <c r="F64" i="3"/>
  <c r="J64" i="3"/>
  <c r="I64" i="3"/>
  <c r="I108" i="3"/>
  <c r="H108" i="3"/>
  <c r="J108" i="3"/>
  <c r="F108" i="3"/>
  <c r="K108" i="3"/>
  <c r="H20" i="3"/>
  <c r="J20" i="3"/>
  <c r="I20" i="3"/>
  <c r="F20" i="3"/>
  <c r="K20" i="3"/>
  <c r="J31" i="3"/>
  <c r="H31" i="3"/>
  <c r="F31" i="3"/>
  <c r="I31" i="3"/>
  <c r="K31" i="3"/>
  <c r="I180" i="3"/>
  <c r="H180" i="3"/>
  <c r="F180" i="3"/>
  <c r="K180" i="3"/>
  <c r="J180" i="3"/>
  <c r="F117" i="3"/>
  <c r="I117" i="3"/>
  <c r="J117" i="3"/>
  <c r="H117" i="3"/>
  <c r="K117" i="3"/>
  <c r="H160" i="3"/>
  <c r="F160" i="3"/>
  <c r="I160" i="3"/>
  <c r="J160" i="3"/>
  <c r="K160" i="3"/>
  <c r="H136" i="3"/>
  <c r="J136" i="3"/>
  <c r="F136" i="3"/>
  <c r="I136" i="3"/>
  <c r="K136" i="3"/>
  <c r="F125" i="3"/>
  <c r="I125" i="3"/>
  <c r="H125" i="3"/>
  <c r="J125" i="3"/>
  <c r="K125" i="3"/>
  <c r="J173" i="3"/>
  <c r="I173" i="3"/>
  <c r="F173" i="3"/>
  <c r="K173" i="3"/>
  <c r="H173" i="3"/>
  <c r="J8" i="3"/>
  <c r="H8" i="3"/>
  <c r="I8" i="3"/>
  <c r="K8" i="3"/>
  <c r="F8" i="3"/>
  <c r="I22" i="3"/>
  <c r="F22" i="3"/>
  <c r="J22" i="3"/>
  <c r="H22" i="3"/>
  <c r="K22" i="3"/>
  <c r="K33" i="3"/>
  <c r="J33" i="3"/>
  <c r="I33" i="3"/>
  <c r="F33" i="3"/>
  <c r="H33" i="3"/>
  <c r="J138" i="3"/>
  <c r="H138" i="3"/>
  <c r="F138" i="3"/>
  <c r="K138" i="3"/>
  <c r="I138" i="3"/>
  <c r="H133" i="3"/>
  <c r="I133" i="3"/>
  <c r="F133" i="3"/>
  <c r="J133" i="3"/>
  <c r="K133" i="3"/>
  <c r="K21" i="3"/>
  <c r="I21" i="3"/>
  <c r="H21" i="3"/>
  <c r="J21" i="3"/>
  <c r="F21" i="3"/>
  <c r="F88" i="3"/>
  <c r="K88" i="3"/>
  <c r="I88" i="3"/>
  <c r="H88" i="3"/>
  <c r="J88" i="3"/>
  <c r="J93" i="3"/>
  <c r="F93" i="3"/>
  <c r="H93" i="3"/>
  <c r="K93" i="3"/>
  <c r="I93" i="3"/>
  <c r="K150" i="3"/>
  <c r="J150" i="3"/>
  <c r="H150" i="3"/>
  <c r="F150" i="3"/>
  <c r="I150" i="3"/>
  <c r="F118" i="3"/>
  <c r="I118" i="3"/>
  <c r="H118" i="3"/>
  <c r="K118" i="3"/>
  <c r="J118" i="3"/>
  <c r="K162" i="3"/>
  <c r="I162" i="3"/>
  <c r="H162" i="3"/>
  <c r="F162" i="3"/>
  <c r="J162" i="3"/>
  <c r="H78" i="3"/>
  <c r="I78" i="3"/>
  <c r="J78" i="3"/>
  <c r="F78" i="3"/>
  <c r="K78" i="3"/>
  <c r="K177" i="3"/>
  <c r="F177" i="3"/>
  <c r="J177" i="3"/>
  <c r="H177" i="3"/>
  <c r="I177" i="3"/>
  <c r="J44" i="3"/>
  <c r="I44" i="3"/>
  <c r="F44" i="3"/>
  <c r="K44" i="3"/>
  <c r="H44" i="3"/>
  <c r="F61" i="3"/>
  <c r="H61" i="3"/>
  <c r="J61" i="3"/>
  <c r="I61" i="3"/>
  <c r="K61" i="3"/>
  <c r="J49" i="3"/>
  <c r="K49" i="3"/>
  <c r="F49" i="3"/>
  <c r="I49" i="3"/>
  <c r="H49" i="3"/>
  <c r="K14" i="3"/>
  <c r="I14" i="3"/>
  <c r="H14" i="3"/>
  <c r="F14" i="3"/>
  <c r="J14" i="3"/>
  <c r="F5" i="3"/>
  <c r="J5" i="3"/>
  <c r="H5" i="3"/>
  <c r="I5" i="3"/>
  <c r="K5" i="3"/>
  <c r="J129" i="3"/>
  <c r="F129" i="3"/>
  <c r="K129" i="3"/>
  <c r="H129" i="3"/>
  <c r="I129" i="3"/>
  <c r="F102" i="3"/>
  <c r="K102" i="3"/>
  <c r="I102" i="3"/>
  <c r="J102" i="3"/>
  <c r="H102" i="3"/>
  <c r="J134" i="3"/>
  <c r="I134" i="3"/>
  <c r="K134" i="3"/>
  <c r="F134" i="3"/>
  <c r="H134" i="3"/>
  <c r="H172" i="3"/>
  <c r="F172" i="3"/>
  <c r="J172" i="3"/>
  <c r="I172" i="3"/>
  <c r="K172" i="3"/>
  <c r="K126" i="3"/>
  <c r="H126" i="3"/>
  <c r="J126" i="3"/>
  <c r="I126" i="3"/>
  <c r="F126" i="3"/>
  <c r="F86" i="3"/>
  <c r="I86" i="3"/>
  <c r="K86" i="3"/>
  <c r="J86" i="3"/>
  <c r="H86" i="3"/>
  <c r="J151" i="3"/>
  <c r="F151" i="3"/>
  <c r="I151" i="3"/>
  <c r="H151" i="3"/>
  <c r="K151" i="3"/>
  <c r="F174" i="3"/>
  <c r="H174" i="3"/>
  <c r="I174" i="3"/>
  <c r="K174" i="3"/>
  <c r="J174" i="3"/>
  <c r="H69" i="3"/>
  <c r="K69" i="3"/>
  <c r="J69" i="3"/>
  <c r="I69" i="3"/>
  <c r="F69" i="3"/>
  <c r="F107" i="3"/>
  <c r="K107" i="3"/>
  <c r="I107" i="3"/>
  <c r="J107" i="3"/>
  <c r="H107" i="3"/>
  <c r="I106" i="3"/>
  <c r="H106" i="3"/>
  <c r="K106" i="3"/>
  <c r="F106" i="3"/>
  <c r="J106" i="3"/>
  <c r="F144" i="3"/>
  <c r="I144" i="3"/>
  <c r="H144" i="3"/>
  <c r="J144" i="3"/>
  <c r="K144" i="3"/>
  <c r="I115" i="3"/>
  <c r="K115" i="3"/>
  <c r="F115" i="3"/>
  <c r="H115" i="3"/>
  <c r="J115" i="3"/>
  <c r="J99" i="3"/>
  <c r="F99" i="3"/>
  <c r="H99" i="3"/>
  <c r="K99" i="3"/>
  <c r="I99" i="3"/>
  <c r="J158" i="3"/>
  <c r="K158" i="3"/>
  <c r="I158" i="3"/>
  <c r="H158" i="3"/>
  <c r="F158" i="3"/>
  <c r="J12" i="3"/>
  <c r="H12" i="3"/>
  <c r="K12" i="3"/>
  <c r="I12" i="3"/>
  <c r="F12" i="3"/>
  <c r="H26" i="3"/>
  <c r="K26" i="3"/>
  <c r="I26" i="3"/>
  <c r="J26" i="3"/>
  <c r="F26" i="3"/>
  <c r="K27" i="3"/>
  <c r="J27" i="3"/>
  <c r="I27" i="3"/>
  <c r="F27" i="3"/>
  <c r="H27" i="3"/>
  <c r="H29" i="3"/>
  <c r="I29" i="3"/>
  <c r="J29" i="3"/>
  <c r="K29" i="3"/>
  <c r="F29" i="3"/>
  <c r="I157" i="3"/>
  <c r="K157" i="3"/>
  <c r="F157" i="3"/>
  <c r="H157" i="3"/>
  <c r="J157" i="3"/>
  <c r="J82" i="3"/>
  <c r="K82" i="3"/>
  <c r="F82" i="3"/>
  <c r="H82" i="3"/>
  <c r="I82" i="3"/>
  <c r="I10" i="3"/>
  <c r="H10" i="3"/>
  <c r="F10" i="3"/>
  <c r="K10" i="3"/>
  <c r="J10" i="3"/>
  <c r="I35" i="3"/>
  <c r="K35" i="3"/>
  <c r="J35" i="3"/>
  <c r="F35" i="3"/>
  <c r="H35" i="3"/>
  <c r="J47" i="3"/>
  <c r="H47" i="3"/>
  <c r="K47" i="3"/>
  <c r="F47" i="3"/>
  <c r="I47" i="3"/>
  <c r="F52" i="3"/>
  <c r="I52" i="3"/>
  <c r="K52" i="3"/>
  <c r="J52" i="3"/>
  <c r="H52" i="3"/>
  <c r="F130" i="3"/>
  <c r="H130" i="3"/>
  <c r="I130" i="3"/>
  <c r="J130" i="3"/>
  <c r="K130" i="3"/>
  <c r="I105" i="3"/>
  <c r="J105" i="3"/>
  <c r="K105" i="3"/>
  <c r="F105" i="3"/>
  <c r="H105" i="3"/>
  <c r="K63" i="3"/>
  <c r="F63" i="3"/>
  <c r="J63" i="3"/>
  <c r="H63" i="3"/>
  <c r="I63" i="3"/>
  <c r="I83" i="3"/>
  <c r="K83" i="3"/>
  <c r="H83" i="3"/>
  <c r="F83" i="3"/>
  <c r="J83" i="3"/>
  <c r="K171" i="3"/>
  <c r="F171" i="3"/>
  <c r="I171" i="3"/>
  <c r="H171" i="3"/>
  <c r="J171" i="3"/>
  <c r="H131" i="3"/>
  <c r="J131" i="3"/>
  <c r="K131" i="3"/>
  <c r="I131" i="3"/>
  <c r="F131" i="3"/>
  <c r="J92" i="3"/>
  <c r="K92" i="3"/>
  <c r="F92" i="3"/>
  <c r="I92" i="3"/>
  <c r="H92" i="3"/>
  <c r="J169" i="3"/>
  <c r="K169" i="3"/>
  <c r="I169" i="3"/>
  <c r="H169" i="3"/>
  <c r="F169" i="3"/>
  <c r="I154" i="3"/>
  <c r="J154" i="3"/>
  <c r="F154" i="3"/>
  <c r="H154" i="3"/>
  <c r="K154" i="3"/>
  <c r="F80" i="3"/>
  <c r="J80" i="3"/>
  <c r="H80" i="3"/>
  <c r="K80" i="3"/>
  <c r="I80" i="3"/>
  <c r="H101" i="3"/>
  <c r="I101" i="3"/>
  <c r="J101" i="3"/>
  <c r="F101" i="3"/>
  <c r="K101" i="3"/>
  <c r="H91" i="3"/>
  <c r="F91" i="3"/>
  <c r="J91" i="3"/>
  <c r="K91" i="3"/>
  <c r="I91" i="3"/>
  <c r="J7" i="3"/>
  <c r="K7" i="3"/>
  <c r="H7" i="3"/>
  <c r="F7" i="3"/>
  <c r="I7" i="3"/>
  <c r="J6" i="3"/>
  <c r="H6" i="3"/>
  <c r="F6" i="3"/>
  <c r="K6" i="3"/>
  <c r="I6" i="3"/>
  <c r="F15" i="3"/>
  <c r="K15" i="3"/>
  <c r="H15" i="3"/>
  <c r="I15" i="3"/>
  <c r="J15" i="3"/>
  <c r="K37" i="3"/>
  <c r="J37" i="3"/>
  <c r="F37" i="3"/>
  <c r="H37" i="3"/>
  <c r="I37" i="3"/>
  <c r="K42" i="3"/>
  <c r="F42" i="3"/>
  <c r="H42" i="3"/>
  <c r="J42" i="3"/>
  <c r="I42" i="3"/>
  <c r="J57" i="3"/>
  <c r="K57" i="3"/>
  <c r="H57" i="3"/>
  <c r="F57" i="3"/>
  <c r="I57" i="3"/>
  <c r="K13" i="3"/>
  <c r="H13" i="3"/>
  <c r="I13" i="3"/>
  <c r="J13" i="3"/>
  <c r="F13" i="3"/>
  <c r="I56" i="3"/>
  <c r="F56" i="3"/>
  <c r="J56" i="3"/>
  <c r="H56" i="3"/>
  <c r="K56" i="3"/>
  <c r="F68" i="3"/>
  <c r="I68" i="3"/>
  <c r="H68" i="3"/>
  <c r="K68" i="3"/>
  <c r="J68" i="3"/>
  <c r="H79" i="3"/>
  <c r="J79" i="3"/>
  <c r="I79" i="3"/>
  <c r="F79" i="3"/>
  <c r="K79" i="3"/>
  <c r="J139" i="3"/>
  <c r="I139" i="3"/>
  <c r="F139" i="3"/>
  <c r="K139" i="3"/>
  <c r="H139" i="3"/>
  <c r="I109" i="3"/>
  <c r="H109" i="3"/>
  <c r="J109" i="3"/>
  <c r="K109" i="3"/>
  <c r="F109" i="3"/>
  <c r="I120" i="3"/>
  <c r="K120" i="3"/>
  <c r="H120" i="3"/>
  <c r="F120" i="3"/>
  <c r="J120" i="3"/>
  <c r="K141" i="3"/>
  <c r="F141" i="3"/>
  <c r="J141" i="3"/>
  <c r="I141" i="3"/>
  <c r="H141" i="3"/>
  <c r="I163" i="3"/>
  <c r="H163" i="3"/>
  <c r="K163" i="3"/>
  <c r="F163" i="3"/>
  <c r="J163" i="3"/>
  <c r="H97" i="3"/>
  <c r="F97" i="3"/>
  <c r="K97" i="3"/>
  <c r="I97" i="3"/>
  <c r="J97" i="3"/>
  <c r="J71" i="3"/>
  <c r="K71" i="3"/>
  <c r="I71" i="3"/>
  <c r="F71" i="3"/>
  <c r="H71" i="3"/>
  <c r="I128" i="3"/>
  <c r="K128" i="3"/>
  <c r="F128" i="3"/>
  <c r="J128" i="3"/>
  <c r="H128" i="3"/>
  <c r="I121" i="3"/>
  <c r="F121" i="3"/>
  <c r="H121" i="3"/>
  <c r="J121" i="3"/>
  <c r="K121" i="3"/>
  <c r="I111" i="3"/>
  <c r="J111" i="3"/>
  <c r="K111" i="3"/>
  <c r="F111" i="3"/>
  <c r="H111" i="3"/>
  <c r="K100" i="3"/>
  <c r="H100" i="3"/>
  <c r="I100" i="3"/>
  <c r="J100" i="3"/>
  <c r="F100" i="3"/>
  <c r="J77" i="3"/>
  <c r="H77" i="3"/>
  <c r="I77" i="3"/>
  <c r="F77" i="3"/>
  <c r="K77" i="3"/>
  <c r="J179" i="3"/>
  <c r="F179" i="3"/>
  <c r="I179" i="3"/>
  <c r="K179" i="3"/>
  <c r="H179" i="3"/>
</calcChain>
</file>

<file path=xl/sharedStrings.xml><?xml version="1.0" encoding="utf-8"?>
<sst xmlns="http://schemas.openxmlformats.org/spreadsheetml/2006/main" count="1722" uniqueCount="492">
  <si>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</si>
  <si>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</si>
  <si>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</si>
  <si>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</si>
  <si>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</si>
  <si>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</si>
  <si>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</si>
  <si>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</si>
  <si>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</si>
  <si>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</si>
  <si>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</si>
  <si>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</si>
  <si>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</si>
  <si>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</si>
  <si>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</si>
  <si>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</si>
  <si>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</si>
  <si>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</si>
  <si>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</si>
  <si>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</si>
  <si>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</si>
  <si>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</si>
  <si>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</si>
  <si>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</si>
  <si>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</si>
  <si>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</si>
  <si>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</si>
  <si>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</si>
  <si>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</si>
  <si>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</si>
  <si>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</si>
  <si>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</si>
  <si>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</si>
  <si>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</si>
  <si>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</si>
  <si>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</si>
  <si>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</si>
  <si>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</si>
  <si>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</si>
  <si>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</si>
  <si>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</si>
  <si>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</si>
  <si>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</si>
  <si>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</si>
  <si>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</si>
  <si>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</si>
  <si>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</si>
  <si>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</si>
  <si>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</si>
  <si>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</si>
  <si>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</si>
  <si>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</si>
  <si>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</si>
  <si>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</si>
  <si>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</si>
  <si>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</si>
  <si>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</si>
  <si>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</si>
  <si>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</si>
  <si>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</si>
  <si>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</si>
  <si>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</si>
  <si>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</si>
  <si>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</si>
  <si>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</si>
  <si>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</si>
  <si>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</si>
  <si>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</si>
  <si>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F2</t>
  </si>
  <si>
    <t>Angers</t>
  </si>
  <si>
    <t>Grenoble</t>
  </si>
  <si>
    <t>Guingamp</t>
  </si>
  <si>
    <t>Laval</t>
  </si>
  <si>
    <t>Quevilly Rouen</t>
  </si>
  <si>
    <t>Paris FC</t>
  </si>
  <si>
    <t>Rodez</t>
  </si>
  <si>
    <t>Bastia</t>
  </si>
  <si>
    <t>St Etienne</t>
  </si>
  <si>
    <t>Pau FC</t>
  </si>
  <si>
    <t>Valenciennes</t>
  </si>
  <si>
    <t>Auxerre</t>
  </si>
  <si>
    <t>Ajaccio</t>
  </si>
  <si>
    <t>Troyes</t>
  </si>
  <si>
    <t>Amiens</t>
  </si>
  <si>
    <t>Standard</t>
  </si>
  <si>
    <t>Sheffield Weds</t>
  </si>
  <si>
    <t>Southampton</t>
  </si>
  <si>
    <t>Arbroath</t>
  </si>
  <si>
    <t>Eupen</t>
  </si>
  <si>
    <t>Cercle Brugge</t>
  </si>
  <si>
    <t>Charleroi</t>
  </si>
  <si>
    <t>Oud-Heverlee Leuven</t>
  </si>
  <si>
    <t>Blackburn</t>
  </si>
  <si>
    <t>West Brom</t>
  </si>
  <si>
    <t>Bristol City</t>
  </si>
  <si>
    <t>Preston</t>
  </si>
  <si>
    <t>Middlesbrough</t>
  </si>
  <si>
    <t>Millwall</t>
  </si>
  <si>
    <t>Norwich</t>
  </si>
  <si>
    <t>Hull</t>
  </si>
  <si>
    <t>Plymouth</t>
  </si>
  <si>
    <t>Huddersfield</t>
  </si>
  <si>
    <t>Stoke</t>
  </si>
  <si>
    <t>Rotherham</t>
  </si>
  <si>
    <t>Swansea</t>
  </si>
  <si>
    <t>Birmingham</t>
  </si>
  <si>
    <t>Watford</t>
  </si>
  <si>
    <t>QPR</t>
  </si>
  <si>
    <t>Barnsley</t>
  </si>
  <si>
    <t>Port Vale</t>
  </si>
  <si>
    <t>Blackpool</t>
  </si>
  <si>
    <t>Burton</t>
  </si>
  <si>
    <t>Bolton</t>
  </si>
  <si>
    <t>Lincoln</t>
  </si>
  <si>
    <t>Cambridge</t>
  </si>
  <si>
    <t>Oxford</t>
  </si>
  <si>
    <t>Carlisle</t>
  </si>
  <si>
    <t>Fleetwood Town</t>
  </si>
  <si>
    <t>Charlton</t>
  </si>
  <si>
    <t>Leyton Orient</t>
  </si>
  <si>
    <t>Derby</t>
  </si>
  <si>
    <t>Wigan</t>
  </si>
  <si>
    <t>Northampton</t>
  </si>
  <si>
    <t>Stevenage</t>
  </si>
  <si>
    <t>Portsmouth</t>
  </si>
  <si>
    <t>Bristol Rvs</t>
  </si>
  <si>
    <t>Reading</t>
  </si>
  <si>
    <t>Peterboro</t>
  </si>
  <si>
    <t>Shrewsbury</t>
  </si>
  <si>
    <t>Cheltenham</t>
  </si>
  <si>
    <t>Wycombe</t>
  </si>
  <si>
    <t>Exeter</t>
  </si>
  <si>
    <t>Accrington</t>
  </si>
  <si>
    <t>Newport County</t>
  </si>
  <si>
    <t>Colchester</t>
  </si>
  <si>
    <t>Swindon</t>
  </si>
  <si>
    <t>Crawley Town</t>
  </si>
  <si>
    <t>Bradford</t>
  </si>
  <si>
    <t>Crewe</t>
  </si>
  <si>
    <t>Mansfield</t>
  </si>
  <si>
    <t>Doncaster</t>
  </si>
  <si>
    <t>Harrogate</t>
  </si>
  <si>
    <t>Forest Green</t>
  </si>
  <si>
    <t>Salford</t>
  </si>
  <si>
    <t>Grimsby</t>
  </si>
  <si>
    <t>AFC Wimbledon</t>
  </si>
  <si>
    <t>Morecambe</t>
  </si>
  <si>
    <t>Walsall</t>
  </si>
  <si>
    <t>Stockport</t>
  </si>
  <si>
    <t>Gillingham</t>
  </si>
  <si>
    <t>Sutton</t>
  </si>
  <si>
    <t>Notts County</t>
  </si>
  <si>
    <t>Tranmere</t>
  </si>
  <si>
    <t>Barrow</t>
  </si>
  <si>
    <t>Wrexham</t>
  </si>
  <si>
    <t>Milton Keynes Dons</t>
  </si>
  <si>
    <t>Aldershot</t>
  </si>
  <si>
    <t>Oxford City</t>
  </si>
  <si>
    <t>Altrincham</t>
  </si>
  <si>
    <t>Dag and Red</t>
  </si>
  <si>
    <t>Barnet</t>
  </si>
  <si>
    <t>Hartlepool</t>
  </si>
  <si>
    <t>Chesterfield</t>
  </si>
  <si>
    <t>Dorking</t>
  </si>
  <si>
    <t>Gateshead</t>
  </si>
  <si>
    <t>Boreham Wood</t>
  </si>
  <si>
    <t>Halifax</t>
  </si>
  <si>
    <t>Bromley</t>
  </si>
  <si>
    <t>Kidderminster</t>
  </si>
  <si>
    <t>Woking</t>
  </si>
  <si>
    <t>Maidenhead</t>
  </si>
  <si>
    <t>Fylde</t>
  </si>
  <si>
    <t>Solihull</t>
  </si>
  <si>
    <t>Eastleigh</t>
  </si>
  <si>
    <t>Southend</t>
  </si>
  <si>
    <t>Oldham</t>
  </si>
  <si>
    <t>Wealdstone</t>
  </si>
  <si>
    <t>York</t>
  </si>
  <si>
    <t>Rochdale</t>
  </si>
  <si>
    <t>Ebbsfleet</t>
  </si>
  <si>
    <t>Concarneau</t>
  </si>
  <si>
    <t>Dunkerque</t>
  </si>
  <si>
    <t>Queens Park</t>
  </si>
  <si>
    <t>Annan Athletic</t>
  </si>
  <si>
    <t>Hamilton</t>
  </si>
  <si>
    <t>Cove Rangers</t>
  </si>
  <si>
    <t>Montrose</t>
  </si>
  <si>
    <t>Kelty Hearts</t>
  </si>
  <si>
    <t>Queen of Sth</t>
  </si>
  <si>
    <t>Alloa</t>
  </si>
  <si>
    <t>Edinburgh City</t>
  </si>
  <si>
    <t>Bonnyrigg Rose</t>
  </si>
  <si>
    <t>Dumbarton</t>
  </si>
  <si>
    <t>East Fife</t>
  </si>
  <si>
    <t>Peterhead</t>
  </si>
  <si>
    <t>Elgin</t>
  </si>
  <si>
    <t>Stranraer</t>
  </si>
  <si>
    <t>Spartans</t>
  </si>
  <si>
    <t>Clyde</t>
  </si>
  <si>
    <t>Stenhousemuir</t>
  </si>
  <si>
    <t>Forfar</t>
  </si>
  <si>
    <t>Anderlecht</t>
  </si>
  <si>
    <t>Mechelen</t>
  </si>
  <si>
    <t>Westerlo</t>
  </si>
  <si>
    <t>Kortrijk</t>
  </si>
  <si>
    <t>St Truiden</t>
  </si>
  <si>
    <t>Leicester</t>
  </si>
  <si>
    <t>Coventry</t>
  </si>
  <si>
    <t>Leeds</t>
  </si>
  <si>
    <t>Cardiff</t>
  </si>
  <si>
    <t>Sunderland</t>
  </si>
  <si>
    <t>Ipswich</t>
  </si>
  <si>
    <t>B1</t>
  </si>
  <si>
    <t>E1</t>
  </si>
  <si>
    <t>SC1</t>
  </si>
  <si>
    <t>E2</t>
  </si>
  <si>
    <t>E3</t>
  </si>
  <si>
    <t>EC</t>
  </si>
  <si>
    <t>SC2</t>
  </si>
  <si>
    <t>SC3</t>
  </si>
  <si>
    <t>Man City</t>
  </si>
  <si>
    <t>Nice</t>
  </si>
  <si>
    <t>Lille</t>
  </si>
  <si>
    <t>Famalicao</t>
  </si>
  <si>
    <t>Almeria</t>
  </si>
  <si>
    <t>Vallecano</t>
  </si>
  <si>
    <t>Sevilla</t>
  </si>
  <si>
    <t>Valencia</t>
  </si>
  <si>
    <t>Amorebieta</t>
  </si>
  <si>
    <t>Levante</t>
  </si>
  <si>
    <t>Valladolid</t>
  </si>
  <si>
    <t>Sp Gijon</t>
  </si>
  <si>
    <t>Trabzonspor</t>
  </si>
  <si>
    <t>Antalyaspor</t>
  </si>
  <si>
    <t>Arsenal</t>
  </si>
  <si>
    <t>Nottm Forest</t>
  </si>
  <si>
    <t>Bournemouth</t>
  </si>
  <si>
    <t>West Ham</t>
  </si>
  <si>
    <t>Brighton</t>
  </si>
  <si>
    <t>Everton</t>
  </si>
  <si>
    <t>Fulham</t>
  </si>
  <si>
    <t>Sheffield United</t>
  </si>
  <si>
    <t>Crystal Palace</t>
  </si>
  <si>
    <t>Newcastle</t>
  </si>
  <si>
    <t>Aston Villa</t>
  </si>
  <si>
    <t>Marseille</t>
  </si>
  <si>
    <t>Reims</t>
  </si>
  <si>
    <t>Paris SG</t>
  </si>
  <si>
    <t>Lorient</t>
  </si>
  <si>
    <t>Annecy</t>
  </si>
  <si>
    <t>Utrecht</t>
  </si>
  <si>
    <t>Heerenveen</t>
  </si>
  <si>
    <t>Waalwijk</t>
  </si>
  <si>
    <t>Zwolle</t>
  </si>
  <si>
    <t>Sparta Rotterdam</t>
  </si>
  <si>
    <t>Gil Vicente</t>
  </si>
  <si>
    <t>Portimonense</t>
  </si>
  <si>
    <t>Farense</t>
  </si>
  <si>
    <t>Casa Pia</t>
  </si>
  <si>
    <t>Sp Lisbon</t>
  </si>
  <si>
    <t>Vizela</t>
  </si>
  <si>
    <t>Sociedad</t>
  </si>
  <si>
    <t>Girona</t>
  </si>
  <si>
    <t>Las Palmas</t>
  </si>
  <si>
    <t>Mallorca</t>
  </si>
  <si>
    <t>Ath Bilbao</t>
  </si>
  <si>
    <t>Real Madrid</t>
  </si>
  <si>
    <t>Santander</t>
  </si>
  <si>
    <t>Eibar</t>
  </si>
  <si>
    <t>Zaragoza</t>
  </si>
  <si>
    <t>Villarreal B</t>
  </si>
  <si>
    <t>Elche</t>
  </si>
  <si>
    <t>Ferrol</t>
  </si>
  <si>
    <t>Kasimpasa</t>
  </si>
  <si>
    <t>Ankaragucu</t>
  </si>
  <si>
    <t>Konyaspor</t>
  </si>
  <si>
    <t>Istanbulspor</t>
  </si>
  <si>
    <t>Kayserispor</t>
  </si>
  <si>
    <t>Galatasaray</t>
  </si>
  <si>
    <t>Pendikspor</t>
  </si>
  <si>
    <t>Hatayspor</t>
  </si>
  <si>
    <t>Brentford</t>
  </si>
  <si>
    <t>Tottenham</t>
  </si>
  <si>
    <t>Chelsea</t>
  </si>
  <si>
    <t>Liverpool</t>
  </si>
  <si>
    <t>Brest</t>
  </si>
  <si>
    <t>Lens</t>
  </si>
  <si>
    <t>Clermont</t>
  </si>
  <si>
    <t>Monaco</t>
  </si>
  <si>
    <t>Montpellier</t>
  </si>
  <si>
    <t>Le Havre</t>
  </si>
  <si>
    <t>Nantes</t>
  </si>
  <si>
    <t>Toulouse</t>
  </si>
  <si>
    <t>Rennes</t>
  </si>
  <si>
    <t>Metz</t>
  </si>
  <si>
    <t>Strasbourg</t>
  </si>
  <si>
    <t>Lyon</t>
  </si>
  <si>
    <t>Nijmegen</t>
  </si>
  <si>
    <t>Excelsior</t>
  </si>
  <si>
    <t>Feyenoord</t>
  </si>
  <si>
    <t>For Sittard</t>
  </si>
  <si>
    <t>Almere City</t>
  </si>
  <si>
    <t>Rio Ave</t>
  </si>
  <si>
    <t>Chaves</t>
  </si>
  <si>
    <t>Guimaraes</t>
  </si>
  <si>
    <t>Arouca</t>
  </si>
  <si>
    <t>Estoril</t>
  </si>
  <si>
    <t>Celta</t>
  </si>
  <si>
    <t>Osasuna</t>
  </si>
  <si>
    <t>Villarreal</t>
  </si>
  <si>
    <t>Betis</t>
  </si>
  <si>
    <t>Getafe</t>
  </si>
  <si>
    <t>Barcelona</t>
  </si>
  <si>
    <t>Burgos</t>
  </si>
  <si>
    <t>Huesca</t>
  </si>
  <si>
    <t>Albacete</t>
  </si>
  <si>
    <t>Espanol</t>
  </si>
  <si>
    <t>Cartagena</t>
  </si>
  <si>
    <t>Eldense</t>
  </si>
  <si>
    <t>Leganes</t>
  </si>
  <si>
    <t>Andorra</t>
  </si>
  <si>
    <t>Sivasspor</t>
  </si>
  <si>
    <t>Samsunspor</t>
  </si>
  <si>
    <t>Ad. Demirspor</t>
  </si>
  <si>
    <t>Rizespor</t>
  </si>
  <si>
    <t>Fenerbahce</t>
  </si>
  <si>
    <t>Gaziantep</t>
  </si>
  <si>
    <t>Man United</t>
  </si>
  <si>
    <t>Wolves</t>
  </si>
  <si>
    <t>Porto</t>
  </si>
  <si>
    <t>Boavista</t>
  </si>
  <si>
    <t>Benfica</t>
  </si>
  <si>
    <t>Cadiz</t>
  </si>
  <si>
    <t>Alaves</t>
  </si>
  <si>
    <t>Ath Madrid</t>
  </si>
  <si>
    <t>Granada</t>
  </si>
  <si>
    <t>Mirandes</t>
  </si>
  <si>
    <t>Alcorcon</t>
  </si>
  <si>
    <t>Tenerife</t>
  </si>
  <si>
    <t>Oviedo</t>
  </si>
  <si>
    <t>Alanyaspor</t>
  </si>
  <si>
    <t>Buyuksehyr</t>
  </si>
  <si>
    <t>Karagumruk</t>
  </si>
  <si>
    <t>Besiktas</t>
  </si>
  <si>
    <t>E0</t>
  </si>
  <si>
    <t>F1</t>
  </si>
  <si>
    <t>N1</t>
  </si>
  <si>
    <t>P1</t>
  </si>
  <si>
    <t>SP1</t>
  </si>
  <si>
    <t>SP2</t>
  </si>
  <si>
    <t>T1</t>
  </si>
  <si>
    <t>Werder Bremen</t>
  </si>
  <si>
    <t>Bayern Munich</t>
  </si>
  <si>
    <t>Kaiserslautern</t>
  </si>
  <si>
    <t>Elversberg</t>
  </si>
  <si>
    <t>Wehen</t>
  </si>
  <si>
    <t>Karlsruhe</t>
  </si>
  <si>
    <t>Volos NFC</t>
  </si>
  <si>
    <t>Lamia</t>
  </si>
  <si>
    <t>Bari</t>
  </si>
  <si>
    <t>Augsburg</t>
  </si>
  <si>
    <t>Mgladbach</t>
  </si>
  <si>
    <t>Hoffenheim</t>
  </si>
  <si>
    <t>Freiburg</t>
  </si>
  <si>
    <t>Leverkusen</t>
  </si>
  <si>
    <t>RB Leipzig</t>
  </si>
  <si>
    <t>Stuttgart</t>
  </si>
  <si>
    <t>Bochum</t>
  </si>
  <si>
    <t>Wolfsburg</t>
  </si>
  <si>
    <t>Heidenheim</t>
  </si>
  <si>
    <t>Dortmund</t>
  </si>
  <si>
    <t>FC Koln</t>
  </si>
  <si>
    <t>Fortuna Dusseldorf</t>
  </si>
  <si>
    <t>Paderborn</t>
  </si>
  <si>
    <t>Greuther Furth</t>
  </si>
  <si>
    <t>St Pauli</t>
  </si>
  <si>
    <t>Hansa Rostock</t>
  </si>
  <si>
    <t>Hannover</t>
  </si>
  <si>
    <t>Hamburg</t>
  </si>
  <si>
    <t>Hertha</t>
  </si>
  <si>
    <t>Giannina</t>
  </si>
  <si>
    <t>Kifisias</t>
  </si>
  <si>
    <t>Empoli</t>
  </si>
  <si>
    <t>Verona</t>
  </si>
  <si>
    <t>Frosinone</t>
  </si>
  <si>
    <t>Napoli</t>
  </si>
  <si>
    <t>Genoa</t>
  </si>
  <si>
    <t>Fiorentina</t>
  </si>
  <si>
    <t>Inter</t>
  </si>
  <si>
    <t>Monza</t>
  </si>
  <si>
    <t>Cosenza</t>
  </si>
  <si>
    <t>Ascoli</t>
  </si>
  <si>
    <t>Cremonese</t>
  </si>
  <si>
    <t>Ternana</t>
  </si>
  <si>
    <t>Sampdoria</t>
  </si>
  <si>
    <t>Union Berlin</t>
  </si>
  <si>
    <t>Mainz</t>
  </si>
  <si>
    <t>Ein Frankfurt</t>
  </si>
  <si>
    <t>Darmstadt</t>
  </si>
  <si>
    <t>Braunschweig</t>
  </si>
  <si>
    <t>Schalke 04</t>
  </si>
  <si>
    <t>Holstein Kiel</t>
  </si>
  <si>
    <t>Magdeburg</t>
  </si>
  <si>
    <t>Osnabruck</t>
  </si>
  <si>
    <t>Nurnberg</t>
  </si>
  <si>
    <t>OFI Crete</t>
  </si>
  <si>
    <t>Aris</t>
  </si>
  <si>
    <t>PAOK</t>
  </si>
  <si>
    <t>Asteras Tripolis</t>
  </si>
  <si>
    <t>Olympiakos</t>
  </si>
  <si>
    <t>Panserraikos</t>
  </si>
  <si>
    <t>Roma</t>
  </si>
  <si>
    <t>Salernitana</t>
  </si>
  <si>
    <t>Sassuolo</t>
  </si>
  <si>
    <t>Atalanta</t>
  </si>
  <si>
    <t>Lecce</t>
  </si>
  <si>
    <t>Lazio</t>
  </si>
  <si>
    <t>Udinese</t>
  </si>
  <si>
    <t>Juventus</t>
  </si>
  <si>
    <t>Sudtirol</t>
  </si>
  <si>
    <t>Cittadella</t>
  </si>
  <si>
    <t>Reggiana</t>
  </si>
  <si>
    <t>Parma</t>
  </si>
  <si>
    <t>FeralpiSalo</t>
  </si>
  <si>
    <t>Venezia</t>
  </si>
  <si>
    <t>Como</t>
  </si>
  <si>
    <t>Torino</t>
  </si>
  <si>
    <t>Cagliari</t>
  </si>
  <si>
    <t>Bologna</t>
  </si>
  <si>
    <t>Milan</t>
  </si>
  <si>
    <t>D1</t>
  </si>
  <si>
    <t>D2</t>
  </si>
  <si>
    <t>G1</t>
  </si>
  <si>
    <t>I2</t>
  </si>
  <si>
    <t>I1</t>
  </si>
  <si>
    <t>Luton</t>
  </si>
  <si>
    <t>Panetolikos</t>
  </si>
  <si>
    <t>Pisa</t>
  </si>
  <si>
    <t>Panathinaikos</t>
  </si>
  <si>
    <t>AEK</t>
  </si>
  <si>
    <t>Modena</t>
  </si>
  <si>
    <t>Ross County</t>
  </si>
  <si>
    <t>Rangers</t>
  </si>
  <si>
    <t>Celtic</t>
  </si>
  <si>
    <t>St Johnstone</t>
  </si>
  <si>
    <t>Hibernian</t>
  </si>
  <si>
    <t>Livingston</t>
  </si>
  <si>
    <t>Motherwell</t>
  </si>
  <si>
    <t>Kilmarnock</t>
  </si>
  <si>
    <t>Airdrie Utd</t>
  </si>
  <si>
    <t>Inverness C</t>
  </si>
  <si>
    <t>Ayr</t>
  </si>
  <si>
    <t>Dundee United</t>
  </si>
  <si>
    <t>Dunfermline</t>
  </si>
  <si>
    <t>Raith Rvs</t>
  </si>
  <si>
    <t>Morton</t>
  </si>
  <si>
    <t>Partick</t>
  </si>
  <si>
    <t>Stirling</t>
  </si>
  <si>
    <t>Falkirk</t>
  </si>
  <si>
    <t>Burnley</t>
  </si>
  <si>
    <t>Atromitos</t>
  </si>
  <si>
    <t>Dundee</t>
  </si>
  <si>
    <t>Hearts</t>
  </si>
  <si>
    <t>St Mirren</t>
  </si>
  <si>
    <t>Aberdeen</t>
  </si>
  <si>
    <t>SC0</t>
  </si>
  <si>
    <t>RWD Molenbeek</t>
  </si>
  <si>
    <t>Palermo</t>
  </si>
  <si>
    <t>Go Ahead Eagles</t>
  </si>
  <si>
    <t>PSV Eindhoven</t>
  </si>
  <si>
    <t>Heracles</t>
  </si>
  <si>
    <t>Gent</t>
  </si>
  <si>
    <t>Club Brugge</t>
  </si>
  <si>
    <t>St. Gilloise</t>
  </si>
  <si>
    <t>Antwerp</t>
  </si>
  <si>
    <t>Genk</t>
  </si>
  <si>
    <t>Brescia</t>
  </si>
  <si>
    <t>Spezia</t>
  </si>
  <si>
    <t>Ajax</t>
  </si>
  <si>
    <t>Volendam</t>
  </si>
  <si>
    <t>Twente</t>
  </si>
  <si>
    <t>Vitesse</t>
  </si>
  <si>
    <t>AZ Alkmaar</t>
  </si>
  <si>
    <t>Moreirense</t>
  </si>
  <si>
    <t>Lecco</t>
  </si>
  <si>
    <t>Catanzaro</t>
  </si>
  <si>
    <t>Caen</t>
  </si>
  <si>
    <t>Bordeaux</t>
  </si>
  <si>
    <t>01/10/2023</t>
  </si>
  <si>
    <t>02/10/2023</t>
  </si>
  <si>
    <t>29/09/2023</t>
  </si>
  <si>
    <t>30/09/2023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</si>
</sst>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1.0778249011171979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1.080113542354888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1.079003012155004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1.0776454872008754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1.0513686083765104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1.0483906463555754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1.0526045231274919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1.0543967570307606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1.050186013602848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1.0468011795556451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1.0523293923701496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1.0518428764688503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1.0497253316960662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1.0459631209894389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1.0427733349764023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1.0533067630678474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1.0483906463555754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1.0893511984442428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1.0808190774689317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1.0806907986103451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1.0848921818864943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1.0799142849988514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1.0625792095626894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1.0725172100503928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1.0626247827424988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1.0626247827424988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1.0510694237812139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1.0509442098096211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1.0597111971376585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1.042106143326367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1.0431976029859278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1.0511368361869355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1.0499964535568072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1.0488545698370915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1.0562131576327949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1.0420112422030368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1.0427733349764023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1.0499964535568072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1.0688734653100223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1.0751858220168078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1.0730165337508553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1.0741047977005509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1.0543753487946992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1.0543819242504819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1.0524934496338532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1.0510694237812139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1.0529292923090063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1.0484438729518561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1.0534523975910519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1.0576683492758872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1.0536616911224432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1.0427733349764023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1.0776454872008754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1.0725172100503928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1.08433784383662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1.0797136885105008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1.081910060313134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1.076095680951785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1.0586373210952964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1.0778555568165697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1.0505862061664459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1.0552914984182968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1.0681326502026582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1.0678955865909305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1.064647591214239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1.0511989710920113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1.0460060256260135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1.0457565564423787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1.0512018249471584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1.111364695385872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1.0609541449825806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1.0504446434163872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1.0424343751332963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1.0611497315460385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1.0583691873379317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1.0588150667767779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1.0536369139215562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1.0549077074635693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1.0468011795556451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1.0518374708906593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1.0424343751332963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1.0636286825265882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1.0521795989414335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1.0457565564423787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1.0638506360918354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1.0512150176064545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1.060537539928385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1.0576683492758872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1.0457565564423787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1.0557821208912506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1.054302385067432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1.0569028949649302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1.054302385067432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1.0627966592780567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1.0540429760538743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1.0439719885779606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1.0460060256260135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1.052267086616911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1.048418440111401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1.047073470420135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1.0421804198806015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1.0510694237812139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1.0399586640868308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1.0460060256260135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1.0525123267481189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1.0505862061664459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1.056895036351561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1.0475615653703467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1.0512018249471584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1.0518980699471303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1.0503245504598744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1.049459408292031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1.0509354515449301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1.0567609363032806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1.0509354515449301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1.0581003177923753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1.0569383568656741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1.0509354515449301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1.0522085198267568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1.0512018249471584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1.0597065109096055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1.0567609363032806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1.0475117579190587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1.0575635508862022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1.0480730539288112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1.049459408292031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1.0584574108458336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1.0731851279531954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1.07414001817752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1.0608952469083379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1.0692161192947851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1.06243870990235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1.0724288563238225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1.0833251823755234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1.0669478732554383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1.0743649055710818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1.0637206832523536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1.0883336338982914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1.0867843482259465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1.0717975665577553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1.0516104099147749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1.0510869493716231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1.0571615895212632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1.0608381246291672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1.0574312850692822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1.0597111971376585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1.0587691192107669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1.0574312850692822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1.0605174007793741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1.0572141669010744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1.0522085198267568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1.0475117579190587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1.04299513543169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1.0575635508862022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1.0521795989414335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1.0538644213740753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1.0475615653703467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1.0490547245227648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1.050186013602848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1.0830567056449008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1.1295393822706599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1.0488545698370915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1.0614473041522947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1.0636236687327365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1.0399586640868308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1.044303665417317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1.100330095241814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1.0511989710920113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1.0502085589023142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1.0538611122400778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1.0692284197375537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1.04299513543169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1.059214380982872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1.0655103519273617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1.0662939096981978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1.069601405639077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1.07414001817752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1.086976930295475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1.1084012300782284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1.1322417982898387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1.0877663493834375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1.0702061023953406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1.0723310006406619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1.0741642971961383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1.0719901214070431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1.083062374338202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1.0758906966555091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1.0483511839381512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1.0510869493716231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1.048153965543114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1.0521795989414335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1.0518985731239796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1.051738571938915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1.0488145277884962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1.0543819242504819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1.0459631209894389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1.0502085589023142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1.048418440111401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1.0650522192189402</v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1.0551239684734046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37.639837600370072</v>
      </c>
      <c r="I2" s="6">
        <f>IF('Log_working_3-way'!$D2="","",'True_Odds_Calculator_3-way'!O3/'True_Odds_Calculator_3-way'!B3-1)</f>
        <v>3.8531883322285569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4.9942227073744405E-2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1.0626457076420341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44.191056775425324</v>
      </c>
      <c r="I3" s="6">
        <f>IF('Log_working_3-way'!$D3="","",'True_Odds_Calculator_3-way'!O4/'True_Odds_Calculator_3-way'!B4-1)</f>
        <v>3.0061811143248791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5.2474296409330545E-2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1.065577832389482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48.944990675051621</v>
      </c>
      <c r="I4" s="6">
        <f>IF('Log_working_3-way'!$D4="","",'True_Odds_Calculator_3-way'!O5/'True_Odds_Calculator_3-way'!B5-1)</f>
        <v>2.6283584686877548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5.1356225837475566E-2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1.0526673424332884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3.7015718272676956</v>
      </c>
      <c r="I5" s="6">
        <f>IF('Log_working_3-way'!$D5="","",'True_Odds_Calculator_3-way'!O6/'True_Odds_Calculator_3-way'!B6-1)</f>
        <v>4.3209278262422997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5.0344817938925868E-2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1.0250492824864814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11.24603963677338</v>
      </c>
      <c r="I6" s="6">
        <f>IF('Log_working_3-way'!$D6="","",'True_Odds_Calculator_3-way'!O7/'True_Odds_Calculator_3-way'!B7-1)</f>
        <v>5.9622669798590611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2.6847907817540984E-2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1.0312986260782213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31.42747727135508</v>
      </c>
      <c r="I7" s="6">
        <f>IF('Log_working_3-way'!$D7="","",'True_Odds_Calculator_3-way'!O8/'True_Odds_Calculator_3-way'!B8-1)</f>
        <v>4.5281182452502895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3.0373380243012171E-2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1.0256783442723434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14.825436185795562</v>
      </c>
      <c r="I8" s="6">
        <f>IF('Log_working_3-way'!$D8="","",'True_Odds_Calculator_3-way'!O9/'True_Odds_Calculator_3-way'!B9-1)</f>
        <v>5.2699865184053323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2.7403283420968094E-2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1.0263047028797718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12.642856212966073</v>
      </c>
      <c r="I9" s="6">
        <f>IF('Log_working_3-way'!$D9="","",'True_Odds_Calculator_3-way'!O10/'True_Odds_Calculator_3-way'!B10-1)</f>
        <v>5.806819353924431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2.8187158122015887E-2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1.0253101065823942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11.687883417055607</v>
      </c>
      <c r="I10" s="6">
        <f>IF('Log_working_3-way'!$D10="","",'True_Odds_Calculator_3-way'!O11/'True_Odds_Calculator_3-way'!B11-1)</f>
        <v>6.2279741234047297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2.7191181759182115E-2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1.0256949330717209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11.062850639934496</v>
      </c>
      <c r="I11" s="6">
        <f>IF('Log_working_3-way'!$D11="","",'True_Odds_Calculator_3-way'!O12/'True_Odds_Calculator_3-way'!B12-1)</f>
        <v>7.9886575439487473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2.7811255733403817E-2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1.0269730859172519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6.8053202268496076</v>
      </c>
      <c r="I12" s="6">
        <f>IF('Log_working_3-way'!$D12="","",'True_Odds_Calculator_3-way'!O13/'True_Odds_Calculator_3-way'!B13-1)</f>
        <v>5.6652034493812042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2.8158011131825589E-2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1.0272199135177915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21.04711334525885</v>
      </c>
      <c r="I13" s="6">
        <f>IF('Log_working_3-way'!$D13="","",'True_Odds_Calculator_3-way'!O14/'True_Odds_Calculator_3-way'!B14-1)</f>
        <v>5.6979264301424992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2.8512740255294045E-2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1.0274025716782962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4.84137166033344</v>
      </c>
      <c r="I14" s="6">
        <f>IF('Log_working_3-way'!$D14="","",'True_Odds_Calculator_3-way'!O15/'True_Odds_Calculator_3-way'!B15-1)</f>
        <v>7.2170944772997707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2.8406551072714503E-2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1.0295055082761364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28.988770196661427</v>
      </c>
      <c r="I15" s="6">
        <f>IF('Log_working_3-way'!$D15="","",'True_Odds_Calculator_3-way'!O16/'True_Odds_Calculator_3-way'!B16-1)</f>
        <v>5.5893293889148659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2.9191838426913197E-2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1.0265658926387065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20.442417872358007</v>
      </c>
      <c r="I16" s="6">
        <f>IF('Log_working_3-way'!$D16="","",'True_Odds_Calculator_3-way'!O17/'True_Odds_Calculator_3-way'!B17-1)</f>
        <v>7.0793051719639752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2.7938276385733429E-2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1.0254980404634693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10.184815230481238</v>
      </c>
      <c r="I17" s="6">
        <f>IF('Log_working_3-way'!$D17="","",'True_Odds_Calculator_3-way'!O18/'True_Odds_Calculator_3-way'!B18-1)</f>
        <v>6.5523820069104826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2.7370648454654312E-2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1.0382119765483566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40.324022594974117</v>
      </c>
      <c r="I18" s="6">
        <f>IF('Log_working_3-way'!$D18="","",'True_Odds_Calculator_3-way'!O19/'True_Odds_Calculator_3-way'!B19-1)</f>
        <v>3.6116304271741058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3.3747680330169727E-2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1.0589406811913336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25.717732243031978</v>
      </c>
      <c r="I19" s="6">
        <f>IF('Log_working_3-way'!$D19="","",'True_Odds_Calculator_3-way'!O20/'True_Odds_Calculator_3-way'!B20-1)</f>
        <v>7.5158268935396837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5.897256353183411E-2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1.0512660868999562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14.926502949073564</v>
      </c>
      <c r="I20" s="6">
        <f>IF('Log_working_3-way'!$D20="","",'True_Odds_Calculator_3-way'!O21/'True_Odds_Calculator_3-way'!B21-1)</f>
        <v>7.867568943654609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5.4629513974744803E-2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1.0811092406455367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46.229703986918359</v>
      </c>
      <c r="I21" s="6">
        <f>IF('Log_working_3-way'!$D21="","",'True_Odds_Calculator_3-way'!O22/'True_Odds_Calculator_3-way'!B22-1)</f>
        <v>3.7846039723204914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6.4992504171051957E-2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1.0572516829879095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25.193079522043377</v>
      </c>
      <c r="I22" s="6">
        <f>IF('Log_working_3-way'!$D22="","",'True_Odds_Calculator_3-way'!O23/'True_Odds_Calculator_3-way'!B23-1)</f>
        <v>7.5271773642630535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5.756297199107463E-2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1.0814709357414511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0.49370688419504427</v>
      </c>
      <c r="I23" s="6">
        <f>IF('Log_working_3-way'!$D23="","",'True_Odds_Calculator_3-way'!O24/'True_Odds_Calculator_3-way'!B24-1)</f>
        <v>3.7221745883647834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6.4604365714414858E-2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1.0506731448245057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33.63678650867557</v>
      </c>
      <c r="I24" s="6">
        <f>IF('Log_working_3-way'!$D24="","",'True_Odds_Calculator_3-way'!O25/'True_Odds_Calculator_3-way'!B25-1)</f>
        <v>5.0558171743559308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4.7722404998876922E-2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1.0416295853407009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15.90346418373797</v>
      </c>
      <c r="I25" s="6">
        <f>IF('Log_working_3-way'!$D25="","",'True_Odds_Calculator_3-way'!O26/'True_Odds_Calculator_3-way'!B26-1)</f>
        <v>9.1590449259265725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4.4408428936259181E-2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1.0407820095962621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13.969761147705295</v>
      </c>
      <c r="I26" s="6">
        <f>IF('Log_working_3-way'!$D26="","",'True_Odds_Calculator_3-way'!O27/'True_Odds_Calculator_3-way'!B27-1)</f>
        <v>6.9122030758973132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4.3624069160037582E-2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1.0621803038059199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44.234508524069227</v>
      </c>
      <c r="I27" s="6">
        <f>IF('Log_working_3-way'!$D27="","",'True_Odds_Calculator_3-way'!O28/'True_Odds_Calculator_3-way'!B28-1)</f>
        <v>4.0030276371862383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5.1463301704758546E-2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1.0252816452517688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15.3515666595544</v>
      </c>
      <c r="I28" s="6">
        <f>IF('Log_working_3-way'!$D28="","",'True_Odds_Calculator_3-way'!O29/'True_Odds_Calculator_3-way'!B29-1)</f>
        <v>8.5069030531565488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2.7214114354258356E-2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1.0343445339634927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34.153394036241515</v>
      </c>
      <c r="I29" s="6">
        <f>IF('Log_working_3-way'!$D29="","",'True_Odds_Calculator_3-way'!O30/'True_Odds_Calculator_3-way'!B30-1)</f>
        <v>4.9942014186695358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3.2325277749544856E-2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1.0358223131935298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34.982193634711102</v>
      </c>
      <c r="I30" s="6">
        <f>IF('Log_working_3-way'!$D30="","",'True_Odds_Calculator_3-way'!O31/'True_Odds_Calculator_3-way'!B31-1)</f>
        <v>5.3302639307643824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3.3295808163629426E-2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1.0258175943791576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19.295625455806814</v>
      </c>
      <c r="I31" s="6">
        <f>IF('Log_working_3-way'!$D31="","",'True_Odds_Calculator_3-way'!O32/'True_Odds_Calculator_3-way'!B32-1)</f>
        <v>6.7238523506125851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2.7328486451742906E-2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1.0262211006145803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19.287361534088163</v>
      </c>
      <c r="I32" s="6">
        <f>IF('Log_working_3-way'!$D32="","",'True_Odds_Calculator_3-way'!O33/'True_Odds_Calculator_3-way'!B33-1)</f>
        <v>7.4169735859550379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2.7746961874341114E-2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1.0265048063794873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19.282394861205912</v>
      </c>
      <c r="I33" s="6">
        <f>IF('Log_working_3-way'!$D33="","",'True_Odds_Calculator_3-way'!O34/'True_Odds_Calculator_3-way'!B34-1)</f>
        <v>5.6662368077786844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2.7998632498066112E-2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1.0274154125589261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6.5418805608028556</v>
      </c>
      <c r="I34" s="6">
        <f>IF('Log_working_3-way'!$D34="","",'True_Odds_Calculator_3-way'!O35/'True_Odds_Calculator_3-way'!B35-1)</f>
        <v>6.5418805608028556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2.8801177274399459E-2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1.0268074266441503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17.540742964698214</v>
      </c>
      <c r="I35" s="6">
        <f>IF('Log_working_3-way'!$D35="","",'True_Odds_Calculator_3-way'!O36/'True_Odds_Calculator_3-way'!B36-1)</f>
        <v>5.663023915269175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2.8494330719795569E-2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1.039849287577181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49.178873398201006</v>
      </c>
      <c r="I36" s="6">
        <f>IF('Log_working_3-way'!$D36="","",'True_Odds_Calculator_3-way'!O37/'True_Odds_Calculator_3-way'!B37-1)</f>
        <v>2.2760664904798378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3.1453118048547779E-2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1.034219173379884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27.249767692965012</v>
      </c>
      <c r="I37" s="6">
        <f>IF('Log_working_3-way'!$D37="","",'True_Odds_Calculator_3-way'!O38/'True_Odds_Calculator_3-way'!B38-1)</f>
        <v>5.8388432215632635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3.4288420150873522E-2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1.0290325186102296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27.39186685088988</v>
      </c>
      <c r="I38" s="6">
        <f>IF('Log_working_3-way'!$D38="","",'True_Odds_Calculator_3-way'!O39/'True_Odds_Calculator_3-way'!B39-1)</f>
        <v>5.764862699171589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2.9111884408199451E-2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1.0267474927625149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16.162013028791517</v>
      </c>
      <c r="I39" s="6">
        <f>IF('Log_working_3-way'!$D39="","",'True_Odds_Calculator_3-way'!O40/'True_Odds_Calculator_3-way'!B40-1)</f>
        <v>7.1202601657494942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2.8674226158726945E-2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1.0443864365091062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24.956172028890347</v>
      </c>
      <c r="I40" s="6">
        <f>IF('Log_working_3-way'!$D40="","",'True_Odds_Calculator_3-way'!O41/'True_Odds_Calculator_3-way'!B41-1)</f>
        <v>6.0655742384881082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4.5097716293368562E-2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1.0396700608557958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11.58884568628476</v>
      </c>
      <c r="I41" s="6">
        <f>IF('Log_working_3-way'!$D41="","",'True_Odds_Calculator_3-way'!O42/'True_Odds_Calculator_3-way'!B42-1)</f>
        <v>9.7265904072485512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4.2787762360501969E-2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1.0710019205813262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51.089412724848515</v>
      </c>
      <c r="I42" s="6">
        <f>IF('Log_working_3-way'!$D42="","",'True_Odds_Calculator_3-way'!O43/'True_Odds_Calculator_3-way'!B43-1)</f>
        <v>2.8125531500289735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5.3374987910725924E-2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1.0409999178916611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16.957333927770076</v>
      </c>
      <c r="I43" s="6">
        <f>IF('Log_working_3-way'!$D43="","",'True_Odds_Calculator_3-way'!O44/'True_Odds_Calculator_3-way'!B44-1)</f>
        <v>7.8526648471442346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4.360026693925656E-2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1.0244480880915625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10.992940980809445</v>
      </c>
      <c r="I44" s="6">
        <f>IF('Log_working_3-way'!$D44="","",'True_Odds_Calculator_3-way'!O45/'True_Odds_Calculator_3-way'!B45-1)</f>
        <v>10.193641265914934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2.6560580530250455E-2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1.0252807371995394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16.333346854181791</v>
      </c>
      <c r="I45" s="6">
        <f>IF('Log_working_3-way'!$D45="","",'True_Odds_Calculator_3-way'!O46/'True_Odds_Calculator_3-way'!B46-1)</f>
        <v>8.0496426927102274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2.7119277350830195E-2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1.029294268606648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29.337957062715297</v>
      </c>
      <c r="I46" s="6">
        <f>IF('Log_working_3-way'!$D46="","",'True_Odds_Calculator_3-way'!O47/'True_Odds_Calculator_3-way'!B47-1)</f>
        <v>6.5004512519017048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2.8744687962565019E-2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1.0328824797944782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29.235336150796766</v>
      </c>
      <c r="I47" s="6">
        <f>IF('Log_working_3-way'!$D47="","",'True_Odds_Calculator_3-way'!O48/'True_Odds_Calculator_3-way'!B48-1)</f>
        <v>6.6440033266607674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3.2236321641897714E-2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1.0263153797353837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16.612374668290624</v>
      </c>
      <c r="I48" s="6">
        <f>IF('Log_working_3-way'!$D48="","",'True_Odds_Calculator_3-way'!O49/'True_Odds_Calculator_3-way'!B49-1)</f>
        <v>9.4557204090980917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2.8126042077908142E-2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1.0257395833089329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16.773916619976035</v>
      </c>
      <c r="I49" s="6">
        <f>IF('Log_working_3-way'!$D49="","",'True_Odds_Calculator_3-way'!O50/'True_Odds_Calculator_3-way'!B50-1)</f>
        <v>6.3858690469185291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2.7507845689664023E-2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1.0467612929807486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52.814050655130579</v>
      </c>
      <c r="I50" s="6">
        <f>IF('Log_working_3-way'!$D50="","",'True_Odds_Calculator_3-way'!O51/'True_Odds_Calculator_3-way'!B51-1)</f>
        <v>1.8429431183813678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3.4891262072707097E-2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1.0338864229546918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30.974173314286809</v>
      </c>
      <c r="I51" s="6">
        <f>IF('Log_working_3-way'!$D51="","",'True_Odds_Calculator_3-way'!O52/'True_Odds_Calculator_3-way'!B52-1)</f>
        <v>4.2355331058050165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3.3004417524556962E-2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1.0277428641061284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6.8872646700420361</v>
      </c>
      <c r="I52" s="6">
        <f>IF('Log_working_3-way'!$D52="","",'True_Odds_Calculator_3-way'!O53/'True_Odds_Calculator_3-way'!B53-1)</f>
        <v>6.0980196830814366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2.9104204459654781E-2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1.0285612299472111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5.2876050337254759</v>
      </c>
      <c r="I53" s="6">
        <f>IF('Log_working_3-way'!$D53="","",'True_Odds_Calculator_3-way'!O54/'True_Odds_Calculator_3-way'!B54-1)</f>
        <v>7.1589103957476663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2.9744891876303026E-2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1.0418990450945431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16.63420097623224</v>
      </c>
      <c r="I54" s="6">
        <f>IF('Log_working_3-way'!$D54="","",'True_Odds_Calculator_3-way'!O55/'True_Odds_Calculator_3-way'!B55-1)</f>
        <v>9.091743304084499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4.4557548450152584E-2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1.0471816211391169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19.424050879568341</v>
      </c>
      <c r="I55" s="6">
        <f>IF('Log_working_3-way'!$D55="","",'True_Odds_Calculator_3-way'!O56/'True_Odds_Calculator_3-way'!B56-1)</f>
        <v>8.482674898119603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4.9423086239274383E-2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1.0742642107881886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1.240557587528945</v>
      </c>
      <c r="I56" s="6">
        <f>IF('Log_working_3-way'!$D56="","",'True_Odds_Calculator_3-way'!O57/'True_Odds_Calculator_3-way'!B57-1)</f>
        <v>3.9040840121857041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6.290359878096341E-2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1.0481579182717529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19.406837914256311</v>
      </c>
      <c r="I57" s="6">
        <f>IF('Log_working_3-way'!$D57="","",'True_Odds_Calculator_3-way'!O58/'True_Odds_Calculator_3-way'!B58-1)</f>
        <v>5.3571328494384183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5.030826420055301E-2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1.0552486072946301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27.314562441593807</v>
      </c>
      <c r="I58" s="6">
        <f>IF('Log_working_3-way'!$D58="","",'True_Odds_Calculator_3-way'!O59/'True_Odds_Calculator_3-way'!B59-1)</f>
        <v>7.349341647866364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5.4600482962462227E-2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1.0692971059594854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42.120423827132655</v>
      </c>
      <c r="I59" s="6">
        <f>IF('Log_working_3-way'!$D59="","",'True_Odds_Calculator_3-way'!O60/'True_Odds_Calculator_3-way'!B60-1)</f>
        <v>4.4316820702259117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5.8750304797593023E-2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1.0305862319032686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15.670374514692075</v>
      </c>
      <c r="I60" s="6">
        <f>IF('Log_working_3-way'!$D60="","",'True_Odds_Calculator_3-way'!O61/'True_Odds_Calculator_3-way'!B61-1)</f>
        <v>7.6793361377947438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3.2810294520507766E-2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1.0454854556248643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14.015286465552224</v>
      </c>
      <c r="I61" s="6">
        <f>IF('Log_working_3-way'!$D61="","",'True_Odds_Calculator_3-way'!O62/'True_Odds_Calculator_3-way'!B62-1)</f>
        <v>8.6097833379534237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4.8733874820831247E-2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1.0393290229851198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35.312983849057751</v>
      </c>
      <c r="I62" s="6">
        <f>IF('Log_working_3-way'!$D62="","",'True_Odds_Calculator_3-way'!O63/'True_Odds_Calculator_3-way'!B63-1)</f>
        <v>4.9999606214240906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3.6484602229939878E-2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1.0305877763252631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13.320917403309886</v>
      </c>
      <c r="I63" s="6">
        <f>IF('Log_working_3-way'!$D63="","",'True_Odds_Calculator_3-way'!O64/'True_Odds_Calculator_3-way'!B64-1)</f>
        <v>7.4239957576400162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3.2957525812211674E-2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1.0384951321862181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3.4040640640124193</v>
      </c>
      <c r="I64" s="6">
        <f>IF('Log_working_3-way'!$D64="","",'True_Odds_Calculator_3-way'!O65/'True_Odds_Calculator_3-way'!B65-1)</f>
        <v>4.0051407348252468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3.6703741715131244E-2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1.028271616359701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8.7889110657805691</v>
      </c>
      <c r="I65" s="6">
        <f>IF('Log_working_3-way'!$D65="","",'True_Odds_Calculator_3-way'!O66/'True_Odds_Calculator_3-way'!B66-1)</f>
        <v>4.6126612223908845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2.9543046052479927E-2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1.0275612763297755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20.832879906518414</v>
      </c>
      <c r="I66" s="6">
        <f>IF('Log_working_3-way'!$D66="","",'True_Odds_Calculator_3-way'!O67/'True_Odds_Calculator_3-way'!B67-1)</f>
        <v>4.6168040768196779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2.878367347874633E-2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1.0256813687793962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17.725772012509786</v>
      </c>
      <c r="I67" s="6">
        <f>IF('Log_working_3-way'!$D67="","",'True_Odds_Calculator_3-way'!O68/'True_Odds_Calculator_3-way'!B68-1)</f>
        <v>5.5673167974249207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2.7284119389382688E-2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1.0272168166806159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8.0882182833537044</v>
      </c>
      <c r="I68" s="6">
        <f>IF('Log_working_3-way'!$D68="","",'True_Odds_Calculator_3-way'!O69/'True_Odds_Calculator_3-way'!B69-1)</f>
        <v>6.9785395261182428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2.9024571550338774E-2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1.0264730660628743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6.1453030693830968</v>
      </c>
      <c r="I69" s="6">
        <f>IF('Log_working_3-way'!$D69="","",'True_Odds_Calculator_3-way'!O70/'True_Odds_Calculator_3-way'!B70-1)</f>
        <v>7.0336868413121927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2.7842599941298118E-2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1.0300744715554997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25.047145425291692</v>
      </c>
      <c r="I70" s="6">
        <f>IF('Log_working_3-way'!$D70="","",'True_Odds_Calculator_3-way'!O71/'True_Odds_Calculator_3-way'!B71-1)</f>
        <v>6.1256095353786337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3.0683318772813939E-2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1.0815550343285218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51.477521574769945</v>
      </c>
      <c r="I71" s="6">
        <f>IF('Log_working_3-way'!$D71="","",'True_Odds_Calculator_3-way'!O72/'True_Odds_Calculator_3-way'!B72-1)</f>
        <v>2.3044592342316808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6.1248495136783099E-2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1.0399126564917591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49.178434542362993</v>
      </c>
      <c r="I72" s="6">
        <f>IF('Log_working_3-way'!$D72="","",'True_Odds_Calculator_3-way'!O73/'True_Odds_Calculator_3-way'!B73-1)</f>
        <v>2.3745598051939294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3.1462139039868386E-2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1.0258821333946926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15.34246906511278</v>
      </c>
      <c r="I73" s="6">
        <f>IF('Log_working_3-way'!$D73="","",'True_Odds_Calculator_3-way'!O74/'True_Odds_Calculator_3-way'!B74-1)</f>
        <v>10.104880823828461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2.7785948229535506E-2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1.0268320800159472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25.130356111322936</v>
      </c>
      <c r="I74" s="6">
        <f>IF('Log_working_3-way'!$D74="","",'True_Odds_Calculator_3-way'!O75/'True_Odds_Calculator_3-way'!B75-1)</f>
        <v>5.8846878875528246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2.7401164267507383E-2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1.0361933924722528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3.8110042546992871</v>
      </c>
      <c r="I75" s="6">
        <f>IF('Log_working_3-way'!$D75="","",'True_Odds_Calculator_3-way'!O76/'True_Odds_Calculator_3-way'!B76-1)</f>
        <v>5.0652118889653073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3.56386049393147E-2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1.03152768563214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16.07962126699125</v>
      </c>
      <c r="I76" s="6">
        <f>IF('Log_working_3-way'!$D76="","",'True_Odds_Calculator_3-way'!O77/'True_Odds_Calculator_3-way'!B77-1)</f>
        <v>6.1052508945105597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3.363653067864858E-2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1.0350429628722428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5.2511774762728214</v>
      </c>
      <c r="I77" s="6">
        <f>IF('Log_working_3-way'!$D77="","",'True_Odds_Calculator_3-way'!O78/'True_Odds_Calculator_3-way'!B78-1)</f>
        <v>5.6862057481500079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3.5745535971400288E-2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1.0249985801918899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17.097598954383361</v>
      </c>
      <c r="I78" s="6">
        <f>IF('Log_working_3-way'!$D78="","",'True_Odds_Calculator_3-way'!O79/'True_Odds_Calculator_3-way'!B79-1)</f>
        <v>5.4704349965507086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2.6604279359345284E-2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1.0253899087546825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10.655425207077613</v>
      </c>
      <c r="I79" s="6">
        <f>IF('Log_working_3-way'!$D79="","",'True_Odds_Calculator_3-way'!O80/'True_Odds_Calculator_3-way'!B80-1)</f>
        <v>6.3471860940732494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2.7250101011599748E-2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1.0259953219879769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9.4598458704672996</v>
      </c>
      <c r="I80" s="6">
        <f>IF('Log_working_3-way'!$D80="","",'True_Odds_Calculator_3-way'!O81/'True_Odds_Calculator_3-way'!B81-1)</f>
        <v>6.0313559522793119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2.7720539518712339E-2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1.036110740906885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1.8310220473319876</v>
      </c>
      <c r="I81" s="6">
        <f>IF('Log_working_3-way'!$D81="","",'True_Odds_Calculator_3-way'!O82/'True_Odds_Calculator_3-way'!B82-1)</f>
        <v>3.3488155349943858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3.2155227070481462E-2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1.0276014413740875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20.829161904462634</v>
      </c>
      <c r="I82" s="6">
        <f>IF('Log_working_3-way'!$D82="","",'True_Odds_Calculator_3-way'!O83/'True_Odds_Calculator_3-way'!B83-1)</f>
        <v>6.7992449754719235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2.8958898704052105E-2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1.0292710349078946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5.9799081577385111</v>
      </c>
      <c r="I83" s="6">
        <f>IF('Log_working_3-way'!$D83="","",'True_Odds_Calculator_3-way'!O84/'True_Odds_Calculator_3-way'!B84-1)</f>
        <v>4.5051453632539742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2.9751962264630283E-2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1.0332600521377298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32.135834815627902</v>
      </c>
      <c r="I84" s="6">
        <f>IF('Log_working_3-way'!$D84="","",'True_Odds_Calculator_3-way'!O85/'True_Odds_Calculator_3-way'!B85-1)</f>
        <v>4.1204911921985747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3.2071683456517341E-2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1.0263509010728504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22.619970206499929</v>
      </c>
      <c r="I85" s="6">
        <f>IF('Log_working_3-way'!$D85="","",'True_Odds_Calculator_3-way'!O86/'True_Odds_Calculator_3-way'!B86-1)</f>
        <v>5.996063741129853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2.7374018850398585E-2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1.0264629652798456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21.065266147456587</v>
      </c>
      <c r="I86" s="6">
        <f>IF('Log_working_3-way'!$D86="","",'True_Odds_Calculator_3-way'!O87/'True_Odds_Calculator_3-way'!B87-1)</f>
        <v>4.9619046974735053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2.7666596446878744E-2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1.0249752406681309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12.260420129321094</v>
      </c>
      <c r="I87" s="6">
        <f>IF('Log_working_3-way'!$D87="","",'True_Odds_Calculator_3-way'!O88/'True_Odds_Calculator_3-way'!B88-1)</f>
        <v>6.1911811401041943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2.6843206572069178E-2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1.0259748844009979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13.617940199335548</v>
      </c>
      <c r="I88" s="6">
        <f>IF('Log_working_3-way'!$D88="","",'True_Odds_Calculator_3-way'!O89/'True_Odds_Calculator_3-way'!B89-1)</f>
        <v>5.204906204906206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2.7719050974864823E-2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1.0327856053053415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2.1083124714195729</v>
      </c>
      <c r="I89" s="6">
        <f>IF('Log_working_3-way'!$D89="","",'True_Odds_Calculator_3-way'!O90/'True_Odds_Calculator_3-way'!B90-1)</f>
        <v>3.2688562309932339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2.9560123460957044E-2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1.0340797208897061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35.945790599885811</v>
      </c>
      <c r="I90" s="6">
        <f>IF('Log_working_3-way'!$D90="","",'True_Odds_Calculator_3-way'!O91/'True_Odds_Calculator_3-way'!B91-1)</f>
        <v>5.2460081972184502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3.1347467472679025E-2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1.0377460427465559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38.232335212899009</v>
      </c>
      <c r="I91" s="6">
        <f>IF('Log_working_3-way'!$D91="","",'True_Odds_Calculator_3-way'!O92/'True_Odds_Calculator_3-way'!B92-1)</f>
        <v>4.0871024675045646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3.4085708223702049E-2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1.0429838391861406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52.968732681774313</v>
      </c>
      <c r="I92" s="6">
        <f>IF('Log_working_3-way'!$D92="","",'True_Odds_Calculator_3-way'!O93/'True_Odds_Calculator_3-way'!B93-1)</f>
        <v>2.0142946229386998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3.1925117236266232E-2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1.0379192100788395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45.76247569352838</v>
      </c>
      <c r="I93" s="6">
        <f>IF('Log_working_3-way'!$D93="","",'True_Odds_Calculator_3-way'!O94/'True_Odds_Calculator_3-way'!B94-1)</f>
        <v>2.9734575881468475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3.1282196392552919E-2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1.0407963596408443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5.1426268635640593E-2</v>
      </c>
      <c r="I94" s="6">
        <f>IF('Log_working_3-way'!$D94="","",'True_Odds_Calculator_3-way'!O95/'True_Odds_Calculator_3-way'!B95-1)</f>
        <v>1.9369050708102993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2.9851015359055433E-2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1.0253270308129947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9.9677034582049036</v>
      </c>
      <c r="I95" s="6">
        <f>IF('Log_working_3-way'!$D95="","",'True_Odds_Calculator_3-way'!O96/'True_Odds_Calculator_3-way'!B96-1)</f>
        <v>4.7379108416346281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2.6719409674142103E-2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1.0253714799766631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10.037177314221344</v>
      </c>
      <c r="I96" s="6">
        <f>IF('Log_working_3-way'!$D96="","",'True_Odds_Calculator_3-way'!O97/'True_Odds_Calculator_3-way'!B97-1)</f>
        <v>6.1116024376197995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2.7138674197497714E-2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1.0263700345403013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16.313875992144773</v>
      </c>
      <c r="I97" s="6">
        <f>IF('Log_working_3-way'!$D97="","",'True_Odds_Calculator_3-way'!O98/'True_Odds_Calculator_3-way'!B98-1)</f>
        <v>7.5631034930551451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2.8274356534366829E-2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1.0321887759783719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32.17317013325323</v>
      </c>
      <c r="I98" s="6">
        <f>IF('Log_working_3-way'!$D98="","",'True_Odds_Calculator_3-way'!O99/'True_Odds_Calculator_3-way'!B99-1)</f>
        <v>5.2486579650754841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3.0910120544104025E-2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1.0295826908991017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5.4474425696953608</v>
      </c>
      <c r="I99" s="6">
        <f>IF('Log_working_3-way'!$D99="","",'True_Odds_Calculator_3-way'!O100/'True_Odds_Calculator_3-way'!B100-1)</f>
        <v>5.4143363724282718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3.0265285029019928E-2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1.0279147527324222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25.376056999686806</v>
      </c>
      <c r="I100" s="6">
        <f>IF('Log_working_3-way'!$D100="","",'True_Odds_Calculator_3-way'!O101/'True_Odds_Calculator_3-way'!B101-1)</f>
        <v>5.3276171727695143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2.8460626674912559E-2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1.0262295253860081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21.069360848380629</v>
      </c>
      <c r="I101" s="6">
        <f>IF('Log_working_3-way'!$D101="","",'True_Odds_Calculator_3-way'!O102/'True_Odds_Calculator_3-way'!B102-1)</f>
        <v>7.2725634167191036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2.7475925435108906E-2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1.0268514870430094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25.130295773028976</v>
      </c>
      <c r="I102" s="6">
        <f>IF('Log_working_3-way'!$D102="","",'True_Odds_Calculator_3-way'!O103/'True_Odds_Calculator_3-way'!B103-1)</f>
        <v>6.1872591804226458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2.7403536672090834E-2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1.0253544186170287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14.573992044319041</v>
      </c>
      <c r="I103" s="6">
        <f>IF('Log_working_3-way'!$D103="","",'True_Odds_Calculator_3-way'!O104/'True_Odds_Calculator_3-way'!B104-1)</f>
        <v>8.1029982770804931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2.7353805913645335E-2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1.0263391260756969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8.207710945028527</v>
      </c>
      <c r="I104" s="6">
        <f>IF('Log_working_3-way'!$D104="","",'True_Odds_Calculator_3-way'!O105/'True_Odds_Calculator_3-way'!B105-1)</f>
        <v>7.4628959769636367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2.8209473323387746E-2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1.025704104409227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15.080288915798125</v>
      </c>
      <c r="I105" s="6">
        <f>IF('Log_working_3-way'!$D105="","",'True_Odds_Calculator_3-way'!O106/'True_Odds_Calculator_3-way'!B106-1)</f>
        <v>6.8093457457201279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2.7628021858658203E-2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1.0317704741952698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17.93973003199304</v>
      </c>
      <c r="I106" s="6">
        <f>IF('Log_working_3-way'!$D106="","",'True_Odds_Calculator_3-way'!O107/'True_Odds_Calculator_3-way'!B107-1)</f>
        <v>6.4642411351394777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3.3735277708423883E-2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1.0394667117722605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33.563156819405222</v>
      </c>
      <c r="I107" s="6">
        <f>IF('Log_working_3-way'!$D107="","",'True_Odds_Calculator_3-way'!O108/'True_Odds_Calculator_3-way'!B108-1)</f>
        <v>4.5433746846344043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3.7417705744453134E-2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1.0332472846866472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21.556004824902942</v>
      </c>
      <c r="I108" s="6">
        <f>IF('Log_working_3-way'!$D108="","",'True_Odds_Calculator_3-way'!O109/'True_Odds_Calculator_3-way'!B109-1)</f>
        <v>6.8449221251634826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3.4658739006565131E-2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1.0319317985259342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15.107646112916047</v>
      </c>
      <c r="I109" s="6">
        <f>IF('Log_working_3-way'!$D109="","",'True_Odds_Calculator_3-way'!O110/'True_Odds_Calculator_3-way'!B110-1)</f>
        <v>7.4132704895344261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3.4274343858155198E-2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1.040729054244403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33.949313608983296</v>
      </c>
      <c r="I110" s="6">
        <f>IF('Log_working_3-way'!$D110="","",'True_Odds_Calculator_3-way'!O111/'True_Odds_Calculator_3-way'!B111-1)</f>
        <v>4.9891622925799206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3.8353361336812775E-2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1.0348975203932695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26.040418901760269</v>
      </c>
      <c r="I111" s="6">
        <f>IF('Log_working_3-way'!$D111="","",'True_Odds_Calculator_3-way'!O112/'True_Odds_Calculator_3-way'!B112-1)</f>
        <v>5.9425554959050855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3.5292281941075698E-2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1.0375212046593476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9.4726830374943862</v>
      </c>
      <c r="I112" s="6">
        <f>IF('Log_working_3-way'!$D112="","",'True_Odds_Calculator_3-way'!O113/'True_Odds_Calculator_3-way'!B113-1)</f>
        <v>7.0780219028718498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4.0056142990988919E-2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1.0350711528742065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24.12740539047131</v>
      </c>
      <c r="I113" s="6">
        <f>IF('Log_working_3-way'!$D113="","",'True_Odds_Calculator_3-way'!O114/'True_Odds_Calculator_3-way'!B114-1)</f>
        <v>6.2060557607001225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3.5953377873752634E-2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1.0316904823128203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9.2618559621115111</v>
      </c>
      <c r="I114" s="6">
        <f>IF('Log_working_3-way'!$D114="","",'True_Odds_Calculator_3-way'!O115/'True_Odds_Calculator_3-way'!B115-1)</f>
        <v>7.2208064885638432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3.3944755193841214E-2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1.0308211210599247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15.805887032617346</v>
      </c>
      <c r="I115" s="6">
        <f>IF('Log_working_3-way'!$D115="","",'True_Odds_Calculator_3-way'!O116/'True_Odds_Calculator_3-way'!B116-1)</f>
        <v>7.4732598042676983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3.3037475345167655E-2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1.0323336527208049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8.7424613553645809</v>
      </c>
      <c r="I116" s="6">
        <f>IF('Log_working_3-way'!$D116="","",'True_Odds_Calculator_3-way'!O117/'True_Odds_Calculator_3-way'!B117-1)</f>
        <v>6.8019735277799773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3.4451659451659511E-2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1.034840007740556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26.332987086153928</v>
      </c>
      <c r="I117" s="6">
        <f>IF('Log_working_3-way'!$D117="","",'True_Odds_Calculator_3-way'!O118/'True_Odds_Calculator_3-way'!B118-1)</f>
        <v>6.1335737799284047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3.5135505533285372E-2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1.0333653487755186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6.1379314710350146</v>
      </c>
      <c r="I118" s="6">
        <f>IF('Log_working_3-way'!$D118="","",'True_Odds_Calculator_3-way'!O119/'True_Odds_Calculator_3-way'!B119-1)</f>
        <v>5.8011963183688469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3.4503557635648274E-2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1.0384323307680836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31.594258033195246</v>
      </c>
      <c r="I119" s="6">
        <f>IF('Log_working_3-way'!$D119="","",'True_Odds_Calculator_3-way'!O120/'True_Odds_Calculator_3-way'!B120-1)</f>
        <v>5.2432811455823485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3.7055518506625251E-2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1.0351459632294044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24.64974991892041</v>
      </c>
      <c r="I120" s="6">
        <f>IF('Log_working_3-way'!$D120="","",'True_Odds_Calculator_3-way'!O121/'True_Odds_Calculator_3-way'!B121-1)</f>
        <v>6.2859104270958266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3.5889437951293734E-2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1.044534852953352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27.91242186197011</v>
      </c>
      <c r="I121" s="6">
        <f>IF('Log_working_3-way'!$D121="","",'True_Odds_Calculator_3-way'!O122/'True_Odds_Calculator_3-way'!B122-1)</f>
        <v>6.1885536630204392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4.4173704066654995E-2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1.0325809112984514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6.4645814548808653</v>
      </c>
      <c r="I122" s="6">
        <f>IF('Log_working_3-way'!$D122="","",'True_Odds_Calculator_3-way'!O123/'True_Odds_Calculator_3-way'!B123-1)</f>
        <v>5.459345769502101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3.3688148405260687E-2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1.0343876447081295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22.664796292183347</v>
      </c>
      <c r="I123" s="6">
        <f>IF('Log_working_3-way'!$D123="","",'True_Odds_Calculator_3-way'!O124/'True_Odds_Calculator_3-way'!B124-1)</f>
        <v>5.9778178684403489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3.560583968635278E-2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1.0328236512722333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23.67398634710225</v>
      </c>
      <c r="I124" s="6">
        <f>IF('Log_working_3-way'!$D124="","",'True_Odds_Calculator_3-way'!O125/'True_Odds_Calculator_3-way'!B125-1)</f>
        <v>6.1042292635321163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3.3785173840491955E-2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1.0315424057357596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8.7480273618410305</v>
      </c>
      <c r="I125" s="6">
        <f>IF('Log_working_3-way'!$D125="","",'True_Odds_Calculator_3-way'!O126/'True_Odds_Calculator_3-way'!B126-1)</f>
        <v>7.9906307162652102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3.3860999985661167E-2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1.0354808120660253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27.214919394248088</v>
      </c>
      <c r="I126" s="6">
        <f>IF('Log_working_3-way'!$D126="","",'True_Odds_Calculator_3-way'!O127/'True_Odds_Calculator_3-way'!B127-1)</f>
        <v>5.6523075500178477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3.5565871676473959E-2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1.0313976188339202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17.615598440807481</v>
      </c>
      <c r="I127" s="6">
        <f>IF('Log_working_3-way'!$D127="","",'True_Odds_Calculator_3-way'!O128/'True_Odds_Calculator_3-way'!B128-1)</f>
        <v>6.2241129127992476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3.3363943304045796E-2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1.0359153839233228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26.897762006937555</v>
      </c>
      <c r="I128" s="6">
        <f>IF('Log_working_3-way'!$D128="","",'True_Odds_Calculator_3-way'!O129/'True_Odds_Calculator_3-way'!B129-1)</f>
        <v>5.3130864815903331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3.6107330907416912E-2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1.0450640304866381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46.837317328181925</v>
      </c>
      <c r="I129" s="6">
        <f>IF('Log_working_3-way'!$D129="","",'True_Odds_Calculator_3-way'!O130/'True_Odds_Calculator_3-way'!B130-1)</f>
        <v>2.513022502350752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3.6708106259249584E-2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1.0411199518737562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16.649321355366858</v>
      </c>
      <c r="I130" s="6">
        <f>IF('Log_working_3-way'!$D130="","",'True_Odds_Calculator_3-way'!O131/'True_Odds_Calculator_3-way'!B131-1)</f>
        <v>6.3932407952277099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4.3662663834337589E-2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1.0450332738796919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5.9055629406594479</v>
      </c>
      <c r="I131" s="6">
        <f>IF('Log_working_3-way'!$D131="","",'True_Odds_Calculator_3-way'!O132/'True_Odds_Calculator_3-way'!B132-1)</f>
        <v>6.4980535114454971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4.6441686929947767E-2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1.0420680096131232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13.604147355732719</v>
      </c>
      <c r="I132" s="6">
        <f>IF('Log_working_3-way'!$D132="","",'True_Odds_Calculator_3-way'!O133/'True_Odds_Calculator_3-way'!B133-1)</f>
        <v>6.1840675631848345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4.482573962185521E-2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1.0418207222053328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10.703965501325353</v>
      </c>
      <c r="I133" s="6">
        <f>IF('Log_working_3-way'!$D133="","",'True_Odds_Calculator_3-way'!O134/'True_Odds_Calculator_3-way'!B134-1)</f>
        <v>6.5964099356985413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4.4563630991287795E-2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1.0451554785650998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23.132736872767076</v>
      </c>
      <c r="I134" s="6">
        <f>IF('Log_working_3-way'!$D134="","",'True_Odds_Calculator_3-way'!O135/'True_Odds_Calculator_3-way'!B135-1)</f>
        <v>7.0759913542662325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4.6374794194700364E-2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1.0554068864059114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38.13510824055124</v>
      </c>
      <c r="I135" s="6">
        <f>IF('Log_working_3-way'!$D135="","",'True_Odds_Calculator_3-way'!O136/'True_Odds_Calculator_3-way'!B136-1)</f>
        <v>3.5009073447167074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4.9987826599520835E-2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1.0501043699199739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8.27875681603558</v>
      </c>
      <c r="I136" s="6">
        <f>IF('Log_working_3-way'!$D136="","",'True_Odds_Calculator_3-way'!O137/'True_Odds_Calculator_3-way'!B137-1)</f>
        <v>6.2908026945929176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5.2471273212270297E-2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1.0574803857166852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1.2816727750641892</v>
      </c>
      <c r="I137" s="6">
        <f>IF('Log_working_3-way'!$D137="","",'True_Odds_Calculator_3-way'!O138/'True_Odds_Calculator_3-way'!B138-1)</f>
        <v>4.3722251386456126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5.022318966341377E-2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1.0489910662041539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16.066351558384444</v>
      </c>
      <c r="I138" s="6">
        <f>IF('Log_working_3-way'!$D138="","",'True_Odds_Calculator_3-way'!O139/'True_Odds_Calculator_3-way'!B139-1)</f>
        <v>7.2711385768987356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5.2047397630118564E-2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1.0520869825120971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7.7116967206619833</v>
      </c>
      <c r="I139" s="6">
        <f>IF('Log_working_3-way'!$D139="","",'True_Odds_Calculator_3-way'!O140/'True_Odds_Calculator_3-way'!B140-1)</f>
        <v>5.929903381154781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5.4069804069803995E-2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1.0483155239062583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14.978323751150386</v>
      </c>
      <c r="I140" s="6">
        <f>IF('Log_working_3-way'!$D140="","",'True_Odds_Calculator_3-way'!O141/'True_Odds_Calculator_3-way'!B141-1)</f>
        <v>5.9864754433978096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5.1209145971241155E-2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1.042702483424254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8.2911626391177524</v>
      </c>
      <c r="I141" s="6">
        <f>IF('Log_working_3-way'!$D141="","",'True_Odds_Calculator_3-way'!O142/'True_Odds_Calculator_3-way'!B142-1)</f>
        <v>5.4254791370059081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4.4527486552831785E-2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1.035971154362711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0.96370001363594904</v>
      </c>
      <c r="I142" s="6">
        <f>IF('Log_working_3-way'!$D142="","",'True_Odds_Calculator_3-way'!O143/'True_Odds_Calculator_3-way'!B143-1)</f>
        <v>3.1946491415537146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3.0419827412308642E-2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1.0271479452866208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18.903529504558097</v>
      </c>
      <c r="I143" s="6">
        <f>IF('Log_working_3-way'!$D143="","",'True_Odds_Calculator_3-way'!O144/'True_Odds_Calculator_3-way'!B144-1)</f>
        <v>5.4573034098477669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2.8691984125309933E-2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1.0335938979852026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6.8415148609359155</v>
      </c>
      <c r="I144" s="6">
        <f>IF('Log_working_3-way'!$D144="","",'True_Odds_Calculator_3-way'!O145/'True_Odds_Calculator_3-way'!B145-1)</f>
        <v>6.1337611677558295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3.510831485659871E-2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1.0371127760680399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30.887918757498888</v>
      </c>
      <c r="I145" s="6">
        <f>IF('Log_working_3-way'!$D145="","",'True_Odds_Calculator_3-way'!O146/'True_Odds_Calculator_3-way'!B146-1)</f>
        <v>6.3672860131103777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3.5798621149796261E-2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1.0319845617971628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16.069609073541567</v>
      </c>
      <c r="I146" s="6">
        <f>IF('Log_working_3-way'!$D146="","",'True_Odds_Calculator_3-way'!O147/'True_Odds_Calculator_3-way'!B147-1)</f>
        <v>8.6828526714637917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3.4242811048470045E-2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1.0441511661879399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38.012544673135416</v>
      </c>
      <c r="I147" s="6">
        <f>IF('Log_working_3-way'!$D147="","",'True_Odds_Calculator_3-way'!O148/'True_Odds_Calculator_3-way'!B148-1)</f>
        <v>4.0586030934270836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3.991158443548426E-2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1.0330878912851154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22.462864653160239</v>
      </c>
      <c r="I148" s="6">
        <f>IF('Log_working_3-way'!$D148="","",'True_Odds_Calculator_3-way'!O149/'True_Odds_Calculator_3-way'!B149-1)</f>
        <v>7.364024130554327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3.4253236972494827E-2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1.0309830415037131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14.73457494539052</v>
      </c>
      <c r="I149" s="6">
        <f>IF('Log_working_3-way'!$D149="","",'True_Odds_Calculator_3-way'!O150/'True_Odds_Calculator_3-way'!B150-1)</f>
        <v>8.2758417836009031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3.3336150184247737E-2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1.0313268296594125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11.978024241262087</v>
      </c>
      <c r="I150" s="6">
        <f>IF('Log_working_3-way'!$D150="","",'True_Odds_Calculator_3-way'!O151/'True_Odds_Calculator_3-way'!B151-1)</f>
        <v>8.6253238531284229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3.3870455605915728E-2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1.0365796764297561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29.472380728278132</v>
      </c>
      <c r="I151" s="6">
        <f>IF('Log_working_3-way'!$D151="","",'True_Odds_Calculator_3-way'!O152/'True_Odds_Calculator_3-way'!B152-1)</f>
        <v>6.6180951820695331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3.5746822263676314E-2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1.0306509534666892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10.049041772841722</v>
      </c>
      <c r="I152" s="6">
        <f>IF('Log_working_3-way'!$D152="","",'True_Odds_Calculator_3-way'!O153/'True_Odds_Calculator_3-way'!B153-1)</f>
        <v>7.5240941099182024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3.2980117384340257E-2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1.0319198542461352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3.1396615667451435</v>
      </c>
      <c r="I153" s="6">
        <f>IF('Log_working_3-way'!$D153="","",'True_Odds_Calculator_3-way'!O154/'True_Odds_Calculator_3-way'!B154-1)</f>
        <v>5.3756775804040116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3.1203644840008593E-2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1.0295922109755766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29.671354007574397</v>
      </c>
      <c r="I154" s="6">
        <f>IF('Log_working_3-way'!$D154="","",'True_Odds_Calculator_3-way'!O155/'True_Odds_Calculator_3-way'!B155-1)</f>
        <v>6.022424415943946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2.902765552276243E-2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1.0365715181569095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0.45843780279605473</v>
      </c>
      <c r="I155" s="6">
        <f>IF('Log_working_3-way'!$D155="","",'True_Odds_Calculator_3-way'!O156/'True_Odds_Calculator_3-way'!B156-1)</f>
        <v>3.1973779574715273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2.9749926808750438E-2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1.0271314888406606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18.546241996771485</v>
      </c>
      <c r="I156" s="6">
        <f>IF('Log_working_3-way'!$D156="","",'True_Odds_Calculator_3-way'!O157/'True_Odds_Calculator_3-way'!B157-1)</f>
        <v>8.0349407742549932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2.8790635717942159E-2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1.0259794747878235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6.8088519237498861</v>
      </c>
      <c r="I157" s="6">
        <f>IF('Log_working_3-way'!$D157="","",'True_Odds_Calculator_3-way'!O158/'True_Odds_Calculator_3-way'!B158-1)</f>
        <v>8.0999937282360204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2.7693007761756983E-2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1.0255588493406238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14.203378854814861</v>
      </c>
      <c r="I158" s="6">
        <f>IF('Log_working_3-way'!$D158="","",'True_Odds_Calculator_3-way'!O159/'True_Odds_Calculator_3-way'!B159-1)</f>
        <v>7.8288673711518761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2.7587564087725447E-2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1.0318604302472161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26.412948720620456</v>
      </c>
      <c r="I159" s="6">
        <f>IF('Log_working_3-way'!$D159="","",'True_Odds_Calculator_3-way'!O160/'True_Odds_Calculator_3-way'!B160-1)</f>
        <v>6.3528922552467515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3.211608840452862E-2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1.0263653909527526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19.661262128549442</v>
      </c>
      <c r="I160" s="6">
        <f>IF('Log_working_3-way'!$D160="","",'True_Odds_Calculator_3-way'!O161/'True_Odds_Calculator_3-way'!B161-1)</f>
        <v>7.5667582911821398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2.7835668402338198E-2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1.0671714628557196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70.849637898332816</v>
      </c>
      <c r="I161" s="6">
        <f>IF('Log_working_3-way'!$D161="","",'True_Odds_Calculator_3-way'!O162/'True_Odds_Calculator_3-way'!B162-1)</f>
        <v>0.15225768906958081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3.4330753843939688E-2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1.0936554657386712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83.882473900514611</v>
      </c>
      <c r="I162" s="6">
        <f>IF('Log_working_3-way'!$D162="","",'True_Odds_Calculator_3-way'!O163/'True_Odds_Calculator_3-way'!B163-1)</f>
        <v>-0.62038302980976878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2.8997728432036407E-2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1.0323023808581873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38.929836871975297</v>
      </c>
      <c r="I163" s="6">
        <f>IF('Log_working_3-way'!$D163="","",'True_Odds_Calculator_3-way'!O164/'True_Odds_Calculator_3-way'!B164-1)</f>
        <v>3.4940802872766357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2.9089785089338571E-2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1.040200369955709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51.454659709616053</v>
      </c>
      <c r="I164" s="6">
        <f>IF('Log_working_3-way'!$D164="","",'True_Odds_Calculator_3-way'!O165/'True_Odds_Calculator_3-way'!B165-1)</f>
        <v>1.934446536072767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3.0713843992877354E-2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1.0325637002070667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2.6595821435782185</v>
      </c>
      <c r="I165" s="6">
        <f>IF('Log_working_3-way'!$D165="","",'True_Odds_Calculator_3-way'!O166/'True_Odds_Calculator_3-way'!B166-1)</f>
        <v>3.6474374980513815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3.027708864281986E-2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1.0289439121485904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28.023068788542506</v>
      </c>
      <c r="I166" s="6">
        <f>IF('Log_working_3-way'!$D166="","",'True_Odds_Calculator_3-way'!O167/'True_Odds_Calculator_3-way'!B167-1)</f>
        <v>5.8749543816453995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2.8855750690421011E-2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1.0264904848416183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18.915248695098786</v>
      </c>
      <c r="I167" s="6">
        <f>IF('Log_working_3-way'!$D167="","",'True_Odds_Calculator_3-way'!O168/'True_Odds_Calculator_3-way'!B168-1)</f>
        <v>6.8950711562188616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2.808664710169495E-2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1.0900131974843816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1.4438690321277399</v>
      </c>
      <c r="I168" s="6">
        <f>IF('Log_working_3-way'!$D168="","",'True_Odds_Calculator_3-way'!O169/'True_Odds_Calculator_3-way'!B169-1)</f>
        <v>3.4352417858721092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7.4859610093132023E-2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1.0427774432305326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-7.0845841358565753E-2</v>
      </c>
      <c r="I169" s="6">
        <f>IF('Log_working_3-way'!$D169="","",'True_Odds_Calculator_3-way'!O170/'True_Odds_Calculator_3-way'!B170-1)</f>
        <v>1.7785268944902239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3.0410874479941397E-2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1.0311618137449858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29.277524272406186</v>
      </c>
      <c r="I170" s="6">
        <f>IF('Log_working_3-way'!$D170="","",'True_Odds_Calculator_3-way'!O171/'True_Odds_Calculator_3-way'!B171-1)</f>
        <v>4.9144773980318046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3.0798023349233761E-2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1.0254659746258248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15.348476405574466</v>
      </c>
      <c r="I171" s="6">
        <f>IF('Log_working_3-way'!$D171="","",'True_Odds_Calculator_3-way'!O172/'True_Odds_Calculator_3-way'!B172-1)</f>
        <v>7.8838445366716368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2.7408282448359467E-2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1.0514046604063796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57.973428182170281</v>
      </c>
      <c r="I172" s="6">
        <f>IF('Log_working_3-way'!$D172="","",'True_Odds_Calculator_3-way'!O173/'True_Odds_Calculator_3-way'!B173-1)</f>
        <v>1.4894317284631597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3.4960288580494048E-2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1.0262682052510186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8.210053402687965</v>
      </c>
      <c r="I173" s="6">
        <f>IF('Log_working_3-way'!$D173="","",'True_Odds_Calculator_3-way'!O174/'True_Odds_Calculator_3-way'!B174-1)</f>
        <v>6.5062645884175634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2.79479615762801E-2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1.0271514294572557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12.227199377226091</v>
      </c>
      <c r="I174" s="6">
        <f>IF('Log_working_3-way'!$D174="","",'True_Odds_Calculator_3-way'!O175/'True_Odds_Calculator_3-way'!B175-1)</f>
        <v>9.1084157072097955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2.9422173036028454E-2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1.050369245671025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18.803272774630877</v>
      </c>
      <c r="I175" s="6">
        <f>IF('Log_working_3-way'!$D175="","",'True_Odds_Calculator_3-way'!O176/'True_Odds_Calculator_3-way'!B176-1)</f>
        <v>6.3285861538894395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5.2870119923605685E-2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1.0464622041413325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11.328212610710924</v>
      </c>
      <c r="I176" s="6">
        <f>IF('Log_working_3-way'!$D176="","",'True_Odds_Calculator_3-way'!O177/'True_Odds_Calculator_3-way'!B177-1)</f>
        <v>7.0048190162250172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4.9567302679595526E-2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1.0542291703197801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38.183316336874391</v>
      </c>
      <c r="I177" s="6">
        <f>IF('Log_working_3-way'!$D177="","",'True_Odds_Calculator_3-way'!O178/'True_Odds_Calculator_3-way'!B178-1)</f>
        <v>4.30418513246582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4.8696003471338845E-2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1.0428742973005225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19.512088566235402</v>
      </c>
      <c r="I178" s="6">
        <f>IF('Log_working_3-way'!$D178="","",'True_Odds_Calculator_3-way'!O179/'True_Odds_Calculator_3-way'!B179-1)</f>
        <v>5.5927625474216844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4.4918972455386452E-2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1.0514186243574792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22.985976960263489</v>
      </c>
      <c r="I179" s="6">
        <f>IF('Log_working_3-way'!$D179="","",'True_Odds_Calculator_3-way'!O180/'True_Odds_Calculator_3-way'!B180-1)</f>
        <v>5.6478309230102353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5.2777113078620541E-2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1.0817630841027097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32.282724280486747</v>
      </c>
      <c r="I180" s="6">
        <f>IF('Log_working_3-way'!$D180="","",'True_Odds_Calculator_3-way'!O181/'True_Odds_Calculator_3-way'!B181-1)</f>
        <v>4.9794242151208152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7.732860293216115E-2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1.1153067096343943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46.398462108318597</v>
      </c>
      <c r="I181" s="6">
        <f>IF('Log_working_3-way'!$D181="","",'True_Odds_Calculator_3-way'!O182/'True_Odds_Calculator_3-way'!B182-1)</f>
        <v>3.2353367390210348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9.1958538833144754E-2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1.0618211867469443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11.236364648220798</v>
      </c>
      <c r="I182" s="6">
        <f>IF('Log_working_3-way'!$D182="","",'True_Odds_Calculator_3-way'!O183/'True_Odds_Calculator_3-way'!B183-1)</f>
        <v>6.2848908923218598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6.5094277251952937E-2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1.0606690544091402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14.031467754806545</v>
      </c>
      <c r="I183" s="6">
        <f>IF('Log_working_3-way'!$D183="","",'True_Odds_Calculator_3-way'!O184/'True_Odds_Calculator_3-way'!B184-1)</f>
        <v>7.5748280380373387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6.4433644205087903E-2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1.0658986177122713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27.027296208178029</v>
      </c>
      <c r="I184" s="6">
        <f>IF('Log_working_3-way'!$D184="","",'True_Odds_Calculator_3-way'!O185/'True_Odds_Calculator_3-way'!B185-1)</f>
        <v>6.1625265003790632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6.5409627956287686E-2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1.0603392017739557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16.315195896373453</v>
      </c>
      <c r="I185" s="6">
        <f>IF('Log_working_3-way'!$D185="","",'True_Odds_Calculator_3-way'!O186/'True_Odds_Calculator_3-way'!B186-1)</f>
        <v>7.845126557437414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6.3801868072908441E-2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1.0688427907311291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31.466959562186972</v>
      </c>
      <c r="I186" s="6">
        <f>IF('Log_working_3-way'!$D186="","",'True_Odds_Calculator_3-way'!O187/'True_Odds_Calculator_3-way'!B187-1)</f>
        <v>5.5322236084906367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6.5762750536924042E-2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1.062427285846286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18.935441024103401</v>
      </c>
      <c r="I187" s="6">
        <f>IF('Log_working_3-way'!$D187="","",'True_Odds_Calculator_3-way'!O188/'True_Odds_Calculator_3-way'!B188-1)</f>
        <v>7.265811818225087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6.5257705824375734E-2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1.0693359707287324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35.729369670290779</v>
      </c>
      <c r="I188" s="6">
        <f>IF('Log_working_3-way'!$D188="","",'True_Odds_Calculator_3-way'!O189/'True_Odds_Calculator_3-way'!B189-1)</f>
        <v>4.9359098479801258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6.3522199010031422E-2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1.0250784601820058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9.8176706827309221</v>
      </c>
      <c r="I189" s="6">
        <f>IF('Log_working_3-way'!$D189="","",'True_Odds_Calculator_3-way'!O190/'True_Odds_Calculator_3-way'!B190-1)</f>
        <v>8.2174235403151066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2.7126027126027186E-2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1.0256281656683597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19.871131032722083</v>
      </c>
      <c r="I190" s="6">
        <f>IF('Log_working_3-way'!$D190="","",'True_Odds_Calculator_3-way'!O191/'True_Odds_Calculator_3-way'!B191-1)</f>
        <v>8.7516773099531484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2.6943411640742099E-2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1.0287170729904536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6.6631659596220549</v>
      </c>
      <c r="I191" s="6">
        <f>IF('Log_working_3-way'!$D191="","",'True_Odds_Calculator_3-way'!O192/'True_Odds_Calculator_3-way'!B192-1)</f>
        <v>5.0097460524409101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2.9655095309967017E-2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1.0270591945029715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18.030691674891681</v>
      </c>
      <c r="I192" s="6">
        <f>IF('Log_working_3-way'!$D192="","",'True_Odds_Calculator_3-way'!O193/'True_Odds_Calculator_3-way'!B193-1)</f>
        <v>7.9257264277940092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2.8794298116667782E-2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1.0286623331878735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21.886433698978415</v>
      </c>
      <c r="I193" s="6">
        <f>IF('Log_working_3-way'!$D193="","",'True_Odds_Calculator_3-way'!O194/'True_Odds_Calculator_3-way'!B194-1)</f>
        <v>8.9134287422536538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2.9644812218852845E-2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1.0255092220447515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14.952553603411564</v>
      </c>
      <c r="I194" s="6">
        <f>IF('Log_working_3-way'!$D194="","",'True_Odds_Calculator_3-way'!O195/'True_Odds_Calculator_3-way'!B195-1)</f>
        <v>7.8831732349151267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2.7485923733339801E-2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1.0249142022075037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18.243181820952771</v>
      </c>
      <c r="I195" s="6">
        <f>IF('Log_working_3-way'!$D195="","",'True_Odds_Calculator_3-way'!O196/'True_Odds_Calculator_3-way'!B196-1)</f>
        <v>8.1105881443362797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2.6497935920613225E-2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1.0257024137940822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14.444405824090635</v>
      </c>
      <c r="I196" s="6">
        <f>IF('Log_working_3-way'!$D196="","",'True_Odds_Calculator_3-way'!O197/'True_Odds_Calculator_3-way'!B197-1)</f>
        <v>8.1555291065107252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2.7735485920951097E-2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1.0270305119178844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21.478637566743295</v>
      </c>
      <c r="I197" s="6">
        <f>IF('Log_working_3-way'!$D197="","",'True_Odds_Calculator_3-way'!O198/'True_Odds_Calculator_3-way'!B198-1)</f>
        <v>6.6306269620599769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2.8260954731542887E-2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1.0258205684216724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8.3299973024676213</v>
      </c>
      <c r="I198" s="6">
        <f>IF('Log_working_3-way'!$D198="","",'True_Odds_Calculator_3-way'!O199/'True_Odds_Calculator_3-way'!B199-1)</f>
        <v>5.8486324998356745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2.7338200392540202E-2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1.0344352025290462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39.37898051658955</v>
      </c>
      <c r="I199" s="6">
        <f>IF('Log_working_3-way'!$D199="","",'True_Odds_Calculator_3-way'!O200/'True_Odds_Calculator_3-way'!B200-1)</f>
        <v>3.5450094962194481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3.0816244505453616E-2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1.0472714660714728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55.365175116042487</v>
      </c>
      <c r="I200" s="6">
        <f>IF('Log_working_3-way'!$D200="","",'True_Odds_Calculator_3-way'!O201/'True_Odds_Calculator_3-way'!B201-1)</f>
        <v>1.5825611147592946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3.3823852592728576E-2</v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1.57</v>
      </c>
      <c r="B2" s="4">
        <f>IF('True_Odds_Calculator_3-way'!B3="","",'True_Odds_Calculator_3-way'!B3)</f>
        <v>4.43</v>
      </c>
      <c r="C2" s="4">
        <f>IF('True_Odds_Calculator_3-way'!C3="","",'True_Odds_Calculator_3-way'!C3)</f>
        <v>5.34</v>
      </c>
      <c r="D2" s="9">
        <f>(K2/(AR2+K2-(AR2*K2)))</f>
        <v>0.61578569991425014</v>
      </c>
      <c r="E2" s="9">
        <f>(L2/(AR2+L2-(AR2*L2)))</f>
        <v>0.21032282073524139</v>
      </c>
      <c r="F2" s="9">
        <f>(M2/(AR2+M2-(AR2*M2)))</f>
        <v>0.17389147935050847</v>
      </c>
      <c r="G2" s="9">
        <f>AR2</f>
        <v>1.0946343438681665</v>
      </c>
      <c r="H2" s="9">
        <f>IF(A2="","",1/D2)</f>
        <v>1.6239415760048548</v>
      </c>
      <c r="I2" s="9">
        <f>IF(B2="","",1/E2)</f>
        <v>4.7545957994678103</v>
      </c>
      <c r="J2" s="9">
        <f>IF(C2="","",1/F2)</f>
        <v>5.7507130523878418</v>
      </c>
      <c r="K2" s="11">
        <f>1/A2</f>
        <v>0.63694267515923564</v>
      </c>
      <c r="L2" s="11">
        <f>1/B2</f>
        <v>0.22573363431151244</v>
      </c>
      <c r="M2" s="11">
        <f>1/C2</f>
        <v>0.18726591760299627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-0.22846205007755194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0.22455432025549435</v>
      </c>
      <c r="Q2" s="11">
        <f>2*'OddsRatio_working_3-way'!K2*'OddsRatio_working_3-way'!L2*'OddsRatio_working_3-way'!M2</f>
        <v>5.3849956895802006E-2</v>
      </c>
      <c r="R2" s="11">
        <f>O2/N2</f>
        <v>0</v>
      </c>
      <c r="S2" s="11">
        <f>P2/N2</f>
        <v>-0.98289549699509793</v>
      </c>
      <c r="T2" s="11">
        <f>Q2/N2</f>
        <v>-0.23570635419546712</v>
      </c>
      <c r="U2" s="11">
        <f>'OddsRatio_working_3-way'!S2-'OddsRatio_working_3-way'!R2^2/3</f>
        <v>-0.98289549699509793</v>
      </c>
      <c r="V2" s="11">
        <f>'OddsRatio_working_3-way'!S2*'OddsRatio_working_3-way'!R2/3-2*'OddsRatio_working_3-way'!R2^3/27-'OddsRatio_working_3-way'!T2</f>
        <v>0.23570635419546712</v>
      </c>
      <c r="W2" s="11">
        <f>'OddsRatio_working_3-way'!V2^2+4*'OddsRatio_working_3-way'!U2^3/27</f>
        <v>-8.5117948501839014E-2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0.18753361959256667</v>
      </c>
      <c r="Y2" s="11">
        <f>IF('OddsRatio_working_3-way'!W2&gt;=0,IF('OddsRatio_working_3-way'!V2+SQRT('OddsRatio_working_3-way'!W2)&gt;0,0,PI()),ACOS('OddsRatio_working_3-way'!V2/(2*'OddsRatio_working_3-way'!X2)))</f>
        <v>0.89125334153712488</v>
      </c>
      <c r="Z2" s="11">
        <f>'OddsRatio_working_3-way'!X2^(1/3)*COS('OddsRatio_working_3-way'!Y2/3)</f>
        <v>0.54731717193408336</v>
      </c>
      <c r="AA2" s="11">
        <f>'OddsRatio_working_3-way'!X2^(1/3)*COS(('OddsRatio_working_3-way'!Y2+2*PI())/3)</f>
        <v>-0.41876823150562159</v>
      </c>
      <c r="AB2" s="11">
        <f>'OddsRatio_working_3-way'!X2^(1/3)*COS(('OddsRatio_working_3-way'!Y2+4*PI())/3)</f>
        <v>-0.12854894042846168</v>
      </c>
      <c r="AC2" s="11">
        <f>'OddsRatio_working_3-way'!X2^(1/3)*SIN('OddsRatio_working_3-way'!Y2/3)</f>
        <v>0.16755818582742063</v>
      </c>
      <c r="AD2" s="11">
        <f>'OddsRatio_working_3-way'!X2^(1/3)*SIN(('OddsRatio_working_3-way'!Y2+2*PI())/3)</f>
        <v>0.39021148190866134</v>
      </c>
      <c r="AE2" s="11">
        <f>'OddsRatio_working_3-way'!X2^(1/3)*SIN(('OddsRatio_working_3-way'!Y2+4*PI())/3)</f>
        <v>-0.55776966773608194</v>
      </c>
      <c r="AF2" s="11">
        <f>-'OddsRatio_working_3-way'!U2/(3*'OddsRatio_working_3-way'!X2^(1/3))*COS(('OddsRatio_working_3-way'!Y2)/3)</f>
        <v>0.54731717193408325</v>
      </c>
      <c r="AG2" s="11">
        <f>-'OddsRatio_working_3-way'!U2/(3*'OddsRatio_working_3-way'!X2^(1/3))*COS(('OddsRatio_working_3-way'!Y2+2*PI())/3)</f>
        <v>-0.41876823150562148</v>
      </c>
      <c r="AH2" s="11">
        <f>-'OddsRatio_working_3-way'!U2/(3*'OddsRatio_working_3-way'!X2^(1/3))*COS(('OddsRatio_working_3-way'!Y2+4*PI())/3)</f>
        <v>-0.12854894042846166</v>
      </c>
      <c r="AI2" s="11">
        <f>'OddsRatio_working_3-way'!U2/(3*'OddsRatio_working_3-way'!X2^(1/3))*SIN(('OddsRatio_working_3-way'!Y2)/3)</f>
        <v>-0.1675581858274206</v>
      </c>
      <c r="AJ2" s="11">
        <f>'OddsRatio_working_3-way'!U2/(3*'OddsRatio_working_3-way'!X2^(1/3))*SIN(('OddsRatio_working_3-way'!Y2+2*PI())/3)</f>
        <v>-0.39021148190866128</v>
      </c>
      <c r="AK2" s="11">
        <f>'OddsRatio_working_3-way'!U2/(3*'OddsRatio_working_3-way'!X2^(1/3))*SIN(('OddsRatio_working_3-way'!Y2+4*PI())/3)</f>
        <v>0.55776966773608183</v>
      </c>
      <c r="AL2" s="11">
        <f>'OddsRatio_working_3-way'!Z2+'OddsRatio_working_3-way'!AF2</f>
        <v>1.0946343438681665</v>
      </c>
      <c r="AM2" s="11">
        <f>'OddsRatio_working_3-way'!AA2+'OddsRatio_working_3-way'!AG2</f>
        <v>-0.83753646301124307</v>
      </c>
      <c r="AN2" s="11">
        <f>'OddsRatio_working_3-way'!AB2+'OddsRatio_working_3-way'!AH2</f>
        <v>-0.25709788085692331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1.0946343438681665</v>
      </c>
      <c r="AS2" s="11">
        <f>IF(('OddsRatio_working_3-way'!X2=0),IF(Q2&gt;0,-Q2^(1/3),(-Q2)^(1/3)),'OddsRatio_working_3-way'!AM2-'OddsRatio_working_3-way'!R2/3)</f>
        <v>-0.83753646301124307</v>
      </c>
      <c r="AT2" s="11">
        <f>IF(('OddsRatio_working_3-way'!X2=0),IF(Q2&gt;0,-Q2^(1/3),(-Q2)^(1/3)),'OddsRatio_working_3-way'!AN2-'OddsRatio_working_3-way'!R2/3)</f>
        <v>-0.25709788085692331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4.87</v>
      </c>
      <c r="C3" s="4">
        <f>IF('True_Odds_Calculator_3-way'!C4="","",'True_Odds_Calculator_3-way'!C4)</f>
        <v>6.35</v>
      </c>
      <c r="D3" s="9">
        <f t="shared" ref="D3" si="0">(K3/(AR3+K3-(AR3*K3)))</f>
        <v>0.66695810328471306</v>
      </c>
      <c r="E3" s="9">
        <f t="shared" ref="E3" si="1">(L3/(AR3+L3-(AR3*L3)))</f>
        <v>0.18888012943567042</v>
      </c>
      <c r="F3" s="9">
        <f t="shared" ref="F3" si="2">(M3/(AR3+M3-(AR3*M3)))</f>
        <v>0.14416176727961666</v>
      </c>
      <c r="G3" s="9">
        <f t="shared" ref="G3" si="3">AR3</f>
        <v>1.109654564757294</v>
      </c>
      <c r="H3" s="9">
        <f t="shared" ref="H3" si="4">IF(A3="","",1/D3)</f>
        <v>1.4993445541407824</v>
      </c>
      <c r="I3" s="9">
        <f t="shared" ref="I3" si="5">IF(B3="","",1/E3)</f>
        <v>5.2943631656107275</v>
      </c>
      <c r="J3" s="9">
        <f t="shared" ref="J3" si="6">IF(C3="","",1/F3)</f>
        <v>6.9366519214515217</v>
      </c>
      <c r="K3" s="11">
        <f t="shared" ref="K3" si="7">1/A3</f>
        <v>0.68965517241379315</v>
      </c>
      <c r="L3" s="11">
        <f t="shared" ref="L3" si="8">1/B3</f>
        <v>0.20533880903490759</v>
      </c>
      <c r="M3" s="11">
        <f t="shared" ref="M3" si="9">1/C3</f>
        <v>0.15748031496062992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-0.20778135403187203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0.21565313965436397</v>
      </c>
      <c r="Q3" s="11">
        <f>2*'OddsRatio_working_3-way'!K3*'OddsRatio_working_3-way'!L3*'OddsRatio_working_3-way'!M3</f>
        <v>4.4602510786838467E-2</v>
      </c>
      <c r="R3" s="11">
        <f t="shared" ref="R3" si="10">O3/N3</f>
        <v>0</v>
      </c>
      <c r="S3" s="11">
        <f t="shared" ref="S3" si="11">P3/N3</f>
        <v>-1.0378849471800269</v>
      </c>
      <c r="T3" s="11">
        <f t="shared" ref="T3" si="12">Q3/N3</f>
        <v>-0.21466079569390423</v>
      </c>
      <c r="U3" s="11">
        <f>'OddsRatio_working_3-way'!S3-'OddsRatio_working_3-way'!R3^2/3</f>
        <v>-1.0378849471800269</v>
      </c>
      <c r="V3" s="11">
        <f>'OddsRatio_working_3-way'!S3*'OddsRatio_working_3-way'!R3/3-2*'OddsRatio_working_3-way'!R3^3/27-'OddsRatio_working_3-way'!T3</f>
        <v>0.21466079569390423</v>
      </c>
      <c r="W3" s="11">
        <f>'OddsRatio_working_3-way'!V3^2+4*'OddsRatio_working_3-way'!U3^3/27</f>
        <v>-0.11955259824498984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0.20348946867892817</v>
      </c>
      <c r="Y3" s="11">
        <f>IF('OddsRatio_working_3-way'!W3&gt;=0,IF('OddsRatio_working_3-way'!V3+SQRT('OddsRatio_working_3-way'!W3)&gt;0,0,PI()),ACOS('OddsRatio_working_3-way'!V3/(2*'OddsRatio_working_3-way'!X3)))</f>
        <v>1.0152007373356065</v>
      </c>
      <c r="Z3" s="11">
        <f>'OddsRatio_working_3-way'!X3^(1/3)*COS('OddsRatio_working_3-way'!Y3/3)</f>
        <v>0.55482728237864698</v>
      </c>
      <c r="AA3" s="11">
        <f>'OddsRatio_working_3-way'!X3^(1/3)*COS(('OddsRatio_working_3-way'!Y3+2*PI())/3)</f>
        <v>-0.44651790441544847</v>
      </c>
      <c r="AB3" s="11">
        <f>'OddsRatio_working_3-way'!X3^(1/3)*COS(('OddsRatio_working_3-way'!Y3+4*PI())/3)</f>
        <v>-0.10830937796319867</v>
      </c>
      <c r="AC3" s="11">
        <f>'OddsRatio_working_3-way'!X3^(1/3)*SIN('OddsRatio_working_3-way'!Y3/3)</f>
        <v>0.19526478378943338</v>
      </c>
      <c r="AD3" s="11">
        <f>'OddsRatio_working_3-way'!X3^(1/3)*SIN(('OddsRatio_working_3-way'!Y3+2*PI())/3)</f>
        <v>0.38286212935787395</v>
      </c>
      <c r="AE3" s="11">
        <f>'OddsRatio_working_3-way'!X3^(1/3)*SIN(('OddsRatio_working_3-way'!Y3+4*PI())/3)</f>
        <v>-0.57812691314730702</v>
      </c>
      <c r="AF3" s="11">
        <f>-'OddsRatio_working_3-way'!U3/(3*'OddsRatio_working_3-way'!X3^(1/3))*COS(('OddsRatio_working_3-way'!Y3)/3)</f>
        <v>0.55482728237864698</v>
      </c>
      <c r="AG3" s="11">
        <f>-'OddsRatio_working_3-way'!U3/(3*'OddsRatio_working_3-way'!X3^(1/3))*COS(('OddsRatio_working_3-way'!Y3+2*PI())/3)</f>
        <v>-0.44651790441544847</v>
      </c>
      <c r="AH3" s="11">
        <f>-'OddsRatio_working_3-way'!U3/(3*'OddsRatio_working_3-way'!X3^(1/3))*COS(('OddsRatio_working_3-way'!Y3+4*PI())/3)</f>
        <v>-0.10830937796319867</v>
      </c>
      <c r="AI3" s="11">
        <f>'OddsRatio_working_3-way'!U3/(3*'OddsRatio_working_3-way'!X3^(1/3))*SIN(('OddsRatio_working_3-way'!Y3)/3)</f>
        <v>-0.19526478378943338</v>
      </c>
      <c r="AJ3" s="11">
        <f>'OddsRatio_working_3-way'!U3/(3*'OddsRatio_working_3-way'!X3^(1/3))*SIN(('OddsRatio_working_3-way'!Y3+2*PI())/3)</f>
        <v>-0.38286212935787395</v>
      </c>
      <c r="AK3" s="11">
        <f>'OddsRatio_working_3-way'!U3/(3*'OddsRatio_working_3-way'!X3^(1/3))*SIN(('OddsRatio_working_3-way'!Y3+4*PI())/3)</f>
        <v>0.57812691314730702</v>
      </c>
      <c r="AL3" s="11">
        <f>'OddsRatio_working_3-way'!Z3+'OddsRatio_working_3-way'!AF3</f>
        <v>1.109654564757294</v>
      </c>
      <c r="AM3" s="11">
        <f>'OddsRatio_working_3-way'!AA3+'OddsRatio_working_3-way'!AG3</f>
        <v>-0.89303580883089695</v>
      </c>
      <c r="AN3" s="11">
        <f>'OddsRatio_working_3-way'!AB3+'OddsRatio_working_3-way'!AH3</f>
        <v>-0.21661875592639734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1.109654564757294</v>
      </c>
      <c r="AS3" s="11">
        <f>IF(('OddsRatio_working_3-way'!X3=0),IF(Q3&gt;0,-Q3^(1/3),(-Q3)^(1/3)),'OddsRatio_working_3-way'!AM3-'OddsRatio_working_3-way'!R3/3)</f>
        <v>-0.89303580883089695</v>
      </c>
      <c r="AT3" s="11">
        <f>IF(('OddsRatio_working_3-way'!X3=0),IF(Q3&gt;0,-Q3^(1/3),(-Q3)^(1/3)),'OddsRatio_working_3-way'!AN3-'OddsRatio_working_3-way'!R3/3)</f>
        <v>-0.21661875592639734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1.38</v>
      </c>
      <c r="B4" s="4">
        <f>IF('True_Odds_Calculator_3-way'!B5="","",'True_Odds_Calculator_3-way'!B5)</f>
        <v>5.12</v>
      </c>
      <c r="C4" s="4">
        <f>IF('True_Odds_Calculator_3-way'!C5="","",'True_Odds_Calculator_3-way'!C5)</f>
        <v>7.61</v>
      </c>
      <c r="D4" s="9">
        <f t="shared" ref="D4:D67" si="13">(K4/(AR4+K4-(AR4*K4)))</f>
        <v>0.70210637482661575</v>
      </c>
      <c r="E4" s="9">
        <f t="shared" ref="E4:E67" si="14">(L4/(AR4+L4-(AR4*L4)))</f>
        <v>0.17856667273092161</v>
      </c>
      <c r="F4" s="9">
        <f t="shared" ref="F4:F67" si="15">(M4/(AR4+M4-(AR4*M4)))</f>
        <v>0.11932695244246264</v>
      </c>
      <c r="G4" s="9">
        <f t="shared" ref="G4:G67" si="16">AR4</f>
        <v>1.1165410551287598</v>
      </c>
      <c r="H4" s="9">
        <f t="shared" ref="H4:H67" si="17">IF(A4="","",1/D4)</f>
        <v>1.4242856009489284</v>
      </c>
      <c r="I4" s="9">
        <f t="shared" ref="I4:I67" si="18">IF(B4="","",1/E4)</f>
        <v>5.6001491471304901</v>
      </c>
      <c r="J4" s="9">
        <f t="shared" ref="J4:J67" si="19">IF(C4="","",1/F4)</f>
        <v>8.3803363744011019</v>
      </c>
      <c r="K4" s="11">
        <f t="shared" ref="K4:K67" si="20">1/A4</f>
        <v>0.7246376811594204</v>
      </c>
      <c r="L4" s="11">
        <f t="shared" ref="L4:L67" si="21">1/B4</f>
        <v>0.1953125</v>
      </c>
      <c r="M4" s="11">
        <f t="shared" ref="M4:M67" si="22">1/C4</f>
        <v>0.13140604467805519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-0.1924635836237597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0.20662380496676769</v>
      </c>
      <c r="Q4" s="11">
        <f>2*'OddsRatio_working_3-way'!K4*'OddsRatio_working_3-way'!L4*'OddsRatio_working_3-way'!M4</f>
        <v>3.7196004494467624E-2</v>
      </c>
      <c r="R4" s="11">
        <f t="shared" ref="R4:R67" si="23">O4/N4</f>
        <v>0</v>
      </c>
      <c r="S4" s="11">
        <f t="shared" ref="S4:S67" si="24">P4/N4</f>
        <v>-1.0735735097330896</v>
      </c>
      <c r="T4" s="11">
        <f t="shared" ref="T4:T67" si="25">Q4/N4</f>
        <v>-0.19326255800775688</v>
      </c>
      <c r="U4" s="11">
        <f>'OddsRatio_working_3-way'!S4-'OddsRatio_working_3-way'!R4^2/3</f>
        <v>-1.0735735097330896</v>
      </c>
      <c r="V4" s="11">
        <f>'OddsRatio_working_3-way'!S4*'OddsRatio_working_3-way'!R4/3-2*'OddsRatio_working_3-way'!R4^3/27-'OddsRatio_working_3-way'!T4</f>
        <v>0.19326255800775688</v>
      </c>
      <c r="W4" s="11">
        <f>'OddsRatio_working_3-way'!V4^2+4*'OddsRatio_working_3-way'!U4^3/27</f>
        <v>-0.14596187569057686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0.21407492381072943</v>
      </c>
      <c r="Y4" s="11">
        <f>IF('OddsRatio_working_3-way'!W4&gt;=0,IF('OddsRatio_working_3-way'!V4+SQRT('OddsRatio_working_3-way'!W4)&gt;0,0,PI()),ACOS('OddsRatio_working_3-way'!V4/(2*'OddsRatio_working_3-way'!X4)))</f>
        <v>1.1024738795322355</v>
      </c>
      <c r="Z4" s="11">
        <f>'OddsRatio_working_3-way'!X4^(1/3)*COS('OddsRatio_working_3-way'!Y4/3)</f>
        <v>0.55827052756437989</v>
      </c>
      <c r="AA4" s="11">
        <f>'OddsRatio_working_3-way'!X4^(1/3)*COS(('OddsRatio_working_3-way'!Y4+2*PI())/3)</f>
        <v>-0.46526395843461082</v>
      </c>
      <c r="AB4" s="11">
        <f>'OddsRatio_working_3-way'!X4^(1/3)*COS(('OddsRatio_working_3-way'!Y4+4*PI())/3)</f>
        <v>-9.3006569129768943E-2</v>
      </c>
      <c r="AC4" s="11">
        <f>'OddsRatio_working_3-way'!X4^(1/3)*SIN('OddsRatio_working_3-way'!Y4/3)</f>
        <v>0.2149229039229778</v>
      </c>
      <c r="AD4" s="11">
        <f>'OddsRatio_working_3-way'!X4^(1/3)*SIN(('OddsRatio_working_3-way'!Y4+2*PI())/3)</f>
        <v>0.37601500709340485</v>
      </c>
      <c r="AE4" s="11">
        <f>'OddsRatio_working_3-way'!X4^(1/3)*SIN(('OddsRatio_working_3-way'!Y4+4*PI())/3)</f>
        <v>-0.5909379110163826</v>
      </c>
      <c r="AF4" s="11">
        <f>-'OddsRatio_working_3-way'!U4/(3*'OddsRatio_working_3-way'!X4^(1/3))*COS(('OddsRatio_working_3-way'!Y4)/3)</f>
        <v>0.55827052756437989</v>
      </c>
      <c r="AG4" s="11">
        <f>-'OddsRatio_working_3-way'!U4/(3*'OddsRatio_working_3-way'!X4^(1/3))*COS(('OddsRatio_working_3-way'!Y4+2*PI())/3)</f>
        <v>-0.46526395843461082</v>
      </c>
      <c r="AH4" s="11">
        <f>-'OddsRatio_working_3-way'!U4/(3*'OddsRatio_working_3-way'!X4^(1/3))*COS(('OddsRatio_working_3-way'!Y4+4*PI())/3)</f>
        <v>-9.3006569129768943E-2</v>
      </c>
      <c r="AI4" s="11">
        <f>'OddsRatio_working_3-way'!U4/(3*'OddsRatio_working_3-way'!X4^(1/3))*SIN(('OddsRatio_working_3-way'!Y4)/3)</f>
        <v>-0.2149229039229778</v>
      </c>
      <c r="AJ4" s="11">
        <f>'OddsRatio_working_3-way'!U4/(3*'OddsRatio_working_3-way'!X4^(1/3))*SIN(('OddsRatio_working_3-way'!Y4+2*PI())/3)</f>
        <v>-0.37601500709340485</v>
      </c>
      <c r="AK4" s="11">
        <f>'OddsRatio_working_3-way'!U4/(3*'OddsRatio_working_3-way'!X4^(1/3))*SIN(('OddsRatio_working_3-way'!Y4+4*PI())/3)</f>
        <v>0.5909379110163826</v>
      </c>
      <c r="AL4" s="11">
        <f>'OddsRatio_working_3-way'!Z4+'OddsRatio_working_3-way'!AF4</f>
        <v>1.1165410551287598</v>
      </c>
      <c r="AM4" s="11">
        <f>'OddsRatio_working_3-way'!AA4+'OddsRatio_working_3-way'!AG4</f>
        <v>-0.93052791686922165</v>
      </c>
      <c r="AN4" s="11">
        <f>'OddsRatio_working_3-way'!AB4+'OddsRatio_working_3-way'!AH4</f>
        <v>-0.18601313825953789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1.1165410551287598</v>
      </c>
      <c r="AS4" s="11">
        <f>IF(('OddsRatio_working_3-way'!X4=0),IF(Q4&gt;0,-Q4^(1/3),(-Q4)^(1/3)),'OddsRatio_working_3-way'!AM4-'OddsRatio_working_3-way'!R4/3)</f>
        <v>-0.93052791686922165</v>
      </c>
      <c r="AT4" s="11">
        <f>IF(('OddsRatio_working_3-way'!X4=0),IF(Q4&gt;0,-Q4^(1/3),(-Q4)^(1/3)),'OddsRatio_working_3-way'!AN4-'OddsRatio_working_3-way'!R4/3)</f>
        <v>-0.18601313825953789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4.5</v>
      </c>
      <c r="B5" s="4">
        <f>IF('True_Odds_Calculator_3-way'!B6="","",'True_Odds_Calculator_3-way'!B6)</f>
        <v>4.2300000000000004</v>
      </c>
      <c r="C5" s="4">
        <f>IF('True_Odds_Calculator_3-way'!C6="","",'True_Odds_Calculator_3-way'!C6)</f>
        <v>1.69</v>
      </c>
      <c r="D5" s="9">
        <f t="shared" si="13"/>
        <v>0.20778821645215928</v>
      </c>
      <c r="E5" s="9">
        <f t="shared" si="14"/>
        <v>0.22131345175844061</v>
      </c>
      <c r="F5" s="9">
        <f t="shared" si="15"/>
        <v>0.5708983317894003</v>
      </c>
      <c r="G5" s="9">
        <f t="shared" si="16"/>
        <v>1.0893121262385206</v>
      </c>
      <c r="H5" s="9">
        <f t="shared" si="17"/>
        <v>4.8125924418348234</v>
      </c>
      <c r="I5" s="9">
        <f t="shared" si="18"/>
        <v>4.5184781677504215</v>
      </c>
      <c r="J5" s="9">
        <f t="shared" si="19"/>
        <v>1.7516253671045789</v>
      </c>
      <c r="K5" s="11">
        <f t="shared" si="20"/>
        <v>0.22222222222222221</v>
      </c>
      <c r="L5" s="11">
        <f t="shared" si="21"/>
        <v>0.23640661938534277</v>
      </c>
      <c r="M5" s="11">
        <f t="shared" si="22"/>
        <v>0.59171597633136097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-0.24248231613207072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0.23065576802619903</v>
      </c>
      <c r="Q5" s="11">
        <f>2*'OddsRatio_working_3-way'!K5*'OddsRatio_working_3-way'!L5*'OddsRatio_working_3-way'!M5</f>
        <v>6.2171366044797574E-2</v>
      </c>
      <c r="R5" s="11">
        <f t="shared" si="23"/>
        <v>0</v>
      </c>
      <c r="S5" s="11">
        <f t="shared" si="24"/>
        <v>-0.95122717279131308</v>
      </c>
      <c r="T5" s="11">
        <f t="shared" si="25"/>
        <v>-0.25639546436423527</v>
      </c>
      <c r="U5" s="11">
        <f>'OddsRatio_working_3-way'!S5-'OddsRatio_working_3-way'!R5^2/3</f>
        <v>-0.95122717279131308</v>
      </c>
      <c r="V5" s="11">
        <f>'OddsRatio_working_3-way'!S5*'OddsRatio_working_3-way'!R5/3-2*'OddsRatio_working_3-way'!R5^3/27-'OddsRatio_working_3-way'!T5</f>
        <v>0.25639546436423527</v>
      </c>
      <c r="W5" s="11">
        <f>'OddsRatio_working_3-way'!V5^2+4*'OddsRatio_working_3-way'!U5^3/27</f>
        <v>-6.1772753134450381E-2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0.17854368322696426</v>
      </c>
      <c r="Y5" s="11">
        <f>IF('OddsRatio_working_3-way'!W5&gt;=0,IF('OddsRatio_working_3-way'!V5+SQRT('OddsRatio_working_3-way'!W5)&gt;0,0,PI()),ACOS('OddsRatio_working_3-way'!V5/(2*'OddsRatio_working_3-way'!X5)))</f>
        <v>0.76984456943585799</v>
      </c>
      <c r="Z5" s="11">
        <f>'OddsRatio_working_3-way'!X5^(1/3)*COS('OddsRatio_working_3-way'!Y5/3)</f>
        <v>0.5446560631192604</v>
      </c>
      <c r="AA5" s="11">
        <f>'OddsRatio_working_3-way'!X5^(1/3)*COS(('OddsRatio_working_3-way'!Y5+2*PI())/3)</f>
        <v>-0.39609847584419866</v>
      </c>
      <c r="AB5" s="11">
        <f>'OddsRatio_working_3-way'!X5^(1/3)*COS(('OddsRatio_working_3-way'!Y5+4*PI())/3)</f>
        <v>-0.14855758727506183</v>
      </c>
      <c r="AC5" s="11">
        <f>'OddsRatio_working_3-way'!X5^(1/3)*SIN('OddsRatio_working_3-way'!Y5/3)</f>
        <v>0.14291779865083043</v>
      </c>
      <c r="AD5" s="11">
        <f>'OddsRatio_working_3-way'!X5^(1/3)*SIN(('OddsRatio_working_3-way'!Y5+2*PI())/3)</f>
        <v>0.400227087661085</v>
      </c>
      <c r="AE5" s="11">
        <f>'OddsRatio_working_3-way'!X5^(1/3)*SIN(('OddsRatio_working_3-way'!Y5+4*PI())/3)</f>
        <v>-0.54314488631191538</v>
      </c>
      <c r="AF5" s="11">
        <f>-'OddsRatio_working_3-way'!U5/(3*'OddsRatio_working_3-way'!X5^(1/3))*COS(('OddsRatio_working_3-way'!Y5)/3)</f>
        <v>0.54465606311926029</v>
      </c>
      <c r="AG5" s="11">
        <f>-'OddsRatio_working_3-way'!U5/(3*'OddsRatio_working_3-way'!X5^(1/3))*COS(('OddsRatio_working_3-way'!Y5+2*PI())/3)</f>
        <v>-0.39609847584419861</v>
      </c>
      <c r="AH5" s="11">
        <f>-'OddsRatio_working_3-way'!U5/(3*'OddsRatio_working_3-way'!X5^(1/3))*COS(('OddsRatio_working_3-way'!Y5+4*PI())/3)</f>
        <v>-0.1485575872750618</v>
      </c>
      <c r="AI5" s="11">
        <f>'OddsRatio_working_3-way'!U5/(3*'OddsRatio_working_3-way'!X5^(1/3))*SIN(('OddsRatio_working_3-way'!Y5)/3)</f>
        <v>-0.1429177986508304</v>
      </c>
      <c r="AJ5" s="11">
        <f>'OddsRatio_working_3-way'!U5/(3*'OddsRatio_working_3-way'!X5^(1/3))*SIN(('OddsRatio_working_3-way'!Y5+2*PI())/3)</f>
        <v>-0.40022708766108489</v>
      </c>
      <c r="AK5" s="11">
        <f>'OddsRatio_working_3-way'!U5/(3*'OddsRatio_working_3-way'!X5^(1/3))*SIN(('OddsRatio_working_3-way'!Y5+4*PI())/3)</f>
        <v>0.54314488631191526</v>
      </c>
      <c r="AL5" s="11">
        <f>'OddsRatio_working_3-way'!Z5+'OddsRatio_working_3-way'!AF5</f>
        <v>1.0893121262385206</v>
      </c>
      <c r="AM5" s="11">
        <f>'OddsRatio_working_3-way'!AA5+'OddsRatio_working_3-way'!AG5</f>
        <v>-0.79219695168839732</v>
      </c>
      <c r="AN5" s="11">
        <f>'OddsRatio_working_3-way'!AB5+'OddsRatio_working_3-way'!AH5</f>
        <v>-0.2971151745501236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1.0893121262385206</v>
      </c>
      <c r="AS5" s="11">
        <f>IF(('OddsRatio_working_3-way'!X5=0),IF(Q5&gt;0,-Q5^(1/3),(-Q5)^(1/3)),'OddsRatio_working_3-way'!AM5-'OddsRatio_working_3-way'!R5/3)</f>
        <v>-0.79219695168839732</v>
      </c>
      <c r="AT5" s="11">
        <f>IF(('OddsRatio_working_3-way'!X5=0),IF(Q5&gt;0,-Q5^(1/3),(-Q5)^(1/3)),'OddsRatio_working_3-way'!AN5-'OddsRatio_working_3-way'!R5/3)</f>
        <v>-0.2971151745501236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2.82</v>
      </c>
      <c r="B6" s="4">
        <f>IF('True_Odds_Calculator_3-way'!B7="","",'True_Odds_Calculator_3-way'!B7)</f>
        <v>3.74</v>
      </c>
      <c r="C6" s="4">
        <f>IF('True_Odds_Calculator_3-way'!C7="","",'True_Odds_Calculator_3-way'!C7)</f>
        <v>2.4700000000000002</v>
      </c>
      <c r="D6" s="9">
        <f t="shared" si="13"/>
        <v>0.34537708474482631</v>
      </c>
      <c r="E6" s="9">
        <f t="shared" si="14"/>
        <v>0.25950479695852169</v>
      </c>
      <c r="F6" s="9">
        <f t="shared" si="15"/>
        <v>0.39511811829665178</v>
      </c>
      <c r="G6" s="9">
        <f t="shared" si="16"/>
        <v>1.0414209174752254</v>
      </c>
      <c r="H6" s="9">
        <f t="shared" si="17"/>
        <v>2.8953860698049101</v>
      </c>
      <c r="I6" s="9">
        <f t="shared" si="18"/>
        <v>3.8534933138821184</v>
      </c>
      <c r="J6" s="9">
        <f t="shared" si="19"/>
        <v>2.5308887486885818</v>
      </c>
      <c r="K6" s="11">
        <f t="shared" si="20"/>
        <v>0.3546099290780142</v>
      </c>
      <c r="L6" s="11">
        <f t="shared" si="21"/>
        <v>0.26737967914438499</v>
      </c>
      <c r="M6" s="11">
        <f t="shared" si="22"/>
        <v>0.40485829959514169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-0.2813983987160984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0.23147263118279521</v>
      </c>
      <c r="Q6" s="11">
        <f>2*'OddsRatio_working_3-way'!K6*'OddsRatio_working_3-way'!L6*'OddsRatio_working_3-way'!M6</f>
        <v>7.6773675350844173E-2</v>
      </c>
      <c r="R6" s="11">
        <f t="shared" si="23"/>
        <v>0</v>
      </c>
      <c r="S6" s="11">
        <f t="shared" si="24"/>
        <v>-0.82257977386831871</v>
      </c>
      <c r="T6" s="11">
        <f t="shared" si="25"/>
        <v>-0.27282911239413554</v>
      </c>
      <c r="U6" s="11">
        <f>'OddsRatio_working_3-way'!S6-'OddsRatio_working_3-way'!R6^2/3</f>
        <v>-0.82257977386831871</v>
      </c>
      <c r="V6" s="11">
        <f>'OddsRatio_working_3-way'!S6*'OddsRatio_working_3-way'!R6/3-2*'OddsRatio_working_3-way'!R6^3/27-'OddsRatio_working_3-way'!T6</f>
        <v>0.27282911239413554</v>
      </c>
      <c r="W6" s="11">
        <f>'OddsRatio_working_3-way'!V6^2+4*'OddsRatio_working_3-way'!U6^3/27</f>
        <v>-8.0218026731718323E-3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0.14357709361432247</v>
      </c>
      <c r="Y6" s="11">
        <f>IF('OddsRatio_working_3-way'!W6&gt;=0,IF('OddsRatio_working_3-way'!V6+SQRT('OddsRatio_working_3-way'!W6)&gt;0,0,PI()),ACOS('OddsRatio_working_3-way'!V6/(2*'OddsRatio_working_3-way'!X6)))</f>
        <v>0.31719626234421061</v>
      </c>
      <c r="Z6" s="11">
        <f>'OddsRatio_working_3-way'!X6^(1/3)*COS('OddsRatio_working_3-way'!Y6/3)</f>
        <v>0.52071045873761268</v>
      </c>
      <c r="AA6" s="11">
        <f>'OddsRatio_working_3-way'!X6^(1/3)*COS(('OddsRatio_working_3-way'!Y6+2*PI())/3)</f>
        <v>-0.30821342707858657</v>
      </c>
      <c r="AB6" s="11">
        <f>'OddsRatio_working_3-way'!X6^(1/3)*COS(('OddsRatio_working_3-way'!Y6+4*PI())/3)</f>
        <v>-0.212497031659026</v>
      </c>
      <c r="AC6" s="11">
        <f>'OddsRatio_working_3-way'!X6^(1/3)*SIN('OddsRatio_working_3-way'!Y6/3)</f>
        <v>5.5261886661343969E-2</v>
      </c>
      <c r="AD6" s="11">
        <f>'OddsRatio_working_3-way'!X6^(1/3)*SIN(('OddsRatio_working_3-way'!Y6+2*PI())/3)</f>
        <v>0.42331754195234939</v>
      </c>
      <c r="AE6" s="11">
        <f>'OddsRatio_working_3-way'!X6^(1/3)*SIN(('OddsRatio_working_3-way'!Y6+4*PI())/3)</f>
        <v>-0.47857942861369329</v>
      </c>
      <c r="AF6" s="11">
        <f>-'OddsRatio_working_3-way'!U6/(3*'OddsRatio_working_3-way'!X6^(1/3))*COS(('OddsRatio_working_3-way'!Y6)/3)</f>
        <v>0.52071045873761268</v>
      </c>
      <c r="AG6" s="11">
        <f>-'OddsRatio_working_3-way'!U6/(3*'OddsRatio_working_3-way'!X6^(1/3))*COS(('OddsRatio_working_3-way'!Y6+2*PI())/3)</f>
        <v>-0.30821342707858657</v>
      </c>
      <c r="AH6" s="11">
        <f>-'OddsRatio_working_3-way'!U6/(3*'OddsRatio_working_3-way'!X6^(1/3))*COS(('OddsRatio_working_3-way'!Y6+4*PI())/3)</f>
        <v>-0.212497031659026</v>
      </c>
      <c r="AI6" s="11">
        <f>'OddsRatio_working_3-way'!U6/(3*'OddsRatio_working_3-way'!X6^(1/3))*SIN(('OddsRatio_working_3-way'!Y6)/3)</f>
        <v>-5.5261886661343969E-2</v>
      </c>
      <c r="AJ6" s="11">
        <f>'OddsRatio_working_3-way'!U6/(3*'OddsRatio_working_3-way'!X6^(1/3))*SIN(('OddsRatio_working_3-way'!Y6+2*PI())/3)</f>
        <v>-0.42331754195234939</v>
      </c>
      <c r="AK6" s="11">
        <f>'OddsRatio_working_3-way'!U6/(3*'OddsRatio_working_3-way'!X6^(1/3))*SIN(('OddsRatio_working_3-way'!Y6+4*PI())/3)</f>
        <v>0.47857942861369329</v>
      </c>
      <c r="AL6" s="11">
        <f>'OddsRatio_working_3-way'!Z6+'OddsRatio_working_3-way'!AF6</f>
        <v>1.0414209174752254</v>
      </c>
      <c r="AM6" s="11">
        <f>'OddsRatio_working_3-way'!AA6+'OddsRatio_working_3-way'!AG6</f>
        <v>-0.61642685415717313</v>
      </c>
      <c r="AN6" s="11">
        <f>'OddsRatio_working_3-way'!AB6+'OddsRatio_working_3-way'!AH6</f>
        <v>-0.42499406331805201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1.0414209174752254</v>
      </c>
      <c r="AS6" s="11">
        <f>IF(('OddsRatio_working_3-way'!X6=0),IF(Q6&gt;0,-Q6^(1/3),(-Q6)^(1/3)),'OddsRatio_working_3-way'!AM6-'OddsRatio_working_3-way'!R6/3)</f>
        <v>-0.61642685415717313</v>
      </c>
      <c r="AT6" s="11">
        <f>IF(('OddsRatio_working_3-way'!X6=0),IF(Q6&gt;0,-Q6^(1/3),(-Q6)^(1/3)),'OddsRatio_working_3-way'!AN6-'OddsRatio_working_3-way'!R6/3)</f>
        <v>-0.42499406331805201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1.73</v>
      </c>
      <c r="B7" s="4">
        <f>IF('True_Odds_Calculator_3-way'!B8="","",'True_Odds_Calculator_3-way'!B8)</f>
        <v>4.1900000000000004</v>
      </c>
      <c r="C7" s="4">
        <f>IF('True_Odds_Calculator_3-way'!C8="","",'True_Odds_Calculator_3-way'!C8)</f>
        <v>4.68</v>
      </c>
      <c r="D7" s="9">
        <f t="shared" si="13"/>
        <v>0.56542232390965708</v>
      </c>
      <c r="E7" s="9">
        <f t="shared" si="14"/>
        <v>0.22942983999406397</v>
      </c>
      <c r="F7" s="9">
        <f t="shared" si="15"/>
        <v>0.20514783609627887</v>
      </c>
      <c r="G7" s="9">
        <f t="shared" si="16"/>
        <v>1.0528623647876749</v>
      </c>
      <c r="H7" s="9">
        <f t="shared" si="17"/>
        <v>1.7685895262950027</v>
      </c>
      <c r="I7" s="9">
        <f t="shared" si="18"/>
        <v>4.3586309436726847</v>
      </c>
      <c r="J7" s="9">
        <f t="shared" si="19"/>
        <v>4.8745335024186431</v>
      </c>
      <c r="K7" s="11">
        <f t="shared" si="20"/>
        <v>0.5780346820809249</v>
      </c>
      <c r="L7" s="11">
        <f t="shared" si="21"/>
        <v>0.2386634844868735</v>
      </c>
      <c r="M7" s="11">
        <f t="shared" si="22"/>
        <v>0.21367521367521369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-0.25261281745892772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0.22403073984736901</v>
      </c>
      <c r="Q7" s="11">
        <f>2*'OddsRatio_working_3-way'!K7*'OddsRatio_working_3-way'!L7*'OddsRatio_working_3-way'!M7</f>
        <v>5.8955457854570806E-2</v>
      </c>
      <c r="R7" s="11">
        <f t="shared" si="23"/>
        <v>0</v>
      </c>
      <c r="S7" s="11">
        <f t="shared" si="24"/>
        <v>-0.8868542067695917</v>
      </c>
      <c r="T7" s="11">
        <f t="shared" si="25"/>
        <v>-0.23338268599199788</v>
      </c>
      <c r="U7" s="11">
        <f>'OddsRatio_working_3-way'!S7-'OddsRatio_working_3-way'!R7^2/3</f>
        <v>-0.8868542067695917</v>
      </c>
      <c r="V7" s="11">
        <f>'OddsRatio_working_3-way'!S7*'OddsRatio_working_3-way'!R7/3-2*'OddsRatio_working_3-way'!R7^3/27-'OddsRatio_working_3-way'!T7</f>
        <v>0.23338268599199788</v>
      </c>
      <c r="W7" s="11">
        <f>'OddsRatio_working_3-way'!V7^2+4*'OddsRatio_working_3-way'!U7^3/27</f>
        <v>-4.8868824512633559E-2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0.16072982193223589</v>
      </c>
      <c r="Y7" s="11">
        <f>IF('OddsRatio_working_3-way'!W7&gt;=0,IF('OddsRatio_working_3-way'!V7+SQRT('OddsRatio_working_3-way'!W7)&gt;0,0,PI()),ACOS('OddsRatio_working_3-way'!V7/(2*'OddsRatio_working_3-way'!X7)))</f>
        <v>0.75829541199088069</v>
      </c>
      <c r="Z7" s="11">
        <f>'OddsRatio_working_3-way'!X7^(1/3)*COS('OddsRatio_working_3-way'!Y7/3)</f>
        <v>0.52643118239383757</v>
      </c>
      <c r="AA7" s="11">
        <f>'OddsRatio_working_3-way'!X7^(1/3)*COS(('OddsRatio_working_3-way'!Y7+2*PI())/3)</f>
        <v>-0.38097046092623227</v>
      </c>
      <c r="AB7" s="11">
        <f>'OddsRatio_working_3-way'!X7^(1/3)*COS(('OddsRatio_working_3-way'!Y7+4*PI())/3)</f>
        <v>-0.14546072146760541</v>
      </c>
      <c r="AC7" s="11">
        <f>'OddsRatio_working_3-way'!X7^(1/3)*SIN('OddsRatio_working_3-way'!Y7/3)</f>
        <v>0.13597161147321685</v>
      </c>
      <c r="AD7" s="11">
        <f>'OddsRatio_working_3-way'!X7^(1/3)*SIN(('OddsRatio_working_3-way'!Y7+2*PI())/3)</f>
        <v>0.38791697156073413</v>
      </c>
      <c r="AE7" s="11">
        <f>'OddsRatio_working_3-way'!X7^(1/3)*SIN(('OddsRatio_working_3-way'!Y7+4*PI())/3)</f>
        <v>-0.52388858303395114</v>
      </c>
      <c r="AF7" s="11">
        <f>-'OddsRatio_working_3-way'!U7/(3*'OddsRatio_working_3-way'!X7^(1/3))*COS(('OddsRatio_working_3-way'!Y7)/3)</f>
        <v>0.52643118239383746</v>
      </c>
      <c r="AG7" s="11">
        <f>-'OddsRatio_working_3-way'!U7/(3*'OddsRatio_working_3-way'!X7^(1/3))*COS(('OddsRatio_working_3-way'!Y7+2*PI())/3)</f>
        <v>-0.38097046092623221</v>
      </c>
      <c r="AH7" s="11">
        <f>-'OddsRatio_working_3-way'!U7/(3*'OddsRatio_working_3-way'!X7^(1/3))*COS(('OddsRatio_working_3-way'!Y7+4*PI())/3)</f>
        <v>-0.14546072146760536</v>
      </c>
      <c r="AI7" s="11">
        <f>'OddsRatio_working_3-way'!U7/(3*'OddsRatio_working_3-way'!X7^(1/3))*SIN(('OddsRatio_working_3-way'!Y7)/3)</f>
        <v>-0.13597161147321682</v>
      </c>
      <c r="AJ7" s="11">
        <f>'OddsRatio_working_3-way'!U7/(3*'OddsRatio_working_3-way'!X7^(1/3))*SIN(('OddsRatio_working_3-way'!Y7+2*PI())/3)</f>
        <v>-0.38791697156073407</v>
      </c>
      <c r="AK7" s="11">
        <f>'OddsRatio_working_3-way'!U7/(3*'OddsRatio_working_3-way'!X7^(1/3))*SIN(('OddsRatio_working_3-way'!Y7+4*PI())/3)</f>
        <v>0.52388858303395103</v>
      </c>
      <c r="AL7" s="11">
        <f>'OddsRatio_working_3-way'!Z7+'OddsRatio_working_3-way'!AF7</f>
        <v>1.0528623647876749</v>
      </c>
      <c r="AM7" s="11">
        <f>'OddsRatio_working_3-way'!AA7+'OddsRatio_working_3-way'!AG7</f>
        <v>-0.76194092185246443</v>
      </c>
      <c r="AN7" s="11">
        <f>'OddsRatio_working_3-way'!AB7+'OddsRatio_working_3-way'!AH7</f>
        <v>-0.29092144293521077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1.0528623647876749</v>
      </c>
      <c r="AS7" s="11">
        <f>IF(('OddsRatio_working_3-way'!X7=0),IF(Q7&gt;0,-Q7^(1/3),(-Q7)^(1/3)),'OddsRatio_working_3-way'!AM7-'OddsRatio_working_3-way'!R7/3)</f>
        <v>-0.76194092185246443</v>
      </c>
      <c r="AT7" s="11">
        <f>IF(('OddsRatio_working_3-way'!X7=0),IF(Q7&gt;0,-Q7^(1/3),(-Q7)^(1/3)),'OddsRatio_working_3-way'!AN7-'OddsRatio_working_3-way'!R7/3)</f>
        <v>-0.29092144293521077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2.48</v>
      </c>
      <c r="B8" s="4">
        <f>IF('True_Odds_Calculator_3-way'!B9="","",'True_Odds_Calculator_3-way'!B9)</f>
        <v>3.94</v>
      </c>
      <c r="C8" s="4">
        <f>IF('True_Odds_Calculator_3-way'!C9="","",'True_Odds_Calculator_3-way'!C9)</f>
        <v>2.7</v>
      </c>
      <c r="D8" s="9">
        <f t="shared" si="13"/>
        <v>0.39326086907046487</v>
      </c>
      <c r="E8" s="9">
        <f t="shared" si="14"/>
        <v>0.24601253676095111</v>
      </c>
      <c r="F8" s="9">
        <f t="shared" si="15"/>
        <v>0.36072659416858394</v>
      </c>
      <c r="G8" s="9">
        <f t="shared" si="16"/>
        <v>1.0424603729801274</v>
      </c>
      <c r="H8" s="9">
        <f t="shared" si="17"/>
        <v>2.5428413520105888</v>
      </c>
      <c r="I8" s="9">
        <f t="shared" si="18"/>
        <v>4.0648334965615751</v>
      </c>
      <c r="J8" s="9">
        <f t="shared" si="19"/>
        <v>2.7721826340662163</v>
      </c>
      <c r="K8" s="11">
        <f t="shared" si="20"/>
        <v>0.40322580645161293</v>
      </c>
      <c r="L8" s="11">
        <f t="shared" si="21"/>
        <v>0.25380710659898476</v>
      </c>
      <c r="M8" s="11">
        <f t="shared" si="22"/>
        <v>0.37037037037037035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-0.28037952804614008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0.23197423721412591</v>
      </c>
      <c r="Q8" s="11">
        <f>2*'OddsRatio_working_3-way'!K8*'OddsRatio_working_3-way'!L8*'OddsRatio_working_3-way'!M8</f>
        <v>7.5808574252982305E-2</v>
      </c>
      <c r="R8" s="11">
        <f t="shared" si="23"/>
        <v>0</v>
      </c>
      <c r="S8" s="11">
        <f t="shared" si="24"/>
        <v>-0.82735797021511337</v>
      </c>
      <c r="T8" s="11">
        <f t="shared" si="25"/>
        <v>-0.27037842163892589</v>
      </c>
      <c r="U8" s="11">
        <f>'OddsRatio_working_3-way'!S8-'OddsRatio_working_3-way'!R8^2/3</f>
        <v>-0.82735797021511337</v>
      </c>
      <c r="V8" s="11">
        <f>'OddsRatio_working_3-way'!S8*'OddsRatio_working_3-way'!R8/3-2*'OddsRatio_working_3-way'!R8^3/27-'OddsRatio_working_3-way'!T8</f>
        <v>0.27037842163892589</v>
      </c>
      <c r="W8" s="11">
        <f>'OddsRatio_working_3-way'!V8^2+4*'OddsRatio_working_3-way'!U8^3/27</f>
        <v>-1.0798335719688329E-2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0.14482992319238203</v>
      </c>
      <c r="Y8" s="11">
        <f>IF('OddsRatio_working_3-way'!W8&gt;=0,IF('OddsRatio_working_3-way'!V8+SQRT('OddsRatio_working_3-way'!W8)&gt;0,0,PI()),ACOS('OddsRatio_working_3-way'!V8/(2*'OddsRatio_working_3-way'!X8)))</f>
        <v>0.36692681978057373</v>
      </c>
      <c r="Z8" s="11">
        <f>'OddsRatio_working_3-way'!X8^(1/3)*COS('OddsRatio_working_3-way'!Y8/3)</f>
        <v>0.5212301864900637</v>
      </c>
      <c r="AA8" s="11">
        <f>'OddsRatio_working_3-way'!X8^(1/3)*COS(('OddsRatio_working_3-way'!Y8+2*PI())/3)</f>
        <v>-0.31610213743039439</v>
      </c>
      <c r="AB8" s="11">
        <f>'OddsRatio_working_3-way'!X8^(1/3)*COS(('OddsRatio_working_3-way'!Y8+4*PI())/3)</f>
        <v>-0.20512804905966925</v>
      </c>
      <c r="AC8" s="11">
        <f>'OddsRatio_working_3-way'!X8^(1/3)*SIN('OddsRatio_working_3-way'!Y8/3)</f>
        <v>6.4070919793911496E-2</v>
      </c>
      <c r="AD8" s="11">
        <f>'OddsRatio_working_3-way'!X8^(1/3)*SIN(('OddsRatio_working_3-way'!Y8+2*PI())/3)</f>
        <v>0.41936312282273996</v>
      </c>
      <c r="AE8" s="11">
        <f>'OddsRatio_working_3-way'!X8^(1/3)*SIN(('OddsRatio_working_3-way'!Y8+4*PI())/3)</f>
        <v>-0.48343404261665146</v>
      </c>
      <c r="AF8" s="11">
        <f>-'OddsRatio_working_3-way'!U8/(3*'OddsRatio_working_3-way'!X8^(1/3))*COS(('OddsRatio_working_3-way'!Y8)/3)</f>
        <v>0.5212301864900637</v>
      </c>
      <c r="AG8" s="11">
        <f>-'OddsRatio_working_3-way'!U8/(3*'OddsRatio_working_3-way'!X8^(1/3))*COS(('OddsRatio_working_3-way'!Y8+2*PI())/3)</f>
        <v>-0.31610213743039439</v>
      </c>
      <c r="AH8" s="11">
        <f>-'OddsRatio_working_3-way'!U8/(3*'OddsRatio_working_3-way'!X8^(1/3))*COS(('OddsRatio_working_3-way'!Y8+4*PI())/3)</f>
        <v>-0.20512804905966925</v>
      </c>
      <c r="AI8" s="11">
        <f>'OddsRatio_working_3-way'!U8/(3*'OddsRatio_working_3-way'!X8^(1/3))*SIN(('OddsRatio_working_3-way'!Y8)/3)</f>
        <v>-6.4070919793911496E-2</v>
      </c>
      <c r="AJ8" s="11">
        <f>'OddsRatio_working_3-way'!U8/(3*'OddsRatio_working_3-way'!X8^(1/3))*SIN(('OddsRatio_working_3-way'!Y8+2*PI())/3)</f>
        <v>-0.41936312282273996</v>
      </c>
      <c r="AK8" s="11">
        <f>'OddsRatio_working_3-way'!U8/(3*'OddsRatio_working_3-way'!X8^(1/3))*SIN(('OddsRatio_working_3-way'!Y8+4*PI())/3)</f>
        <v>0.48343404261665146</v>
      </c>
      <c r="AL8" s="11">
        <f>'OddsRatio_working_3-way'!Z8+'OddsRatio_working_3-way'!AF8</f>
        <v>1.0424603729801274</v>
      </c>
      <c r="AM8" s="11">
        <f>'OddsRatio_working_3-way'!AA8+'OddsRatio_working_3-way'!AG8</f>
        <v>-0.63220427486078878</v>
      </c>
      <c r="AN8" s="11">
        <f>'OddsRatio_working_3-way'!AB8+'OddsRatio_working_3-way'!AH8</f>
        <v>-0.4102560981193385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1.0424603729801274</v>
      </c>
      <c r="AS8" s="11">
        <f>IF(('OddsRatio_working_3-way'!X8=0),IF(Q8&gt;0,-Q8^(1/3),(-Q8)^(1/3)),'OddsRatio_working_3-way'!AM8-'OddsRatio_working_3-way'!R8/3)</f>
        <v>-0.63220427486078878</v>
      </c>
      <c r="AT8" s="11">
        <f>IF(('OddsRatio_working_3-way'!X8=0),IF(Q8&gt;0,-Q8^(1/3),(-Q8)^(1/3)),'OddsRatio_working_3-way'!AN8-'OddsRatio_working_3-way'!R8/3)</f>
        <v>-0.4102560981193385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2.67</v>
      </c>
      <c r="B9" s="4">
        <f>IF('True_Odds_Calculator_3-way'!B10="","",'True_Odds_Calculator_3-way'!B10)</f>
        <v>3.78</v>
      </c>
      <c r="C9" s="4">
        <f>IF('True_Odds_Calculator_3-way'!C10="","",'True_Odds_Calculator_3-way'!C10)</f>
        <v>2.57</v>
      </c>
      <c r="D9" s="9">
        <f t="shared" si="13"/>
        <v>0.36461388279578072</v>
      </c>
      <c r="E9" s="9">
        <f t="shared" si="14"/>
        <v>0.25635105995889473</v>
      </c>
      <c r="F9" s="9">
        <f t="shared" si="15"/>
        <v>0.37903505724532477</v>
      </c>
      <c r="G9" s="9">
        <f t="shared" si="16"/>
        <v>1.0434894194028885</v>
      </c>
      <c r="H9" s="9">
        <f t="shared" si="17"/>
        <v>2.7426273304028235</v>
      </c>
      <c r="I9" s="9">
        <f t="shared" si="18"/>
        <v>3.900900585940029</v>
      </c>
      <c r="J9" s="9">
        <f t="shared" si="19"/>
        <v>2.6382783884625347</v>
      </c>
      <c r="K9" s="11">
        <f t="shared" si="20"/>
        <v>0.37453183520599254</v>
      </c>
      <c r="L9" s="11">
        <f t="shared" si="21"/>
        <v>0.26455026455026459</v>
      </c>
      <c r="M9" s="11">
        <f t="shared" si="22"/>
        <v>0.38910505836575876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-0.28101191526773361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0.23209207254442543</v>
      </c>
      <c r="Q9" s="11">
        <f>2*'OddsRatio_working_3-way'!K9*'OddsRatio_working_3-way'!L9*'OddsRatio_working_3-way'!M9</f>
        <v>7.710700084532407E-2</v>
      </c>
      <c r="R9" s="11">
        <f t="shared" si="23"/>
        <v>0</v>
      </c>
      <c r="S9" s="11">
        <f t="shared" si="24"/>
        <v>-0.82591541473712993</v>
      </c>
      <c r="T9" s="11">
        <f t="shared" si="25"/>
        <v>-0.27439050323492692</v>
      </c>
      <c r="U9" s="11">
        <f>'OddsRatio_working_3-way'!S9-'OddsRatio_working_3-way'!R9^2/3</f>
        <v>-0.82591541473712993</v>
      </c>
      <c r="V9" s="11">
        <f>'OddsRatio_working_3-way'!S9*'OddsRatio_working_3-way'!R9/3-2*'OddsRatio_working_3-way'!R9^3/27-'OddsRatio_working_3-way'!T9</f>
        <v>0.27439050323492692</v>
      </c>
      <c r="W9" s="11">
        <f>'OddsRatio_working_3-way'!V9^2+4*'OddsRatio_working_3-way'!U9^3/27</f>
        <v>-8.1745720669619409E-3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0.14445130696231029</v>
      </c>
      <c r="Y9" s="11">
        <f>IF('OddsRatio_working_3-way'!W9&gt;=0,IF('OddsRatio_working_3-way'!V9+SQRT('OddsRatio_working_3-way'!W9)&gt;0,0,PI()),ACOS('OddsRatio_working_3-way'!V9/(2*'OddsRatio_working_3-way'!X9)))</f>
        <v>0.31830208383038161</v>
      </c>
      <c r="Z9" s="11">
        <f>'OddsRatio_working_3-way'!X9^(1/3)*COS('OddsRatio_working_3-way'!Y9/3)</f>
        <v>0.52174470970144426</v>
      </c>
      <c r="AA9" s="11">
        <f>'OddsRatio_working_3-way'!X9^(1/3)*COS(('OddsRatio_working_3-way'!Y9+2*PI())/3)</f>
        <v>-0.30899404547147186</v>
      </c>
      <c r="AB9" s="11">
        <f>'OddsRatio_working_3-way'!X9^(1/3)*COS(('OddsRatio_working_3-way'!Y9+4*PI())/3)</f>
        <v>-0.21275066422997257</v>
      </c>
      <c r="AC9" s="11">
        <f>'OddsRatio_working_3-way'!X9^(1/3)*SIN('OddsRatio_working_3-way'!Y9/3)</f>
        <v>5.5566142067499498E-2</v>
      </c>
      <c r="AD9" s="11">
        <f>'OddsRatio_working_3-way'!X9^(1/3)*SIN(('OddsRatio_working_3-way'!Y9+2*PI())/3)</f>
        <v>0.4240611018578383</v>
      </c>
      <c r="AE9" s="11">
        <f>'OddsRatio_working_3-way'!X9^(1/3)*SIN(('OddsRatio_working_3-way'!Y9+4*PI())/3)</f>
        <v>-0.47962724392533768</v>
      </c>
      <c r="AF9" s="11">
        <f>-'OddsRatio_working_3-way'!U9/(3*'OddsRatio_working_3-way'!X9^(1/3))*COS(('OddsRatio_working_3-way'!Y9)/3)</f>
        <v>0.52174470970144438</v>
      </c>
      <c r="AG9" s="11">
        <f>-'OddsRatio_working_3-way'!U9/(3*'OddsRatio_working_3-way'!X9^(1/3))*COS(('OddsRatio_working_3-way'!Y9+2*PI())/3)</f>
        <v>-0.30899404547147191</v>
      </c>
      <c r="AH9" s="11">
        <f>-'OddsRatio_working_3-way'!U9/(3*'OddsRatio_working_3-way'!X9^(1/3))*COS(('OddsRatio_working_3-way'!Y9+4*PI())/3)</f>
        <v>-0.21275066422997263</v>
      </c>
      <c r="AI9" s="11">
        <f>'OddsRatio_working_3-way'!U9/(3*'OddsRatio_working_3-way'!X9^(1/3))*SIN(('OddsRatio_working_3-way'!Y9)/3)</f>
        <v>-5.5566142067499512E-2</v>
      </c>
      <c r="AJ9" s="11">
        <f>'OddsRatio_working_3-way'!U9/(3*'OddsRatio_working_3-way'!X9^(1/3))*SIN(('OddsRatio_working_3-way'!Y9+2*PI())/3)</f>
        <v>-0.42406110185783835</v>
      </c>
      <c r="AK9" s="11">
        <f>'OddsRatio_working_3-way'!U9/(3*'OddsRatio_working_3-way'!X9^(1/3))*SIN(('OddsRatio_working_3-way'!Y9+4*PI())/3)</f>
        <v>0.47962724392533779</v>
      </c>
      <c r="AL9" s="11">
        <f>'OddsRatio_working_3-way'!Z9+'OddsRatio_working_3-way'!AF9</f>
        <v>1.0434894194028885</v>
      </c>
      <c r="AM9" s="11">
        <f>'OddsRatio_working_3-way'!AA9+'OddsRatio_working_3-way'!AG9</f>
        <v>-0.61798809094294382</v>
      </c>
      <c r="AN9" s="11">
        <f>'OddsRatio_working_3-way'!AB9+'OddsRatio_working_3-way'!AH9</f>
        <v>-0.42550132845994521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1.0434894194028885</v>
      </c>
      <c r="AS9" s="11">
        <f>IF(('OddsRatio_working_3-way'!X9=0),IF(Q9&gt;0,-Q9^(1/3),(-Q9)^(1/3)),'OddsRatio_working_3-way'!AM9-'OddsRatio_working_3-way'!R9/3)</f>
        <v>-0.61798809094294382</v>
      </c>
      <c r="AT9" s="11">
        <f>IF(('OddsRatio_working_3-way'!X9=0),IF(Q9&gt;0,-Q9^(1/3),(-Q9)^(1/3)),'OddsRatio_working_3-way'!AN9-'OddsRatio_working_3-way'!R9/3)</f>
        <v>-0.42550132845994521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2.77</v>
      </c>
      <c r="B10" s="4">
        <f>IF('True_Odds_Calculator_3-way'!B11="","",'True_Odds_Calculator_3-way'!B11)</f>
        <v>3.67</v>
      </c>
      <c r="C10" s="4">
        <f>IF('True_Odds_Calculator_3-way'!C11="","",'True_Odds_Calculator_3-way'!C11)</f>
        <v>2.54</v>
      </c>
      <c r="D10" s="9">
        <f t="shared" si="13"/>
        <v>0.35160989678740601</v>
      </c>
      <c r="E10" s="9">
        <f t="shared" si="14"/>
        <v>0.26443000077349205</v>
      </c>
      <c r="F10" s="9">
        <f t="shared" si="15"/>
        <v>0.38396010243910184</v>
      </c>
      <c r="G10" s="9">
        <f t="shared" si="16"/>
        <v>1.0418423814503566</v>
      </c>
      <c r="H10" s="9">
        <f t="shared" si="17"/>
        <v>2.8440610151671306</v>
      </c>
      <c r="I10" s="9">
        <f t="shared" si="18"/>
        <v>3.7817191584724514</v>
      </c>
      <c r="J10" s="9">
        <f t="shared" si="19"/>
        <v>2.604437267433549</v>
      </c>
      <c r="K10" s="11">
        <f t="shared" si="20"/>
        <v>0.36101083032490977</v>
      </c>
      <c r="L10" s="11">
        <f t="shared" si="21"/>
        <v>0.27247956403269757</v>
      </c>
      <c r="M10" s="11">
        <f t="shared" si="22"/>
        <v>0.39370078740157477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-0.28185497091441947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0.23159097656492955</v>
      </c>
      <c r="Q10" s="11">
        <f>2*'OddsRatio_working_3-way'!K10*'OddsRatio_working_3-way'!L10*'OddsRatio_working_3-way'!M10</f>
        <v>7.74551761086721E-2</v>
      </c>
      <c r="R10" s="11">
        <f t="shared" si="23"/>
        <v>0</v>
      </c>
      <c r="S10" s="11">
        <f t="shared" si="24"/>
        <v>-0.82166717093397745</v>
      </c>
      <c r="T10" s="11">
        <f t="shared" si="25"/>
        <v>-0.27480507389096243</v>
      </c>
      <c r="U10" s="11">
        <f>'OddsRatio_working_3-way'!S10-'OddsRatio_working_3-way'!R10^2/3</f>
        <v>-0.82166717093397745</v>
      </c>
      <c r="V10" s="11">
        <f>'OddsRatio_working_3-way'!S10*'OddsRatio_working_3-way'!R10/3-2*'OddsRatio_working_3-way'!R10^3/27-'OddsRatio_working_3-way'!T10</f>
        <v>0.27480507389096243</v>
      </c>
      <c r="W10" s="11">
        <f>'OddsRatio_working_3-way'!V10^2+4*'OddsRatio_working_3-way'!U10^3/27</f>
        <v>-6.6655579283461386E-3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0.14333822463369938</v>
      </c>
      <c r="Y10" s="11">
        <f>IF('OddsRatio_working_3-way'!W10&gt;=0,IF('OddsRatio_working_3-way'!V10+SQRT('OddsRatio_working_3-way'!W10)&gt;0,0,PI()),ACOS('OddsRatio_working_3-way'!V10/(2*'OddsRatio_working_3-way'!X10)))</f>
        <v>0.28878837623157949</v>
      </c>
      <c r="Z10" s="11">
        <f>'OddsRatio_working_3-way'!X10^(1/3)*COS('OddsRatio_working_3-way'!Y10/3)</f>
        <v>0.52092119072517828</v>
      </c>
      <c r="AA10" s="11">
        <f>'OddsRatio_working_3-way'!X10^(1/3)*COS(('OddsRatio_working_3-way'!Y10+2*PI())/3)</f>
        <v>-0.30402236212647576</v>
      </c>
      <c r="AB10" s="11">
        <f>'OddsRatio_working_3-way'!X10^(1/3)*COS(('OddsRatio_working_3-way'!Y10+4*PI())/3)</f>
        <v>-0.2168988285987026</v>
      </c>
      <c r="AC10" s="11">
        <f>'OddsRatio_working_3-way'!X10^(1/3)*SIN('OddsRatio_working_3-way'!Y10/3)</f>
        <v>5.0300795535011239E-2</v>
      </c>
      <c r="AD10" s="11">
        <f>'OddsRatio_working_3-way'!X10^(1/3)*SIN(('OddsRatio_working_3-way'!Y10+2*PI())/3)</f>
        <v>0.42598058677013739</v>
      </c>
      <c r="AE10" s="11">
        <f>'OddsRatio_working_3-way'!X10^(1/3)*SIN(('OddsRatio_working_3-way'!Y10+4*PI())/3)</f>
        <v>-0.47628138230514866</v>
      </c>
      <c r="AF10" s="11">
        <f>-'OddsRatio_working_3-way'!U10/(3*'OddsRatio_working_3-way'!X10^(1/3))*COS(('OddsRatio_working_3-way'!Y10)/3)</f>
        <v>0.52092119072517817</v>
      </c>
      <c r="AG10" s="11">
        <f>-'OddsRatio_working_3-way'!U10/(3*'OddsRatio_working_3-way'!X10^(1/3))*COS(('OddsRatio_working_3-way'!Y10+2*PI())/3)</f>
        <v>-0.30402236212647571</v>
      </c>
      <c r="AH10" s="11">
        <f>-'OddsRatio_working_3-way'!U10/(3*'OddsRatio_working_3-way'!X10^(1/3))*COS(('OddsRatio_working_3-way'!Y10+4*PI())/3)</f>
        <v>-0.21689882859870258</v>
      </c>
      <c r="AI10" s="11">
        <f>'OddsRatio_working_3-way'!U10/(3*'OddsRatio_working_3-way'!X10^(1/3))*SIN(('OddsRatio_working_3-way'!Y10)/3)</f>
        <v>-5.0300795535011232E-2</v>
      </c>
      <c r="AJ10" s="11">
        <f>'OddsRatio_working_3-way'!U10/(3*'OddsRatio_working_3-way'!X10^(1/3))*SIN(('OddsRatio_working_3-way'!Y10+2*PI())/3)</f>
        <v>-0.42598058677013728</v>
      </c>
      <c r="AK10" s="11">
        <f>'OddsRatio_working_3-way'!U10/(3*'OddsRatio_working_3-way'!X10^(1/3))*SIN(('OddsRatio_working_3-way'!Y10+4*PI())/3)</f>
        <v>0.47628138230514855</v>
      </c>
      <c r="AL10" s="11">
        <f>'OddsRatio_working_3-way'!Z10+'OddsRatio_working_3-way'!AF10</f>
        <v>1.0418423814503566</v>
      </c>
      <c r="AM10" s="11">
        <f>'OddsRatio_working_3-way'!AA10+'OddsRatio_working_3-way'!AG10</f>
        <v>-0.60804472425295142</v>
      </c>
      <c r="AN10" s="11">
        <f>'OddsRatio_working_3-way'!AB10+'OddsRatio_working_3-way'!AH10</f>
        <v>-0.43379765719740515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1.0418423814503566</v>
      </c>
      <c r="AS10" s="11">
        <f>IF(('OddsRatio_working_3-way'!X10=0),IF(Q10&gt;0,-Q10^(1/3),(-Q10)^(1/3)),'OddsRatio_working_3-way'!AM10-'OddsRatio_working_3-way'!R10/3)</f>
        <v>-0.60804472425295142</v>
      </c>
      <c r="AT10" s="11">
        <f>IF(('OddsRatio_working_3-way'!X10=0),IF(Q10&gt;0,-Q10^(1/3),(-Q10)^(1/3)),'OddsRatio_working_3-way'!AN10-'OddsRatio_working_3-way'!R10/3)</f>
        <v>-0.43379765719740515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2.84</v>
      </c>
      <c r="B11" s="4">
        <f>IF('True_Odds_Calculator_3-way'!B12="","",'True_Odds_Calculator_3-way'!B12)</f>
        <v>3.29</v>
      </c>
      <c r="C11" s="4">
        <f>IF('True_Odds_Calculator_3-way'!C12="","",'True_Odds_Calculator_3-way'!C12)</f>
        <v>2.69</v>
      </c>
      <c r="D11" s="9">
        <f t="shared" si="13"/>
        <v>0.34268559926592246</v>
      </c>
      <c r="E11" s="9">
        <f t="shared" si="14"/>
        <v>0.29522615314102374</v>
      </c>
      <c r="F11" s="9">
        <f t="shared" si="15"/>
        <v>0.36208824759305402</v>
      </c>
      <c r="G11" s="9">
        <f t="shared" si="16"/>
        <v>1.0424601679227945</v>
      </c>
      <c r="H11" s="9">
        <f t="shared" si="17"/>
        <v>2.9181267089779417</v>
      </c>
      <c r="I11" s="9">
        <f t="shared" si="18"/>
        <v>3.3872337845431995</v>
      </c>
      <c r="J11" s="9">
        <f t="shared" si="19"/>
        <v>2.7617576837895226</v>
      </c>
      <c r="K11" s="11">
        <f t="shared" si="20"/>
        <v>0.35211267605633806</v>
      </c>
      <c r="L11" s="11">
        <f t="shared" si="21"/>
        <v>0.303951367781155</v>
      </c>
      <c r="M11" s="11">
        <f t="shared" si="22"/>
        <v>0.37174721189591081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-0.28331755939417258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0.23155622813842641</v>
      </c>
      <c r="Q11" s="11">
        <f>2*'OddsRatio_working_3-way'!K11*'OddsRatio_working_3-way'!L11*'OddsRatio_working_3-way'!M11</f>
        <v>7.9572586989149971E-2</v>
      </c>
      <c r="R11" s="11">
        <f t="shared" si="23"/>
        <v>0</v>
      </c>
      <c r="S11" s="11">
        <f t="shared" si="24"/>
        <v>-0.81730277725662626</v>
      </c>
      <c r="T11" s="11">
        <f t="shared" si="25"/>
        <v>-0.28086006091292998</v>
      </c>
      <c r="U11" s="11">
        <f>'OddsRatio_working_3-way'!S11-'OddsRatio_working_3-way'!R11^2/3</f>
        <v>-0.81730277725662626</v>
      </c>
      <c r="V11" s="11">
        <f>'OddsRatio_working_3-way'!S11*'OddsRatio_working_3-way'!R11/3-2*'OddsRatio_working_3-way'!R11^3/27-'OddsRatio_working_3-way'!T11</f>
        <v>0.28086006091292998</v>
      </c>
      <c r="W11" s="11">
        <f>'OddsRatio_working_3-way'!V11^2+4*'OddsRatio_working_3-way'!U11^3/27</f>
        <v>-1.9983727300059984E-3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0.14219770264144629</v>
      </c>
      <c r="Y11" s="11">
        <f>IF('OddsRatio_working_3-way'!W11&gt;=0,IF('OddsRatio_working_3-way'!V11+SQRT('OddsRatio_working_3-way'!W11)&gt;0,0,PI()),ACOS('OddsRatio_working_3-way'!V11/(2*'OddsRatio_working_3-way'!X11)))</f>
        <v>0.15784124465708138</v>
      </c>
      <c r="Z11" s="11">
        <f>'OddsRatio_working_3-way'!X11^(1/3)*COS('OddsRatio_working_3-way'!Y11/3)</f>
        <v>0.52123008396139736</v>
      </c>
      <c r="AA11" s="11">
        <f>'OddsRatio_working_3-way'!X11^(1/3)*COS(('OddsRatio_working_3-way'!Y11+2*PI())/3)</f>
        <v>-0.28438674773254929</v>
      </c>
      <c r="AB11" s="11">
        <f>'OddsRatio_working_3-way'!X11^(1/3)*COS(('OddsRatio_working_3-way'!Y11+4*PI())/3)</f>
        <v>-0.23684333622884818</v>
      </c>
      <c r="AC11" s="11">
        <f>'OddsRatio_working_3-way'!X11^(1/3)*SIN('OddsRatio_working_3-way'!Y11/3)</f>
        <v>2.7449201429855141E-2</v>
      </c>
      <c r="AD11" s="11">
        <f>'OddsRatio_working_3-way'!X11^(1/3)*SIN(('OddsRatio_working_3-way'!Y11+2*PI())/3)</f>
        <v>0.43767389321233852</v>
      </c>
      <c r="AE11" s="11">
        <f>'OddsRatio_working_3-way'!X11^(1/3)*SIN(('OddsRatio_working_3-way'!Y11+4*PI())/3)</f>
        <v>-0.46512309464219354</v>
      </c>
      <c r="AF11" s="11">
        <f>-'OddsRatio_working_3-way'!U11/(3*'OddsRatio_working_3-way'!X11^(1/3))*COS(('OddsRatio_working_3-way'!Y11)/3)</f>
        <v>0.52123008396139725</v>
      </c>
      <c r="AG11" s="11">
        <f>-'OddsRatio_working_3-way'!U11/(3*'OddsRatio_working_3-way'!X11^(1/3))*COS(('OddsRatio_working_3-way'!Y11+2*PI())/3)</f>
        <v>-0.28438674773254924</v>
      </c>
      <c r="AH11" s="11">
        <f>-'OddsRatio_working_3-way'!U11/(3*'OddsRatio_working_3-way'!X11^(1/3))*COS(('OddsRatio_working_3-way'!Y11+4*PI())/3)</f>
        <v>-0.23684333622884815</v>
      </c>
      <c r="AI11" s="11">
        <f>'OddsRatio_working_3-way'!U11/(3*'OddsRatio_working_3-way'!X11^(1/3))*SIN(('OddsRatio_working_3-way'!Y11)/3)</f>
        <v>-2.7449201429855134E-2</v>
      </c>
      <c r="AJ11" s="11">
        <f>'OddsRatio_working_3-way'!U11/(3*'OddsRatio_working_3-way'!X11^(1/3))*SIN(('OddsRatio_working_3-way'!Y11+2*PI())/3)</f>
        <v>-0.43767389321233841</v>
      </c>
      <c r="AK11" s="11">
        <f>'OddsRatio_working_3-way'!U11/(3*'OddsRatio_working_3-way'!X11^(1/3))*SIN(('OddsRatio_working_3-way'!Y11+4*PI())/3)</f>
        <v>0.46512309464219342</v>
      </c>
      <c r="AL11" s="11">
        <f>'OddsRatio_working_3-way'!Z11+'OddsRatio_working_3-way'!AF11</f>
        <v>1.0424601679227945</v>
      </c>
      <c r="AM11" s="11">
        <f>'OddsRatio_working_3-way'!AA11+'OddsRatio_working_3-way'!AG11</f>
        <v>-0.56877349546509848</v>
      </c>
      <c r="AN11" s="11">
        <f>'OddsRatio_working_3-way'!AB11+'OddsRatio_working_3-way'!AH11</f>
        <v>-0.47368667245769636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1.0424601679227945</v>
      </c>
      <c r="AS11" s="11">
        <f>IF(('OddsRatio_working_3-way'!X11=0),IF(Q11&gt;0,-Q11^(1/3),(-Q11)^(1/3)),'OddsRatio_working_3-way'!AM11-'OddsRatio_working_3-way'!R11/3)</f>
        <v>-0.56877349546509848</v>
      </c>
      <c r="AT11" s="11">
        <f>IF(('OddsRatio_working_3-way'!X11=0),IF(Q11&gt;0,-Q11^(1/3),(-Q11)^(1/3)),'OddsRatio_working_3-way'!AN11-'OddsRatio_working_3-way'!R11/3)</f>
        <v>-0.47368667245769636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3.53</v>
      </c>
      <c r="B12" s="4">
        <f>IF('True_Odds_Calculator_3-way'!B13="","",'True_Odds_Calculator_3-way'!B13)</f>
        <v>3.82</v>
      </c>
      <c r="C12" s="4">
        <f>IF('True_Odds_Calculator_3-way'!C13="","",'True_Odds_Calculator_3-way'!C13)</f>
        <v>2.0699999999999998</v>
      </c>
      <c r="D12" s="9">
        <f t="shared" si="13"/>
        <v>0.27446358561348688</v>
      </c>
      <c r="E12" s="9">
        <f t="shared" si="14"/>
        <v>0.25339054981282266</v>
      </c>
      <c r="F12" s="9">
        <f t="shared" si="15"/>
        <v>0.4721458645736904</v>
      </c>
      <c r="G12" s="9">
        <f t="shared" si="16"/>
        <v>1.0448500323923775</v>
      </c>
      <c r="H12" s="9">
        <f t="shared" si="17"/>
        <v>3.6434705819527156</v>
      </c>
      <c r="I12" s="9">
        <f t="shared" si="18"/>
        <v>3.9464770913465048</v>
      </c>
      <c r="J12" s="9">
        <f t="shared" si="19"/>
        <v>2.1179895346598436</v>
      </c>
      <c r="K12" s="11">
        <f t="shared" si="20"/>
        <v>0.28328611898016998</v>
      </c>
      <c r="L12" s="11">
        <f t="shared" si="21"/>
        <v>0.26178010471204188</v>
      </c>
      <c r="M12" s="11">
        <f t="shared" si="22"/>
        <v>0.48309178743961356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-0.27349223064335104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0.22999935299247426</v>
      </c>
      <c r="Q12" s="11">
        <f>2*'OddsRatio_working_3-way'!K12*'OddsRatio_working_3-way'!L12*'OddsRatio_working_3-way'!M12</f>
        <v>7.1650888782702274E-2</v>
      </c>
      <c r="R12" s="11">
        <f t="shared" si="23"/>
        <v>0</v>
      </c>
      <c r="S12" s="11">
        <f t="shared" si="24"/>
        <v>-0.84097216382137785</v>
      </c>
      <c r="T12" s="11">
        <f t="shared" si="25"/>
        <v>-0.26198509776366913</v>
      </c>
      <c r="U12" s="11">
        <f>'OddsRatio_working_3-way'!S12-'OddsRatio_working_3-way'!R12^2/3</f>
        <v>-0.84097216382137785</v>
      </c>
      <c r="V12" s="11">
        <f>'OddsRatio_working_3-way'!S12*'OddsRatio_working_3-way'!R12/3-2*'OddsRatio_working_3-way'!R12^3/27-'OddsRatio_working_3-way'!T12</f>
        <v>0.26198509776366913</v>
      </c>
      <c r="W12" s="11">
        <f>'OddsRatio_working_3-way'!V12^2+4*'OddsRatio_working_3-way'!U12^3/27</f>
        <v>-1.9477032098527539E-2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0.14841935819559288</v>
      </c>
      <c r="Y12" s="11">
        <f>IF('OddsRatio_working_3-way'!W12&gt;=0,IF('OddsRatio_working_3-way'!V12+SQRT('OddsRatio_working_3-way'!W12)&gt;0,0,PI()),ACOS('OddsRatio_working_3-way'!V12/(2*'OddsRatio_working_3-way'!X12)))</f>
        <v>0.4894661279838719</v>
      </c>
      <c r="Z12" s="11">
        <f>'OddsRatio_working_3-way'!X12^(1/3)*COS('OddsRatio_working_3-way'!Y12/3)</f>
        <v>0.52242501619618875</v>
      </c>
      <c r="AA12" s="11">
        <f>'OddsRatio_working_3-way'!X12^(1/3)*COS(('OddsRatio_working_3-way'!Y12+2*PI())/3)</f>
        <v>-0.33569148361906537</v>
      </c>
      <c r="AB12" s="11">
        <f>'OddsRatio_working_3-way'!X12^(1/3)*COS(('OddsRatio_working_3-way'!Y12+4*PI())/3)</f>
        <v>-0.18673353257712333</v>
      </c>
      <c r="AC12" s="11">
        <f>'OddsRatio_working_3-way'!X12^(1/3)*SIN('OddsRatio_working_3-way'!Y12/3)</f>
        <v>8.6000913132000353E-2</v>
      </c>
      <c r="AD12" s="11">
        <f>'OddsRatio_working_3-way'!X12^(1/3)*SIN(('OddsRatio_working_3-way'!Y12+2*PI())/3)</f>
        <v>0.40943287903239617</v>
      </c>
      <c r="AE12" s="11">
        <f>'OddsRatio_working_3-way'!X12^(1/3)*SIN(('OddsRatio_working_3-way'!Y12+4*PI())/3)</f>
        <v>-0.49543379216439648</v>
      </c>
      <c r="AF12" s="11">
        <f>-'OddsRatio_working_3-way'!U12/(3*'OddsRatio_working_3-way'!X12^(1/3))*COS(('OddsRatio_working_3-way'!Y12)/3)</f>
        <v>0.52242501619618875</v>
      </c>
      <c r="AG12" s="11">
        <f>-'OddsRatio_working_3-way'!U12/(3*'OddsRatio_working_3-way'!X12^(1/3))*COS(('OddsRatio_working_3-way'!Y12+2*PI())/3)</f>
        <v>-0.33569148361906537</v>
      </c>
      <c r="AH12" s="11">
        <f>-'OddsRatio_working_3-way'!U12/(3*'OddsRatio_working_3-way'!X12^(1/3))*COS(('OddsRatio_working_3-way'!Y12+4*PI())/3)</f>
        <v>-0.18673353257712333</v>
      </c>
      <c r="AI12" s="11">
        <f>'OddsRatio_working_3-way'!U12/(3*'OddsRatio_working_3-way'!X12^(1/3))*SIN(('OddsRatio_working_3-way'!Y12)/3)</f>
        <v>-8.6000913132000353E-2</v>
      </c>
      <c r="AJ12" s="11">
        <f>'OddsRatio_working_3-way'!U12/(3*'OddsRatio_working_3-way'!X12^(1/3))*SIN(('OddsRatio_working_3-way'!Y12+2*PI())/3)</f>
        <v>-0.40943287903239617</v>
      </c>
      <c r="AK12" s="11">
        <f>'OddsRatio_working_3-way'!U12/(3*'OddsRatio_working_3-way'!X12^(1/3))*SIN(('OddsRatio_working_3-way'!Y12+4*PI())/3)</f>
        <v>0.49543379216439648</v>
      </c>
      <c r="AL12" s="11">
        <f>'OddsRatio_working_3-way'!Z12+'OddsRatio_working_3-way'!AF12</f>
        <v>1.0448500323923775</v>
      </c>
      <c r="AM12" s="11">
        <f>'OddsRatio_working_3-way'!AA12+'OddsRatio_working_3-way'!AG12</f>
        <v>-0.67138296723813073</v>
      </c>
      <c r="AN12" s="11">
        <f>'OddsRatio_working_3-way'!AB12+'OddsRatio_working_3-way'!AH12</f>
        <v>-0.37346706515424666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1.0448500323923775</v>
      </c>
      <c r="AS12" s="11">
        <f>IF(('OddsRatio_working_3-way'!X12=0),IF(Q12&gt;0,-Q12^(1/3),(-Q12)^(1/3)),'OddsRatio_working_3-way'!AM12-'OddsRatio_working_3-way'!R12/3)</f>
        <v>-0.67138296723813073</v>
      </c>
      <c r="AT12" s="11">
        <f>IF(('OddsRatio_working_3-way'!X12=0),IF(Q12&gt;0,-Q12^(1/3),(-Q12)^(1/3)),'OddsRatio_working_3-way'!AN12-'OddsRatio_working_3-way'!R12/3)</f>
        <v>-0.37346706515424666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</v>
      </c>
      <c r="B13" s="4">
        <f>IF('True_Odds_Calculator_3-way'!B14="","",'True_Odds_Calculator_3-way'!B14)</f>
        <v>3.81</v>
      </c>
      <c r="C13" s="4">
        <f>IF('True_Odds_Calculator_3-way'!C14="","",'True_Odds_Calculator_3-way'!C14)</f>
        <v>3.45</v>
      </c>
      <c r="D13" s="9">
        <f t="shared" si="13"/>
        <v>0.46517021795597735</v>
      </c>
      <c r="E13" s="9">
        <f t="shared" si="14"/>
        <v>0.25399467487335303</v>
      </c>
      <c r="F13" s="9">
        <f t="shared" si="15"/>
        <v>0.28083510717066967</v>
      </c>
      <c r="G13" s="9">
        <f t="shared" si="16"/>
        <v>1.0452279058271672</v>
      </c>
      <c r="H13" s="9">
        <f t="shared" si="17"/>
        <v>2.1497506964098845</v>
      </c>
      <c r="I13" s="9">
        <f t="shared" si="18"/>
        <v>3.9370904153743402</v>
      </c>
      <c r="J13" s="9">
        <f t="shared" si="19"/>
        <v>3.5608083692765593</v>
      </c>
      <c r="K13" s="11">
        <f t="shared" si="20"/>
        <v>0.47619047619047616</v>
      </c>
      <c r="L13" s="11">
        <f t="shared" si="21"/>
        <v>0.26246719160104987</v>
      </c>
      <c r="M13" s="11">
        <f t="shared" si="22"/>
        <v>0.28985507246376813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-0.27434795288270142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0.23040598186096301</v>
      </c>
      <c r="Q13" s="11">
        <f>2*'OddsRatio_working_3-way'!K13*'OddsRatio_working_3-way'!L13*'OddsRatio_working_3-way'!M13</f>
        <v>7.2454711277032402E-2</v>
      </c>
      <c r="R13" s="11">
        <f t="shared" si="23"/>
        <v>0</v>
      </c>
      <c r="S13" s="11">
        <f t="shared" si="24"/>
        <v>-0.83983124145808374</v>
      </c>
      <c r="T13" s="11">
        <f t="shared" si="25"/>
        <v>-0.26409787467235341</v>
      </c>
      <c r="U13" s="11">
        <f>'OddsRatio_working_3-way'!S13-'OddsRatio_working_3-way'!R13^2/3</f>
        <v>-0.83983124145808374</v>
      </c>
      <c r="V13" s="11">
        <f>'OddsRatio_working_3-way'!S13*'OddsRatio_working_3-way'!R13/3-2*'OddsRatio_working_3-way'!R13^3/27-'OddsRatio_working_3-way'!T13</f>
        <v>0.26409787467235341</v>
      </c>
      <c r="W13" s="11">
        <f>'OddsRatio_working_3-way'!V13^2+4*'OddsRatio_working_3-way'!U13^3/27</f>
        <v>-1.8007400546415267E-2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0.14811742634888489</v>
      </c>
      <c r="Y13" s="11">
        <f>IF('OddsRatio_working_3-way'!W13&gt;=0,IF('OddsRatio_working_3-way'!V13+SQRT('OddsRatio_working_3-way'!W13)&gt;0,0,PI()),ACOS('OddsRatio_working_3-way'!V13/(2*'OddsRatio_working_3-way'!X13)))</f>
        <v>0.4701172030034555</v>
      </c>
      <c r="Z13" s="11">
        <f>'OddsRatio_working_3-way'!X13^(1/3)*COS('OddsRatio_working_3-way'!Y13/3)</f>
        <v>0.52261395291358359</v>
      </c>
      <c r="AA13" s="11">
        <f>'OddsRatio_working_3-way'!X13^(1/3)*COS(('OddsRatio_working_3-way'!Y13+2*PI())/3)</f>
        <v>-0.33281783248264246</v>
      </c>
      <c r="AB13" s="11">
        <f>'OddsRatio_working_3-way'!X13^(1/3)*COS(('OddsRatio_working_3-way'!Y13+4*PI())/3)</f>
        <v>-0.18979612043094121</v>
      </c>
      <c r="AC13" s="11">
        <f>'OddsRatio_working_3-way'!X13^(1/3)*SIN('OddsRatio_working_3-way'!Y13/3)</f>
        <v>8.2573623953010961E-2</v>
      </c>
      <c r="AD13" s="11">
        <f>'OddsRatio_working_3-way'!X13^(1/3)*SIN(('OddsRatio_working_3-way'!Y13+2*PI())/3)</f>
        <v>0.41131014761886237</v>
      </c>
      <c r="AE13" s="11">
        <f>'OddsRatio_working_3-way'!X13^(1/3)*SIN(('OddsRatio_working_3-way'!Y13+4*PI())/3)</f>
        <v>-0.49388377157187324</v>
      </c>
      <c r="AF13" s="11">
        <f>-'OddsRatio_working_3-way'!U13/(3*'OddsRatio_working_3-way'!X13^(1/3))*COS(('OddsRatio_working_3-way'!Y13)/3)</f>
        <v>0.52261395291358348</v>
      </c>
      <c r="AG13" s="11">
        <f>-'OddsRatio_working_3-way'!U13/(3*'OddsRatio_working_3-way'!X13^(1/3))*COS(('OddsRatio_working_3-way'!Y13+2*PI())/3)</f>
        <v>-0.33281783248264241</v>
      </c>
      <c r="AH13" s="11">
        <f>-'OddsRatio_working_3-way'!U13/(3*'OddsRatio_working_3-way'!X13^(1/3))*COS(('OddsRatio_working_3-way'!Y13+4*PI())/3)</f>
        <v>-0.18979612043094118</v>
      </c>
      <c r="AI13" s="11">
        <f>'OddsRatio_working_3-way'!U13/(3*'OddsRatio_working_3-way'!X13^(1/3))*SIN(('OddsRatio_working_3-way'!Y13)/3)</f>
        <v>-8.2573623953010947E-2</v>
      </c>
      <c r="AJ13" s="11">
        <f>'OddsRatio_working_3-way'!U13/(3*'OddsRatio_working_3-way'!X13^(1/3))*SIN(('OddsRatio_working_3-way'!Y13+2*PI())/3)</f>
        <v>-0.41131014761886231</v>
      </c>
      <c r="AK13" s="11">
        <f>'OddsRatio_working_3-way'!U13/(3*'OddsRatio_working_3-way'!X13^(1/3))*SIN(('OddsRatio_working_3-way'!Y13+4*PI())/3)</f>
        <v>0.49388377157187313</v>
      </c>
      <c r="AL13" s="11">
        <f>'OddsRatio_working_3-way'!Z13+'OddsRatio_working_3-way'!AF13</f>
        <v>1.0452279058271672</v>
      </c>
      <c r="AM13" s="11">
        <f>'OddsRatio_working_3-way'!AA13+'OddsRatio_working_3-way'!AG13</f>
        <v>-0.66563566496528481</v>
      </c>
      <c r="AN13" s="11">
        <f>'OddsRatio_working_3-way'!AB13+'OddsRatio_working_3-way'!AH13</f>
        <v>-0.37959224086188237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1.0452279058271672</v>
      </c>
      <c r="AS13" s="11">
        <f>IF(('OddsRatio_working_3-way'!X13=0),IF(Q13&gt;0,-Q13^(1/3),(-Q13)^(1/3)),'OddsRatio_working_3-way'!AM13-'OddsRatio_working_3-way'!R13/3)</f>
        <v>-0.66563566496528481</v>
      </c>
      <c r="AT13" s="11">
        <f>IF(('OddsRatio_working_3-way'!X13=0),IF(Q13&gt;0,-Q13^(1/3),(-Q13)^(1/3)),'OddsRatio_working_3-way'!AN13-'OddsRatio_working_3-way'!R13/3)</f>
        <v>-0.37959224086188237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4.08</v>
      </c>
      <c r="B14" s="4">
        <f>IF('True_Odds_Calculator_3-way'!B15="","",'True_Odds_Calculator_3-way'!B15)</f>
        <v>3.44</v>
      </c>
      <c r="C14" s="4">
        <f>IF('True_Odds_Calculator_3-way'!C15="","",'True_Odds_Calculator_3-way'!C15)</f>
        <v>2.0299999999999998</v>
      </c>
      <c r="D14" s="9">
        <f t="shared" si="13"/>
        <v>0.23694092285717133</v>
      </c>
      <c r="E14" s="9">
        <f t="shared" si="14"/>
        <v>0.28158904228329601</v>
      </c>
      <c r="F14" s="9">
        <f t="shared" si="15"/>
        <v>0.48147003485953288</v>
      </c>
      <c r="G14" s="9">
        <f t="shared" si="16"/>
        <v>1.0456043246153124</v>
      </c>
      <c r="H14" s="9">
        <f t="shared" si="17"/>
        <v>4.220461319815163</v>
      </c>
      <c r="I14" s="9">
        <f t="shared" si="18"/>
        <v>3.5512745520613622</v>
      </c>
      <c r="J14" s="9">
        <f t="shared" si="19"/>
        <v>2.0769724543537715</v>
      </c>
      <c r="K14" s="11">
        <f t="shared" si="20"/>
        <v>0.24509803921568626</v>
      </c>
      <c r="L14" s="11">
        <f t="shared" si="21"/>
        <v>0.29069767441860467</v>
      </c>
      <c r="M14" s="11">
        <f t="shared" si="22"/>
        <v>0.49261083743842371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-0.27168341273959484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0.22989348104919596</v>
      </c>
      <c r="Q14" s="11">
        <f>2*'OddsRatio_working_3-way'!K14*'OddsRatio_working_3-way'!L14*'OddsRatio_working_3-way'!M14</f>
        <v>7.0196482763113272E-2</v>
      </c>
      <c r="R14" s="11">
        <f t="shared" si="23"/>
        <v>0</v>
      </c>
      <c r="S14" s="11">
        <f t="shared" si="24"/>
        <v>-0.84618151226459304</v>
      </c>
      <c r="T14" s="11">
        <f t="shared" si="25"/>
        <v>-0.25837603427926503</v>
      </c>
      <c r="U14" s="11">
        <f>'OddsRatio_working_3-way'!S14-'OddsRatio_working_3-way'!R14^2/3</f>
        <v>-0.84618151226459304</v>
      </c>
      <c r="V14" s="11">
        <f>'OddsRatio_working_3-way'!S14*'OddsRatio_working_3-way'!R14/3-2*'OddsRatio_working_3-way'!R14^3/27-'OddsRatio_working_3-way'!T14</f>
        <v>0.25837603427926503</v>
      </c>
      <c r="W14" s="11">
        <f>'OddsRatio_working_3-way'!V14^2+4*'OddsRatio_working_3-way'!U14^3/27</f>
        <v>-2.3002647624284028E-2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0.14980055299811476</v>
      </c>
      <c r="Y14" s="11">
        <f>IF('OddsRatio_working_3-way'!W14&gt;=0,IF('OddsRatio_working_3-way'!V14+SQRT('OddsRatio_working_3-way'!W14)&gt;0,0,PI()),ACOS('OddsRatio_working_3-way'!V14/(2*'OddsRatio_working_3-way'!X14)))</f>
        <v>0.53080441051296257</v>
      </c>
      <c r="Z14" s="11">
        <f>'OddsRatio_working_3-way'!X14^(1/3)*COS('OddsRatio_working_3-way'!Y14/3)</f>
        <v>0.5228021623076563</v>
      </c>
      <c r="AA14" s="11">
        <f>'OddsRatio_working_3-way'!X14^(1/3)*COS(('OddsRatio_working_3-way'!Y14+2*PI())/3)</f>
        <v>-0.34235663921488757</v>
      </c>
      <c r="AB14" s="11">
        <f>'OddsRatio_working_3-way'!X14^(1/3)*COS(('OddsRatio_working_3-way'!Y14+4*PI())/3)</f>
        <v>-0.18044552309276887</v>
      </c>
      <c r="AC14" s="11">
        <f>'OddsRatio_working_3-way'!X14^(1/3)*SIN('OddsRatio_working_3-way'!Y14/3)</f>
        <v>9.3479426477898087E-2</v>
      </c>
      <c r="AD14" s="11">
        <f>'OddsRatio_working_3-way'!X14^(1/3)*SIN(('OddsRatio_working_3-way'!Y14+2*PI())/3)</f>
        <v>0.40602024047291668</v>
      </c>
      <c r="AE14" s="11">
        <f>'OddsRatio_working_3-way'!X14^(1/3)*SIN(('OddsRatio_working_3-way'!Y14+4*PI())/3)</f>
        <v>-0.49949966695081466</v>
      </c>
      <c r="AF14" s="11">
        <f>-'OddsRatio_working_3-way'!U14/(3*'OddsRatio_working_3-way'!X14^(1/3))*COS(('OddsRatio_working_3-way'!Y14)/3)</f>
        <v>0.52280216230765608</v>
      </c>
      <c r="AG14" s="11">
        <f>-'OddsRatio_working_3-way'!U14/(3*'OddsRatio_working_3-way'!X14^(1/3))*COS(('OddsRatio_working_3-way'!Y14+2*PI())/3)</f>
        <v>-0.3423566392148874</v>
      </c>
      <c r="AH14" s="11">
        <f>-'OddsRatio_working_3-way'!U14/(3*'OddsRatio_working_3-way'!X14^(1/3))*COS(('OddsRatio_working_3-way'!Y14+4*PI())/3)</f>
        <v>-0.18044552309276879</v>
      </c>
      <c r="AI14" s="11">
        <f>'OddsRatio_working_3-way'!U14/(3*'OddsRatio_working_3-way'!X14^(1/3))*SIN(('OddsRatio_working_3-way'!Y14)/3)</f>
        <v>-9.3479426477898045E-2</v>
      </c>
      <c r="AJ14" s="11">
        <f>'OddsRatio_working_3-way'!U14/(3*'OddsRatio_working_3-way'!X14^(1/3))*SIN(('OddsRatio_working_3-way'!Y14+2*PI())/3)</f>
        <v>-0.40602024047291652</v>
      </c>
      <c r="AK14" s="11">
        <f>'OddsRatio_working_3-way'!U14/(3*'OddsRatio_working_3-way'!X14^(1/3))*SIN(('OddsRatio_working_3-way'!Y14+4*PI())/3)</f>
        <v>0.49949966695081444</v>
      </c>
      <c r="AL14" s="11">
        <f>'OddsRatio_working_3-way'!Z14+'OddsRatio_working_3-way'!AF14</f>
        <v>1.0456043246153124</v>
      </c>
      <c r="AM14" s="11">
        <f>'OddsRatio_working_3-way'!AA14+'OddsRatio_working_3-way'!AG14</f>
        <v>-0.68471327842977492</v>
      </c>
      <c r="AN14" s="11">
        <f>'OddsRatio_working_3-way'!AB14+'OddsRatio_working_3-way'!AH14</f>
        <v>-0.36089104618553769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1.0456043246153124</v>
      </c>
      <c r="AS14" s="11">
        <f>IF(('OddsRatio_working_3-way'!X14=0),IF(Q14&gt;0,-Q14^(1/3),(-Q14)^(1/3)),'OddsRatio_working_3-way'!AM14-'OddsRatio_working_3-way'!R14/3)</f>
        <v>-0.68471327842977492</v>
      </c>
      <c r="AT14" s="11">
        <f>IF(('OddsRatio_working_3-way'!X14=0),IF(Q14&gt;0,-Q14^(1/3),(-Q14)^(1/3)),'OddsRatio_working_3-way'!AN14-'OddsRatio_working_3-way'!R14/3)</f>
        <v>-0.36089104618553769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1.8</v>
      </c>
      <c r="B15" s="4">
        <f>IF('True_Odds_Calculator_3-way'!B16="","",'True_Odds_Calculator_3-way'!B16)</f>
        <v>3.84</v>
      </c>
      <c r="C15" s="4">
        <f>IF('True_Odds_Calculator_3-way'!C16="","",'True_Odds_Calculator_3-way'!C16)</f>
        <v>4.6900000000000004</v>
      </c>
      <c r="D15" s="9">
        <f t="shared" si="13"/>
        <v>0.54357862060040263</v>
      </c>
      <c r="E15" s="9">
        <f t="shared" si="14"/>
        <v>0.25120616570512239</v>
      </c>
      <c r="F15" s="9">
        <f t="shared" si="15"/>
        <v>0.20521521369447476</v>
      </c>
      <c r="G15" s="9">
        <f t="shared" si="16"/>
        <v>1.0495753560346595</v>
      </c>
      <c r="H15" s="9">
        <f t="shared" si="17"/>
        <v>1.8396602848277277</v>
      </c>
      <c r="I15" s="9">
        <f t="shared" si="18"/>
        <v>3.9807940111384328</v>
      </c>
      <c r="J15" s="9">
        <f t="shared" si="19"/>
        <v>4.8729330637678938</v>
      </c>
      <c r="K15" s="11">
        <f t="shared" si="20"/>
        <v>0.55555555555555558</v>
      </c>
      <c r="L15" s="11">
        <f t="shared" si="21"/>
        <v>0.26041666666666669</v>
      </c>
      <c r="M15" s="11">
        <f t="shared" si="22"/>
        <v>0.21321961620469082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-0.25861762615493944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0.22611397378188419</v>
      </c>
      <c r="Q15" s="11">
        <f>2*'OddsRatio_working_3-way'!K15*'OddsRatio_working_3-way'!L15*'OddsRatio_working_3-way'!M15</f>
        <v>6.169549079996841E-2</v>
      </c>
      <c r="R15" s="11">
        <f t="shared" si="23"/>
        <v>0</v>
      </c>
      <c r="S15" s="11">
        <f t="shared" si="24"/>
        <v>-0.87431772205046032</v>
      </c>
      <c r="T15" s="11">
        <f t="shared" si="25"/>
        <v>-0.23855872361540528</v>
      </c>
      <c r="U15" s="11">
        <f>'OddsRatio_working_3-way'!S15-'OddsRatio_working_3-way'!R15^2/3</f>
        <v>-0.87431772205046032</v>
      </c>
      <c r="V15" s="11">
        <f>'OddsRatio_working_3-way'!S15*'OddsRatio_working_3-way'!R15/3-2*'OddsRatio_working_3-way'!R15^3/27-'OddsRatio_working_3-way'!T15</f>
        <v>0.23855872361540528</v>
      </c>
      <c r="W15" s="11">
        <f>'OddsRatio_working_3-way'!V15^2+4*'OddsRatio_working_3-way'!U15^3/27</f>
        <v>-4.2105437529647877E-2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0.15733380290218882</v>
      </c>
      <c r="Y15" s="11">
        <f>IF('OddsRatio_working_3-way'!W15&gt;=0,IF('OddsRatio_working_3-way'!V15+SQRT('OddsRatio_working_3-way'!W15)&gt;0,0,PI()),ACOS('OddsRatio_working_3-way'!V15/(2*'OddsRatio_working_3-way'!X15)))</f>
        <v>0.71035676809336257</v>
      </c>
      <c r="Z15" s="11">
        <f>'OddsRatio_working_3-way'!X15^(1/3)*COS('OddsRatio_working_3-way'!Y15/3)</f>
        <v>0.52478767801732973</v>
      </c>
      <c r="AA15" s="11">
        <f>'OddsRatio_working_3-way'!X15^(1/3)*COS(('OddsRatio_working_3-way'!Y15+2*PI())/3)</f>
        <v>-0.37206539531885718</v>
      </c>
      <c r="AB15" s="11">
        <f>'OddsRatio_working_3-way'!X15^(1/3)*COS(('OddsRatio_working_3-way'!Y15+4*PI())/3)</f>
        <v>-0.15272228269847257</v>
      </c>
      <c r="AC15" s="11">
        <f>'OddsRatio_working_3-way'!X15^(1/3)*SIN('OddsRatio_working_3-way'!Y15/3)</f>
        <v>0.12663780511626957</v>
      </c>
      <c r="AD15" s="11">
        <f>'OddsRatio_working_3-way'!X15^(1/3)*SIN(('OddsRatio_working_3-way'!Y15+2*PI())/3)</f>
        <v>0.39116055819792112</v>
      </c>
      <c r="AE15" s="11">
        <f>'OddsRatio_working_3-way'!X15^(1/3)*SIN(('OddsRatio_working_3-way'!Y15+4*PI())/3)</f>
        <v>-0.51779836331419071</v>
      </c>
      <c r="AF15" s="11">
        <f>-'OddsRatio_working_3-way'!U15/(3*'OddsRatio_working_3-way'!X15^(1/3))*COS(('OddsRatio_working_3-way'!Y15)/3)</f>
        <v>0.52478767801732973</v>
      </c>
      <c r="AG15" s="11">
        <f>-'OddsRatio_working_3-way'!U15/(3*'OddsRatio_working_3-way'!X15^(1/3))*COS(('OddsRatio_working_3-way'!Y15+2*PI())/3)</f>
        <v>-0.37206539531885718</v>
      </c>
      <c r="AH15" s="11">
        <f>-'OddsRatio_working_3-way'!U15/(3*'OddsRatio_working_3-way'!X15^(1/3))*COS(('OddsRatio_working_3-way'!Y15+4*PI())/3)</f>
        <v>-0.15272228269847257</v>
      </c>
      <c r="AI15" s="11">
        <f>'OddsRatio_working_3-way'!U15/(3*'OddsRatio_working_3-way'!X15^(1/3))*SIN(('OddsRatio_working_3-way'!Y15)/3)</f>
        <v>-0.12663780511626957</v>
      </c>
      <c r="AJ15" s="11">
        <f>'OddsRatio_working_3-way'!U15/(3*'OddsRatio_working_3-way'!X15^(1/3))*SIN(('OddsRatio_working_3-way'!Y15+2*PI())/3)</f>
        <v>-0.39116055819792112</v>
      </c>
      <c r="AK15" s="11">
        <f>'OddsRatio_working_3-way'!U15/(3*'OddsRatio_working_3-way'!X15^(1/3))*SIN(('OddsRatio_working_3-way'!Y15+4*PI())/3)</f>
        <v>0.51779836331419071</v>
      </c>
      <c r="AL15" s="11">
        <f>'OddsRatio_working_3-way'!Z15+'OddsRatio_working_3-way'!AF15</f>
        <v>1.0495753560346595</v>
      </c>
      <c r="AM15" s="11">
        <f>'OddsRatio_working_3-way'!AA15+'OddsRatio_working_3-way'!AG15</f>
        <v>-0.74413079063771437</v>
      </c>
      <c r="AN15" s="11">
        <f>'OddsRatio_working_3-way'!AB15+'OddsRatio_working_3-way'!AH15</f>
        <v>-0.30544456539694514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1.0495753560346595</v>
      </c>
      <c r="AS15" s="11">
        <f>IF(('OddsRatio_working_3-way'!X15=0),IF(Q15&gt;0,-Q15^(1/3),(-Q15)^(1/3)),'OddsRatio_working_3-way'!AM15-'OddsRatio_working_3-way'!R15/3)</f>
        <v>-0.74413079063771437</v>
      </c>
      <c r="AT15" s="11">
        <f>IF(('OddsRatio_working_3-way'!X15=0),IF(Q15&gt;0,-Q15^(1/3),(-Q15)^(1/3)),'OddsRatio_working_3-way'!AN15-'OddsRatio_working_3-way'!R15/3)</f>
        <v>-0.30544456539694514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2.13</v>
      </c>
      <c r="B16" s="4">
        <f>IF('True_Odds_Calculator_3-way'!B17="","",'True_Odds_Calculator_3-way'!B17)</f>
        <v>3.47</v>
      </c>
      <c r="C16" s="4">
        <f>IF('True_Odds_Calculator_3-way'!C17="","",'True_Odds_Calculator_3-way'!C17)</f>
        <v>3.7</v>
      </c>
      <c r="D16" s="9">
        <f t="shared" si="13"/>
        <v>0.45874767034895808</v>
      </c>
      <c r="E16" s="9">
        <f t="shared" si="14"/>
        <v>0.27941086644749108</v>
      </c>
      <c r="F16" s="9">
        <f t="shared" si="15"/>
        <v>0.26184146320355073</v>
      </c>
      <c r="G16" s="9">
        <f t="shared" si="16"/>
        <v>1.0441129045052029</v>
      </c>
      <c r="H16" s="9">
        <f t="shared" si="17"/>
        <v>2.1798475820908791</v>
      </c>
      <c r="I16" s="9">
        <f t="shared" si="18"/>
        <v>3.5789588741278511</v>
      </c>
      <c r="J16" s="9">
        <f t="shared" si="19"/>
        <v>3.8191048421640481</v>
      </c>
      <c r="K16" s="11">
        <f t="shared" si="20"/>
        <v>0.46948356807511737</v>
      </c>
      <c r="L16" s="11">
        <f t="shared" si="21"/>
        <v>0.28818443804034583</v>
      </c>
      <c r="M16" s="11">
        <f t="shared" si="22"/>
        <v>0.27027027027027023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-0.27556772992499745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0.23037202888645836</v>
      </c>
      <c r="Q16" s="11">
        <f>2*'OddsRatio_working_3-way'!K16*'OddsRatio_working_3-way'!L16*'OddsRatio_working_3-way'!M16</f>
        <v>7.3133977424272495E-2</v>
      </c>
      <c r="R16" s="11">
        <f t="shared" si="23"/>
        <v>0</v>
      </c>
      <c r="S16" s="11">
        <f t="shared" si="24"/>
        <v>-0.83599058913451074</v>
      </c>
      <c r="T16" s="11">
        <f t="shared" si="25"/>
        <v>-0.26539383782047959</v>
      </c>
      <c r="U16" s="11">
        <f>'OddsRatio_working_3-way'!S16-'OddsRatio_working_3-way'!R16^2/3</f>
        <v>-0.83599058913451074</v>
      </c>
      <c r="V16" s="11">
        <f>'OddsRatio_working_3-way'!S16*'OddsRatio_working_3-way'!R16/3-2*'OddsRatio_working_3-way'!R16^3/27-'OddsRatio_working_3-way'!T16</f>
        <v>0.26539383782047959</v>
      </c>
      <c r="W16" s="11">
        <f>'OddsRatio_working_3-way'!V16^2+4*'OddsRatio_working_3-way'!U16^3/27</f>
        <v>-1.6122751524454415E-2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0.14710254983984594</v>
      </c>
      <c r="Y16" s="11">
        <f>IF('OddsRatio_working_3-way'!W16&gt;=0,IF('OddsRatio_working_3-way'!V16+SQRT('OddsRatio_working_3-way'!W16)&gt;0,0,PI()),ACOS('OddsRatio_working_3-way'!V16/(2*'OddsRatio_working_3-way'!X16)))</f>
        <v>0.44625245649084921</v>
      </c>
      <c r="Z16" s="11">
        <f>'OddsRatio_working_3-way'!X16^(1/3)*COS('OddsRatio_working_3-way'!Y16/3)</f>
        <v>0.52205645225260144</v>
      </c>
      <c r="AA16" s="11">
        <f>'OddsRatio_working_3-way'!X16^(1/3)*COS(('OddsRatio_working_3-way'!Y16+2*PI())/3)</f>
        <v>-0.32878103256041269</v>
      </c>
      <c r="AB16" s="11">
        <f>'OddsRatio_working_3-way'!X16^(1/3)*COS(('OddsRatio_working_3-way'!Y16+4*PI())/3)</f>
        <v>-0.19327541969218884</v>
      </c>
      <c r="AC16" s="11">
        <f>'OddsRatio_working_3-way'!X16^(1/3)*SIN('OddsRatio_working_3-way'!Y16/3)</f>
        <v>7.8234202066174291E-2</v>
      </c>
      <c r="AD16" s="11">
        <f>'OddsRatio_working_3-way'!X16^(1/3)*SIN(('OddsRatio_working_3-way'!Y16+2*PI())/3)</f>
        <v>0.41299704882724347</v>
      </c>
      <c r="AE16" s="11">
        <f>'OddsRatio_working_3-way'!X16^(1/3)*SIN(('OddsRatio_working_3-way'!Y16+4*PI())/3)</f>
        <v>-0.49123125089341774</v>
      </c>
      <c r="AF16" s="11">
        <f>-'OddsRatio_working_3-way'!U16/(3*'OddsRatio_working_3-way'!X16^(1/3))*COS(('OddsRatio_working_3-way'!Y16)/3)</f>
        <v>0.52205645225260133</v>
      </c>
      <c r="AG16" s="11">
        <f>-'OddsRatio_working_3-way'!U16/(3*'OddsRatio_working_3-way'!X16^(1/3))*COS(('OddsRatio_working_3-way'!Y16+2*PI())/3)</f>
        <v>-0.32878103256041258</v>
      </c>
      <c r="AH16" s="11">
        <f>-'OddsRatio_working_3-way'!U16/(3*'OddsRatio_working_3-way'!X16^(1/3))*COS(('OddsRatio_working_3-way'!Y16+4*PI())/3)</f>
        <v>-0.19327541969218881</v>
      </c>
      <c r="AI16" s="11">
        <f>'OddsRatio_working_3-way'!U16/(3*'OddsRatio_working_3-way'!X16^(1/3))*SIN(('OddsRatio_working_3-way'!Y16)/3)</f>
        <v>-7.8234202066174277E-2</v>
      </c>
      <c r="AJ16" s="11">
        <f>'OddsRatio_working_3-way'!U16/(3*'OddsRatio_working_3-way'!X16^(1/3))*SIN(('OddsRatio_working_3-way'!Y16+2*PI())/3)</f>
        <v>-0.41299704882724336</v>
      </c>
      <c r="AK16" s="11">
        <f>'OddsRatio_working_3-way'!U16/(3*'OddsRatio_working_3-way'!X16^(1/3))*SIN(('OddsRatio_working_3-way'!Y16+4*PI())/3)</f>
        <v>0.49123125089341763</v>
      </c>
      <c r="AL16" s="11">
        <f>'OddsRatio_working_3-way'!Z16+'OddsRatio_working_3-way'!AF16</f>
        <v>1.0441129045052029</v>
      </c>
      <c r="AM16" s="11">
        <f>'OddsRatio_working_3-way'!AA16+'OddsRatio_working_3-way'!AG16</f>
        <v>-0.65756206512082527</v>
      </c>
      <c r="AN16" s="11">
        <f>'OddsRatio_working_3-way'!AB16+'OddsRatio_working_3-way'!AH16</f>
        <v>-0.38655083938437762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1.0441129045052029</v>
      </c>
      <c r="AS16" s="11">
        <f>IF(('OddsRatio_working_3-way'!X16=0),IF(Q16&gt;0,-Q16^(1/3),(-Q16)^(1/3)),'OddsRatio_working_3-way'!AM16-'OddsRatio_working_3-way'!R16/3)</f>
        <v>-0.65756206512082527</v>
      </c>
      <c r="AT16" s="11">
        <f>IF(('OddsRatio_working_3-way'!X16=0),IF(Q16&gt;0,-Q16^(1/3),(-Q16)^(1/3)),'OddsRatio_working_3-way'!AN16-'OddsRatio_working_3-way'!R16/3)</f>
        <v>-0.38655083938437762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2.95</v>
      </c>
      <c r="B17" s="4">
        <f>IF('True_Odds_Calculator_3-way'!B18="","",'True_Odds_Calculator_3-way'!B18)</f>
        <v>3.59</v>
      </c>
      <c r="C17" s="4">
        <f>IF('True_Odds_Calculator_3-way'!C18="","",'True_Odds_Calculator_3-way'!C18)</f>
        <v>2.44</v>
      </c>
      <c r="D17" s="9">
        <f t="shared" si="13"/>
        <v>0.32978964470170269</v>
      </c>
      <c r="E17" s="9">
        <f t="shared" si="14"/>
        <v>0.2703268092211627</v>
      </c>
      <c r="F17" s="9">
        <f t="shared" si="15"/>
        <v>0.39988354607713489</v>
      </c>
      <c r="G17" s="9">
        <f t="shared" si="16"/>
        <v>1.0421722562349345</v>
      </c>
      <c r="H17" s="9">
        <f t="shared" si="17"/>
        <v>3.0322358996581222</v>
      </c>
      <c r="I17" s="9">
        <f t="shared" si="18"/>
        <v>3.6992261436484797</v>
      </c>
      <c r="J17" s="9">
        <f t="shared" si="19"/>
        <v>2.5007280489783059</v>
      </c>
      <c r="K17" s="11">
        <f t="shared" si="20"/>
        <v>0.33898305084745761</v>
      </c>
      <c r="L17" s="11">
        <f t="shared" si="21"/>
        <v>0.2785515320334262</v>
      </c>
      <c r="M17" s="11">
        <f t="shared" si="22"/>
        <v>0.4098360655737705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-0.28144308114061412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0.2314168048846747</v>
      </c>
      <c r="Q17" s="11">
        <f>2*'OddsRatio_working_3-way'!K17*'OddsRatio_working_3-way'!L17*'OddsRatio_working_3-way'!M17</f>
        <v>7.7396924710593548E-2</v>
      </c>
      <c r="R17" s="11">
        <f t="shared" si="23"/>
        <v>0</v>
      </c>
      <c r="S17" s="11">
        <f t="shared" si="24"/>
        <v>-0.82225082225082169</v>
      </c>
      <c r="T17" s="11">
        <f t="shared" si="25"/>
        <v>-0.27500027500027485</v>
      </c>
      <c r="U17" s="11">
        <f>'OddsRatio_working_3-way'!S17-'OddsRatio_working_3-way'!R17^2/3</f>
        <v>-0.82225082225082169</v>
      </c>
      <c r="V17" s="11">
        <f>'OddsRatio_working_3-way'!S17*'OddsRatio_working_3-way'!R17/3-2*'OddsRatio_working_3-way'!R17^3/27-'OddsRatio_working_3-way'!T17</f>
        <v>0.27500027500027485</v>
      </c>
      <c r="W17" s="11">
        <f>'OddsRatio_working_3-way'!V17^2+4*'OddsRatio_working_3-way'!U17^3/27</f>
        <v>-6.7334906610998363E-3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0.14349097699099989</v>
      </c>
      <c r="Y17" s="11">
        <f>IF('OddsRatio_working_3-way'!W17&gt;=0,IF('OddsRatio_working_3-way'!V17+SQRT('OddsRatio_working_3-way'!W17)&gt;0,0,PI()),ACOS('OddsRatio_working_3-way'!V17/(2*'OddsRatio_working_3-way'!X17)))</f>
        <v>0.28998080422895245</v>
      </c>
      <c r="Z17" s="11">
        <f>'OddsRatio_working_3-way'!X17^(1/3)*COS('OddsRatio_working_3-way'!Y17/3)</f>
        <v>0.52108612811746724</v>
      </c>
      <c r="AA17" s="11">
        <f>'OddsRatio_working_3-way'!X17^(1/3)*COS(('OddsRatio_working_3-way'!Y17+2*PI())/3)</f>
        <v>-0.30429967356364435</v>
      </c>
      <c r="AB17" s="11">
        <f>'OddsRatio_working_3-way'!X17^(1/3)*COS(('OddsRatio_working_3-way'!Y17+4*PI())/3)</f>
        <v>-0.21678645455382309</v>
      </c>
      <c r="AC17" s="11">
        <f>'OddsRatio_working_3-way'!X17^(1/3)*SIN('OddsRatio_working_3-way'!Y17/3)</f>
        <v>5.052578055297112E-2</v>
      </c>
      <c r="AD17" s="11">
        <f>'OddsRatio_working_3-way'!X17^(1/3)*SIN(('OddsRatio_working_3-way'!Y17+2*PI())/3)</f>
        <v>0.42601093423291386</v>
      </c>
      <c r="AE17" s="11">
        <f>'OddsRatio_working_3-way'!X17^(1/3)*SIN(('OddsRatio_working_3-way'!Y17+4*PI())/3)</f>
        <v>-0.47653671478588483</v>
      </c>
      <c r="AF17" s="11">
        <f>-'OddsRatio_working_3-way'!U17/(3*'OddsRatio_working_3-way'!X17^(1/3))*COS(('OddsRatio_working_3-way'!Y17)/3)</f>
        <v>0.52108612811746735</v>
      </c>
      <c r="AG17" s="11">
        <f>-'OddsRatio_working_3-way'!U17/(3*'OddsRatio_working_3-way'!X17^(1/3))*COS(('OddsRatio_working_3-way'!Y17+2*PI())/3)</f>
        <v>-0.3042996735636444</v>
      </c>
      <c r="AH17" s="11">
        <f>-'OddsRatio_working_3-way'!U17/(3*'OddsRatio_working_3-way'!X17^(1/3))*COS(('OddsRatio_working_3-way'!Y17+4*PI())/3)</f>
        <v>-0.21678645455382314</v>
      </c>
      <c r="AI17" s="11">
        <f>'OddsRatio_working_3-way'!U17/(3*'OddsRatio_working_3-way'!X17^(1/3))*SIN(('OddsRatio_working_3-way'!Y17)/3)</f>
        <v>-5.0525780552971133E-2</v>
      </c>
      <c r="AJ17" s="11">
        <f>'OddsRatio_working_3-way'!U17/(3*'OddsRatio_working_3-way'!X17^(1/3))*SIN(('OddsRatio_working_3-way'!Y17+2*PI())/3)</f>
        <v>-0.42601093423291397</v>
      </c>
      <c r="AK17" s="11">
        <f>'OddsRatio_working_3-way'!U17/(3*'OddsRatio_working_3-way'!X17^(1/3))*SIN(('OddsRatio_working_3-way'!Y17+4*PI())/3)</f>
        <v>0.47653671478588494</v>
      </c>
      <c r="AL17" s="11">
        <f>'OddsRatio_working_3-way'!Z17+'OddsRatio_working_3-way'!AF17</f>
        <v>1.0421722562349345</v>
      </c>
      <c r="AM17" s="11">
        <f>'OddsRatio_working_3-way'!AA17+'OddsRatio_working_3-way'!AG17</f>
        <v>-0.6085993471272888</v>
      </c>
      <c r="AN17" s="11">
        <f>'OddsRatio_working_3-way'!AB17+'OddsRatio_working_3-way'!AH17</f>
        <v>-0.43357290910764623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1.0421722562349345</v>
      </c>
      <c r="AS17" s="11">
        <f>IF(('OddsRatio_working_3-way'!X17=0),IF(Q17&gt;0,-Q17^(1/3),(-Q17)^(1/3)),'OddsRatio_working_3-way'!AM17-'OddsRatio_working_3-way'!R17/3)</f>
        <v>-0.6085993471272888</v>
      </c>
      <c r="AT17" s="11">
        <f>IF(('OddsRatio_working_3-way'!X17=0),IF(Q17&gt;0,-Q17^(1/3),(-Q17)^(1/3)),'OddsRatio_working_3-way'!AN17-'OddsRatio_working_3-way'!R17/3)</f>
        <v>-0.43357290910764623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1.53</v>
      </c>
      <c r="B18" s="4">
        <f>IF('True_Odds_Calculator_3-way'!B19="","",'True_Odds_Calculator_3-way'!B19)</f>
        <v>4.58</v>
      </c>
      <c r="C18" s="4">
        <f>IF('True_Odds_Calculator_3-way'!C19="","",'True_Odds_Calculator_3-way'!C19)</f>
        <v>6.18</v>
      </c>
      <c r="D18" s="9">
        <f t="shared" si="13"/>
        <v>0.63900998983625379</v>
      </c>
      <c r="E18" s="9">
        <f t="shared" si="14"/>
        <v>0.20764637588716511</v>
      </c>
      <c r="F18" s="9">
        <f t="shared" si="15"/>
        <v>0.15334363427658096</v>
      </c>
      <c r="G18" s="9">
        <f t="shared" si="16"/>
        <v>1.0658882295386094</v>
      </c>
      <c r="H18" s="9">
        <f t="shared" si="17"/>
        <v>1.564920761655463</v>
      </c>
      <c r="I18" s="9">
        <f t="shared" si="18"/>
        <v>4.8158798617482219</v>
      </c>
      <c r="J18" s="9">
        <f t="shared" si="19"/>
        <v>6.5213010290099964</v>
      </c>
      <c r="K18" s="11">
        <f t="shared" si="20"/>
        <v>0.65359477124183007</v>
      </c>
      <c r="L18" s="11">
        <f t="shared" si="21"/>
        <v>0.2183406113537118</v>
      </c>
      <c r="M18" s="11">
        <f t="shared" si="22"/>
        <v>0.16181229773462785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-0.22695683795392252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0.21452125552340279</v>
      </c>
      <c r="Q18" s="11">
        <f>2*'OddsRatio_working_3-way'!K18*'OddsRatio_working_3-way'!L18*'OddsRatio_working_3-way'!M18</f>
        <v>4.6183262760689514E-2</v>
      </c>
      <c r="R18" s="11">
        <f t="shared" si="23"/>
        <v>0</v>
      </c>
      <c r="S18" s="11">
        <f t="shared" si="24"/>
        <v>-0.94520728019199651</v>
      </c>
      <c r="T18" s="11">
        <f t="shared" si="25"/>
        <v>-0.20348918841593036</v>
      </c>
      <c r="U18" s="11">
        <f>'OddsRatio_working_3-way'!S18-'OddsRatio_working_3-way'!R18^2/3</f>
        <v>-0.94520728019199651</v>
      </c>
      <c r="V18" s="11">
        <f>'OddsRatio_working_3-way'!S18*'OddsRatio_working_3-way'!R18/3-2*'OddsRatio_working_3-way'!R18^3/27-'OddsRatio_working_3-way'!T18</f>
        <v>0.20348918841593036</v>
      </c>
      <c r="W18" s="11">
        <f>'OddsRatio_working_3-way'!V18^2+4*'OddsRatio_working_3-way'!U18^3/27</f>
        <v>-8.3697937752681542E-2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0.17685148257426028</v>
      </c>
      <c r="Y18" s="11">
        <f>IF('OddsRatio_working_3-way'!W18&gt;=0,IF('OddsRatio_working_3-way'!V18+SQRT('OddsRatio_working_3-way'!W18)&gt;0,0,PI()),ACOS('OddsRatio_working_3-way'!V18/(2*'OddsRatio_working_3-way'!X18)))</f>
        <v>0.95781206643175687</v>
      </c>
      <c r="Z18" s="11">
        <f>'OddsRatio_working_3-way'!X18^(1/3)*COS('OddsRatio_working_3-way'!Y18/3)</f>
        <v>0.5329441147693047</v>
      </c>
      <c r="AA18" s="11">
        <f>'OddsRatio_working_3-way'!X18^(1/3)*COS(('OddsRatio_working_3-way'!Y18+2*PI())/3)</f>
        <v>-0.41904908038474487</v>
      </c>
      <c r="AB18" s="11">
        <f>'OddsRatio_working_3-way'!X18^(1/3)*COS(('OddsRatio_working_3-way'!Y18+4*PI())/3)</f>
        <v>-0.11389503438455999</v>
      </c>
      <c r="AC18" s="11">
        <f>'OddsRatio_working_3-way'!X18^(1/3)*SIN('OddsRatio_working_3-way'!Y18/3)</f>
        <v>0.17618077060251028</v>
      </c>
      <c r="AD18" s="11">
        <f>'OddsRatio_working_3-way'!X18^(1/3)*SIN(('OddsRatio_working_3-way'!Y18+2*PI())/3)</f>
        <v>0.37345275688637219</v>
      </c>
      <c r="AE18" s="11">
        <f>'OddsRatio_working_3-way'!X18^(1/3)*SIN(('OddsRatio_working_3-way'!Y18+4*PI())/3)</f>
        <v>-0.54963352748888239</v>
      </c>
      <c r="AF18" s="11">
        <f>-'OddsRatio_working_3-way'!U18/(3*'OddsRatio_working_3-way'!X18^(1/3))*COS(('OddsRatio_working_3-way'!Y18)/3)</f>
        <v>0.5329441147693047</v>
      </c>
      <c r="AG18" s="11">
        <f>-'OddsRatio_working_3-way'!U18/(3*'OddsRatio_working_3-way'!X18^(1/3))*COS(('OddsRatio_working_3-way'!Y18+2*PI())/3)</f>
        <v>-0.41904908038474487</v>
      </c>
      <c r="AH18" s="11">
        <f>-'OddsRatio_working_3-way'!U18/(3*'OddsRatio_working_3-way'!X18^(1/3))*COS(('OddsRatio_working_3-way'!Y18+4*PI())/3)</f>
        <v>-0.11389503438455999</v>
      </c>
      <c r="AI18" s="11">
        <f>'OddsRatio_working_3-way'!U18/(3*'OddsRatio_working_3-way'!X18^(1/3))*SIN(('OddsRatio_working_3-way'!Y18)/3)</f>
        <v>-0.17618077060251028</v>
      </c>
      <c r="AJ18" s="11">
        <f>'OddsRatio_working_3-way'!U18/(3*'OddsRatio_working_3-way'!X18^(1/3))*SIN(('OddsRatio_working_3-way'!Y18+2*PI())/3)</f>
        <v>-0.37345275688637219</v>
      </c>
      <c r="AK18" s="11">
        <f>'OddsRatio_working_3-way'!U18/(3*'OddsRatio_working_3-way'!X18^(1/3))*SIN(('OddsRatio_working_3-way'!Y18+4*PI())/3)</f>
        <v>0.54963352748888239</v>
      </c>
      <c r="AL18" s="11">
        <f>'OddsRatio_working_3-way'!Z18+'OddsRatio_working_3-way'!AF18</f>
        <v>1.0658882295386094</v>
      </c>
      <c r="AM18" s="11">
        <f>'OddsRatio_working_3-way'!AA18+'OddsRatio_working_3-way'!AG18</f>
        <v>-0.83809816076948973</v>
      </c>
      <c r="AN18" s="11">
        <f>'OddsRatio_working_3-way'!AB18+'OddsRatio_working_3-way'!AH18</f>
        <v>-0.22779006876911997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1.0658882295386094</v>
      </c>
      <c r="AS18" s="11">
        <f>IF(('OddsRatio_working_3-way'!X18=0),IF(Q18&gt;0,-Q18^(1/3),(-Q18)^(1/3)),'OddsRatio_working_3-way'!AM18-'OddsRatio_working_3-way'!R18/3)</f>
        <v>-0.83809816076948973</v>
      </c>
      <c r="AT18" s="11">
        <f>IF(('OddsRatio_working_3-way'!X18=0),IF(Q18&gt;0,-Q18^(1/3),(-Q18)^(1/3)),'OddsRatio_working_3-way'!AN18-'OddsRatio_working_3-way'!R18/3)</f>
        <v>-0.22779006876911997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1.88</v>
      </c>
      <c r="B19" s="4">
        <f>IF('True_Odds_Calculator_3-way'!B20="","",'True_Odds_Calculator_3-way'!B20)</f>
        <v>3.33</v>
      </c>
      <c r="C19" s="4">
        <f>IF('True_Odds_Calculator_3-way'!C20="","",'True_Odds_Calculator_3-way'!C20)</f>
        <v>4.41</v>
      </c>
      <c r="D19" s="9">
        <f t="shared" si="13"/>
        <v>0.50842345650421228</v>
      </c>
      <c r="E19" s="9">
        <f t="shared" si="14"/>
        <v>0.28089940837949856</v>
      </c>
      <c r="F19" s="9">
        <f t="shared" si="15"/>
        <v>0.21067713511628886</v>
      </c>
      <c r="G19" s="9">
        <f t="shared" si="16"/>
        <v>1.0987095527786934</v>
      </c>
      <c r="H19" s="9">
        <f t="shared" si="17"/>
        <v>1.9668644064452503</v>
      </c>
      <c r="I19" s="9">
        <f t="shared" si="18"/>
        <v>3.5599932579743552</v>
      </c>
      <c r="J19" s="9">
        <f t="shared" si="19"/>
        <v>4.7465995749753453</v>
      </c>
      <c r="K19" s="11">
        <f t="shared" si="20"/>
        <v>0.53191489361702127</v>
      </c>
      <c r="L19" s="11">
        <f t="shared" si="21"/>
        <v>0.3003003003003003</v>
      </c>
      <c r="M19" s="11">
        <f t="shared" si="22"/>
        <v>0.22675736961451246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-0.25325165953332096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0.23978240796883143</v>
      </c>
      <c r="Q19" s="11">
        <f>2*'OddsRatio_working_3-way'!K19*'OddsRatio_working_3-way'!L19*'OddsRatio_working_3-way'!M19</f>
        <v>7.2441815096323692E-2</v>
      </c>
      <c r="R19" s="11">
        <f t="shared" si="23"/>
        <v>0</v>
      </c>
      <c r="S19" s="11">
        <f t="shared" si="24"/>
        <v>-0.9468147549780721</v>
      </c>
      <c r="T19" s="11">
        <f t="shared" si="25"/>
        <v>-0.28604675376981031</v>
      </c>
      <c r="U19" s="11">
        <f>'OddsRatio_working_3-way'!S19-'OddsRatio_working_3-way'!R19^2/3</f>
        <v>-0.9468147549780721</v>
      </c>
      <c r="V19" s="11">
        <f>'OddsRatio_working_3-way'!S19*'OddsRatio_working_3-way'!R19/3-2*'OddsRatio_working_3-way'!R19^3/27-'OddsRatio_working_3-way'!T19</f>
        <v>0.28604675376981031</v>
      </c>
      <c r="W19" s="11">
        <f>'OddsRatio_working_3-way'!V19^2+4*'OddsRatio_working_3-way'!U19^3/27</f>
        <v>-4.3922414994936917E-2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0.17730282029425209</v>
      </c>
      <c r="Y19" s="11">
        <f>IF('OddsRatio_working_3-way'!W19&gt;=0,IF('OddsRatio_working_3-way'!V19+SQRT('OddsRatio_working_3-way'!W19)&gt;0,0,PI()),ACOS('OddsRatio_working_3-way'!V19/(2*'OddsRatio_working_3-way'!X19)))</f>
        <v>0.63231478543735742</v>
      </c>
      <c r="Z19" s="11">
        <f>'OddsRatio_working_3-way'!X19^(1/3)*COS('OddsRatio_working_3-way'!Y19/3)</f>
        <v>0.5493547763893466</v>
      </c>
      <c r="AA19" s="11">
        <f>'OddsRatio_working_3-way'!X19^(1/3)*COS(('OddsRatio_working_3-way'!Y19+2*PI())/3)</f>
        <v>-0.37646484315930184</v>
      </c>
      <c r="AB19" s="11">
        <f>'OddsRatio_working_3-way'!X19^(1/3)*COS(('OddsRatio_working_3-way'!Y19+4*PI())/3)</f>
        <v>-0.17288993323004465</v>
      </c>
      <c r="AC19" s="11">
        <f>'OddsRatio_working_3-way'!X19^(1/3)*SIN('OddsRatio_working_3-way'!Y19/3)</f>
        <v>0.11753402904791052</v>
      </c>
      <c r="AD19" s="11">
        <f>'OddsRatio_working_3-way'!X19^(1/3)*SIN(('OddsRatio_working_3-way'!Y19+2*PI())/3)</f>
        <v>0.41698817751953865</v>
      </c>
      <c r="AE19" s="11">
        <f>'OddsRatio_working_3-way'!X19^(1/3)*SIN(('OddsRatio_working_3-way'!Y19+4*PI())/3)</f>
        <v>-0.53452220656744909</v>
      </c>
      <c r="AF19" s="11">
        <f>-'OddsRatio_working_3-way'!U19/(3*'OddsRatio_working_3-way'!X19^(1/3))*COS(('OddsRatio_working_3-way'!Y19)/3)</f>
        <v>0.54935477638934671</v>
      </c>
      <c r="AG19" s="11">
        <f>-'OddsRatio_working_3-way'!U19/(3*'OddsRatio_working_3-way'!X19^(1/3))*COS(('OddsRatio_working_3-way'!Y19+2*PI())/3)</f>
        <v>-0.3764648431593019</v>
      </c>
      <c r="AH19" s="11">
        <f>-'OddsRatio_working_3-way'!U19/(3*'OddsRatio_working_3-way'!X19^(1/3))*COS(('OddsRatio_working_3-way'!Y19+4*PI())/3)</f>
        <v>-0.17288993323004467</v>
      </c>
      <c r="AI19" s="11">
        <f>'OddsRatio_working_3-way'!U19/(3*'OddsRatio_working_3-way'!X19^(1/3))*SIN(('OddsRatio_working_3-way'!Y19)/3)</f>
        <v>-0.11753402904791053</v>
      </c>
      <c r="AJ19" s="11">
        <f>'OddsRatio_working_3-way'!U19/(3*'OddsRatio_working_3-way'!X19^(1/3))*SIN(('OddsRatio_working_3-way'!Y19+2*PI())/3)</f>
        <v>-0.41698817751953871</v>
      </c>
      <c r="AK19" s="11">
        <f>'OddsRatio_working_3-way'!U19/(3*'OddsRatio_working_3-way'!X19^(1/3))*SIN(('OddsRatio_working_3-way'!Y19+4*PI())/3)</f>
        <v>0.5345222065674492</v>
      </c>
      <c r="AL19" s="11">
        <f>'OddsRatio_working_3-way'!Z19+'OddsRatio_working_3-way'!AF19</f>
        <v>1.0987095527786934</v>
      </c>
      <c r="AM19" s="11">
        <f>'OddsRatio_working_3-way'!AA19+'OddsRatio_working_3-way'!AG19</f>
        <v>-0.75292968631860369</v>
      </c>
      <c r="AN19" s="11">
        <f>'OddsRatio_working_3-way'!AB19+'OddsRatio_working_3-way'!AH19</f>
        <v>-0.34577986646008929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1.0987095527786934</v>
      </c>
      <c r="AS19" s="11">
        <f>IF(('OddsRatio_working_3-way'!X19=0),IF(Q19&gt;0,-Q19^(1/3),(-Q19)^(1/3)),'OddsRatio_working_3-way'!AM19-'OddsRatio_working_3-way'!R19/3)</f>
        <v>-0.75292968631860369</v>
      </c>
      <c r="AT19" s="11">
        <f>IF(('OddsRatio_working_3-way'!X19=0),IF(Q19&gt;0,-Q19^(1/3),(-Q19)^(1/3)),'OddsRatio_working_3-way'!AN19-'OddsRatio_working_3-way'!R19/3)</f>
        <v>-0.34577986646008929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2.44</v>
      </c>
      <c r="B20" s="4">
        <f>IF('True_Odds_Calculator_3-way'!B21="","",'True_Odds_Calculator_3-way'!B21)</f>
        <v>3.27</v>
      </c>
      <c r="C20" s="4">
        <f>IF('True_Odds_Calculator_3-way'!C21="","",'True_Odds_Calculator_3-way'!C21)</f>
        <v>2.95</v>
      </c>
      <c r="D20" s="9">
        <f t="shared" si="13"/>
        <v>0.39026622867718858</v>
      </c>
      <c r="E20" s="9">
        <f t="shared" si="14"/>
        <v>0.28877725959463879</v>
      </c>
      <c r="F20" s="9">
        <f t="shared" si="15"/>
        <v>0.32095651172817269</v>
      </c>
      <c r="G20" s="9">
        <f t="shared" si="16"/>
        <v>1.0849676425257018</v>
      </c>
      <c r="H20" s="9">
        <f t="shared" si="17"/>
        <v>2.5623534052370105</v>
      </c>
      <c r="I20" s="9">
        <f t="shared" si="18"/>
        <v>3.4628765485333433</v>
      </c>
      <c r="J20" s="9">
        <f t="shared" si="19"/>
        <v>3.1156869029251189</v>
      </c>
      <c r="K20" s="11">
        <f t="shared" si="20"/>
        <v>0.4098360655737705</v>
      </c>
      <c r="L20" s="11">
        <f t="shared" si="21"/>
        <v>0.3058103975535168</v>
      </c>
      <c r="M20" s="11">
        <f t="shared" si="22"/>
        <v>0.33898305084745761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-0.27080916972349622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0.24046774800679424</v>
      </c>
      <c r="Q20" s="11">
        <f>2*'OddsRatio_working_3-way'!K20*'OddsRatio_working_3-way'!L20*'OddsRatio_working_3-way'!M20</f>
        <v>8.4970935691446731E-2</v>
      </c>
      <c r="R20" s="11">
        <f t="shared" si="23"/>
        <v>0</v>
      </c>
      <c r="S20" s="11">
        <f t="shared" si="24"/>
        <v>-0.88796013906145999</v>
      </c>
      <c r="T20" s="11">
        <f t="shared" si="25"/>
        <v>-0.31376683359062191</v>
      </c>
      <c r="U20" s="11">
        <f>'OddsRatio_working_3-way'!S20-'OddsRatio_working_3-way'!R20^2/3</f>
        <v>-0.88796013906145999</v>
      </c>
      <c r="V20" s="11">
        <f>'OddsRatio_working_3-way'!S20*'OddsRatio_working_3-way'!R20/3-2*'OddsRatio_working_3-way'!R20^3/27-'OddsRatio_working_3-way'!T20</f>
        <v>0.31376683359062191</v>
      </c>
      <c r="W20" s="11">
        <f>'OddsRatio_working_3-way'!V20^2+4*'OddsRatio_working_3-way'!U20^3/27</f>
        <v>-5.2737489416247729E-3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0.16103056759751375</v>
      </c>
      <c r="Y20" s="11">
        <f>IF('OddsRatio_working_3-way'!W20&gt;=0,IF('OddsRatio_working_3-way'!V20+SQRT('OddsRatio_working_3-way'!W20)&gt;0,0,PI()),ACOS('OddsRatio_working_3-way'!V20/(2*'OddsRatio_working_3-way'!X20)))</f>
        <v>0.22744282640747504</v>
      </c>
      <c r="Z20" s="11">
        <f>'OddsRatio_working_3-way'!X20^(1/3)*COS('OddsRatio_working_3-way'!Y20/3)</f>
        <v>0.54248382126285088</v>
      </c>
      <c r="AA20" s="11">
        <f>'OddsRatio_working_3-way'!X20^(1/3)*COS(('OddsRatio_working_3-way'!Y20+2*PI())/3)</f>
        <v>-0.30692821775904083</v>
      </c>
      <c r="AB20" s="11">
        <f>'OddsRatio_working_3-way'!X20^(1/3)*COS(('OddsRatio_working_3-way'!Y20+4*PI())/3)</f>
        <v>-0.23555560350380983</v>
      </c>
      <c r="AC20" s="11">
        <f>'OddsRatio_working_3-way'!X20^(1/3)*SIN('OddsRatio_working_3-way'!Y20/3)</f>
        <v>4.1206998053024975E-2</v>
      </c>
      <c r="AD20" s="11">
        <f>'OddsRatio_working_3-way'!X20^(1/3)*SIN(('OddsRatio_working_3-way'!Y20+2*PI())/3)</f>
        <v>0.4492012713291732</v>
      </c>
      <c r="AE20" s="11">
        <f>'OddsRatio_working_3-way'!X20^(1/3)*SIN(('OddsRatio_working_3-way'!Y20+4*PI())/3)</f>
        <v>-0.49040826938219817</v>
      </c>
      <c r="AF20" s="11">
        <f>-'OddsRatio_working_3-way'!U20/(3*'OddsRatio_working_3-way'!X20^(1/3))*COS(('OddsRatio_working_3-way'!Y20)/3)</f>
        <v>0.54248382126285088</v>
      </c>
      <c r="AG20" s="11">
        <f>-'OddsRatio_working_3-way'!U20/(3*'OddsRatio_working_3-way'!X20^(1/3))*COS(('OddsRatio_working_3-way'!Y20+2*PI())/3)</f>
        <v>-0.30692821775904083</v>
      </c>
      <c r="AH20" s="11">
        <f>-'OddsRatio_working_3-way'!U20/(3*'OddsRatio_working_3-way'!X20^(1/3))*COS(('OddsRatio_working_3-way'!Y20+4*PI())/3)</f>
        <v>-0.23555560350380983</v>
      </c>
      <c r="AI20" s="11">
        <f>'OddsRatio_working_3-way'!U20/(3*'OddsRatio_working_3-way'!X20^(1/3))*SIN(('OddsRatio_working_3-way'!Y20)/3)</f>
        <v>-4.1206998053024975E-2</v>
      </c>
      <c r="AJ20" s="11">
        <f>'OddsRatio_working_3-way'!U20/(3*'OddsRatio_working_3-way'!X20^(1/3))*SIN(('OddsRatio_working_3-way'!Y20+2*PI())/3)</f>
        <v>-0.4492012713291732</v>
      </c>
      <c r="AK20" s="11">
        <f>'OddsRatio_working_3-way'!U20/(3*'OddsRatio_working_3-way'!X20^(1/3))*SIN(('OddsRatio_working_3-way'!Y20+4*PI())/3)</f>
        <v>0.49040826938219817</v>
      </c>
      <c r="AL20" s="11">
        <f>'OddsRatio_working_3-way'!Z20+'OddsRatio_working_3-way'!AF20</f>
        <v>1.0849676425257018</v>
      </c>
      <c r="AM20" s="11">
        <f>'OddsRatio_working_3-way'!AA20+'OddsRatio_working_3-way'!AG20</f>
        <v>-0.61385643551808167</v>
      </c>
      <c r="AN20" s="11">
        <f>'OddsRatio_working_3-way'!AB20+'OddsRatio_working_3-way'!AH20</f>
        <v>-0.47111120700761966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1.0849676425257018</v>
      </c>
      <c r="AS20" s="11">
        <f>IF(('OddsRatio_working_3-way'!X20=0),IF(Q20&gt;0,-Q20^(1/3),(-Q20)^(1/3)),'OddsRatio_working_3-way'!AM20-'OddsRatio_working_3-way'!R20/3)</f>
        <v>-0.61385643551808167</v>
      </c>
      <c r="AT20" s="11">
        <f>IF(('OddsRatio_working_3-way'!X20=0),IF(Q20&gt;0,-Q20^(1/3),(-Q20)^(1/3)),'OddsRatio_working_3-way'!AN20-'OddsRatio_working_3-way'!R20/3)</f>
        <v>-0.47111120700761966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1.41</v>
      </c>
      <c r="B21" s="4">
        <f>IF('True_Odds_Calculator_3-way'!B22="","",'True_Odds_Calculator_3-way'!B22)</f>
        <v>4.43</v>
      </c>
      <c r="C21" s="4">
        <f>IF('True_Odds_Calculator_3-way'!C22="","",'True_Odds_Calculator_3-way'!C22)</f>
        <v>7.69</v>
      </c>
      <c r="D21" s="9">
        <f t="shared" si="13"/>
        <v>0.6810014731441012</v>
      </c>
      <c r="E21" s="9">
        <f t="shared" si="14"/>
        <v>0.20330244248521101</v>
      </c>
      <c r="F21" s="9">
        <f t="shared" si="15"/>
        <v>0.11569608437068765</v>
      </c>
      <c r="G21" s="9">
        <f t="shared" si="16"/>
        <v>1.142501474866525</v>
      </c>
      <c r="H21" s="9">
        <f t="shared" si="17"/>
        <v>1.4684256046952753</v>
      </c>
      <c r="I21" s="9">
        <f t="shared" si="18"/>
        <v>4.9187800587921799</v>
      </c>
      <c r="J21" s="9">
        <f t="shared" si="19"/>
        <v>8.6433348668570531</v>
      </c>
      <c r="K21" s="11">
        <f t="shared" si="20"/>
        <v>0.70921985815602839</v>
      </c>
      <c r="L21" s="11">
        <f t="shared" si="21"/>
        <v>0.22573363431151244</v>
      </c>
      <c r="M21" s="11">
        <f t="shared" si="22"/>
        <v>0.13003901170351104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-0.19586413362172028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0.21921950486495548</v>
      </c>
      <c r="Q21" s="11">
        <f>2*'OddsRatio_working_3-way'!K21*'OddsRatio_working_3-way'!L21*'OddsRatio_working_3-way'!M21</f>
        <v>4.163713292781681E-2</v>
      </c>
      <c r="R21" s="11">
        <f t="shared" si="23"/>
        <v>0</v>
      </c>
      <c r="S21" s="11">
        <f t="shared" si="24"/>
        <v>-1.1192427159141973</v>
      </c>
      <c r="T21" s="11">
        <f t="shared" si="25"/>
        <v>-0.21258171242434901</v>
      </c>
      <c r="U21" s="11">
        <f>'OddsRatio_working_3-way'!S21-'OddsRatio_working_3-way'!R21^2/3</f>
        <v>-1.1192427159141973</v>
      </c>
      <c r="V21" s="11">
        <f>'OddsRatio_working_3-way'!S21*'OddsRatio_working_3-way'!R21/3-2*'OddsRatio_working_3-way'!R21^3/27-'OddsRatio_working_3-way'!T21</f>
        <v>0.21258171242434901</v>
      </c>
      <c r="W21" s="11">
        <f>'OddsRatio_working_3-way'!V21^2+4*'OddsRatio_working_3-way'!U21^3/27</f>
        <v>-0.16252458813296661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0.2278791195953653</v>
      </c>
      <c r="Y21" s="11">
        <f>IF('OddsRatio_working_3-way'!W21&gt;=0,IF('OddsRatio_working_3-way'!V21+SQRT('OddsRatio_working_3-way'!W21)&gt;0,0,PI()),ACOS('OddsRatio_working_3-way'!V21/(2*'OddsRatio_working_3-way'!X21)))</f>
        <v>1.085539831368274</v>
      </c>
      <c r="Z21" s="11">
        <f>'OddsRatio_working_3-way'!X21^(1/3)*COS('OddsRatio_working_3-way'!Y21/3)</f>
        <v>0.57125073743326249</v>
      </c>
      <c r="AA21" s="11">
        <f>'OddsRatio_working_3-way'!X21^(1/3)*COS(('OddsRatio_working_3-way'!Y21+2*PI())/3)</f>
        <v>-0.47288221162234378</v>
      </c>
      <c r="AB21" s="11">
        <f>'OddsRatio_working_3-way'!X21^(1/3)*COS(('OddsRatio_working_3-way'!Y21+4*PI())/3)</f>
        <v>-9.8368525810918789E-2</v>
      </c>
      <c r="AC21" s="11">
        <f>'OddsRatio_working_3-way'!X21^(1/3)*SIN('OddsRatio_working_3-way'!Y21/3)</f>
        <v>0.21622557731842512</v>
      </c>
      <c r="AD21" s="11">
        <f>'OddsRatio_working_3-way'!X21^(1/3)*SIN(('OddsRatio_working_3-way'!Y21+2*PI())/3)</f>
        <v>0.38660486188858684</v>
      </c>
      <c r="AE21" s="11">
        <f>'OddsRatio_working_3-way'!X21^(1/3)*SIN(('OddsRatio_working_3-way'!Y21+4*PI())/3)</f>
        <v>-0.60283043920701207</v>
      </c>
      <c r="AF21" s="11">
        <f>-'OddsRatio_working_3-way'!U21/(3*'OddsRatio_working_3-way'!X21^(1/3))*COS(('OddsRatio_working_3-way'!Y21)/3)</f>
        <v>0.57125073743326249</v>
      </c>
      <c r="AG21" s="11">
        <f>-'OddsRatio_working_3-way'!U21/(3*'OddsRatio_working_3-way'!X21^(1/3))*COS(('OddsRatio_working_3-way'!Y21+2*PI())/3)</f>
        <v>-0.47288221162234378</v>
      </c>
      <c r="AH21" s="11">
        <f>-'OddsRatio_working_3-way'!U21/(3*'OddsRatio_working_3-way'!X21^(1/3))*COS(('OddsRatio_working_3-way'!Y21+4*PI())/3)</f>
        <v>-9.8368525810918789E-2</v>
      </c>
      <c r="AI21" s="11">
        <f>'OddsRatio_working_3-way'!U21/(3*'OddsRatio_working_3-way'!X21^(1/3))*SIN(('OddsRatio_working_3-way'!Y21)/3)</f>
        <v>-0.21622557731842512</v>
      </c>
      <c r="AJ21" s="11">
        <f>'OddsRatio_working_3-way'!U21/(3*'OddsRatio_working_3-way'!X21^(1/3))*SIN(('OddsRatio_working_3-way'!Y21+2*PI())/3)</f>
        <v>-0.38660486188858684</v>
      </c>
      <c r="AK21" s="11">
        <f>'OddsRatio_working_3-way'!U21/(3*'OddsRatio_working_3-way'!X21^(1/3))*SIN(('OddsRatio_working_3-way'!Y21+4*PI())/3)</f>
        <v>0.60283043920701207</v>
      </c>
      <c r="AL21" s="11">
        <f>'OddsRatio_working_3-way'!Z21+'OddsRatio_working_3-way'!AF21</f>
        <v>1.142501474866525</v>
      </c>
      <c r="AM21" s="11">
        <f>'OddsRatio_working_3-way'!AA21+'OddsRatio_working_3-way'!AG21</f>
        <v>-0.94576442324468757</v>
      </c>
      <c r="AN21" s="11">
        <f>'OddsRatio_working_3-way'!AB21+'OddsRatio_working_3-way'!AH21</f>
        <v>-0.19673705162183758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1.142501474866525</v>
      </c>
      <c r="AS21" s="11">
        <f>IF(('OddsRatio_working_3-way'!X21=0),IF(Q21&gt;0,-Q21^(1/3),(-Q21)^(1/3)),'OddsRatio_working_3-way'!AM21-'OddsRatio_working_3-way'!R21/3)</f>
        <v>-0.94576442324468757</v>
      </c>
      <c r="AT21" s="11">
        <f>IF(('OddsRatio_working_3-way'!X21=0),IF(Q21&gt;0,-Q21^(1/3),(-Q21)^(1/3)),'OddsRatio_working_3-way'!AN21-'OddsRatio_working_3-way'!R21/3)</f>
        <v>-0.19673705162183758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1.9</v>
      </c>
      <c r="B22" s="4">
        <f>IF('True_Odds_Calculator_3-way'!B23="","",'True_Odds_Calculator_3-way'!B23)</f>
        <v>3.33</v>
      </c>
      <c r="C22" s="4">
        <f>IF('True_Odds_Calculator_3-way'!C23="","",'True_Odds_Calculator_3-way'!C23)</f>
        <v>4.33</v>
      </c>
      <c r="D22" s="9">
        <f t="shared" si="13"/>
        <v>0.50346744469067239</v>
      </c>
      <c r="E22" s="9">
        <f t="shared" si="14"/>
        <v>0.28143416489461492</v>
      </c>
      <c r="F22" s="9">
        <f t="shared" si="15"/>
        <v>0.21509839041471265</v>
      </c>
      <c r="G22" s="9">
        <f t="shared" si="16"/>
        <v>1.0958063824197199</v>
      </c>
      <c r="H22" s="9">
        <f t="shared" si="17"/>
        <v>1.986225744177748</v>
      </c>
      <c r="I22" s="9">
        <f t="shared" si="18"/>
        <v>3.5532288710379469</v>
      </c>
      <c r="J22" s="9">
        <f t="shared" si="19"/>
        <v>4.6490352534576678</v>
      </c>
      <c r="K22" s="11">
        <f t="shared" si="20"/>
        <v>0.52631578947368418</v>
      </c>
      <c r="L22" s="11">
        <f t="shared" si="21"/>
        <v>0.3003003003003003</v>
      </c>
      <c r="M22" s="11">
        <f t="shared" si="22"/>
        <v>0.23094688221709006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-0.2548924273732831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0.23945180138203109</v>
      </c>
      <c r="Q22" s="11">
        <f>2*'OddsRatio_working_3-way'!K22*'OddsRatio_working_3-way'!L22*'OddsRatio_working_3-way'!M22</f>
        <v>7.3003597982326557E-2</v>
      </c>
      <c r="R22" s="11">
        <f t="shared" si="23"/>
        <v>0</v>
      </c>
      <c r="S22" s="11">
        <f t="shared" si="24"/>
        <v>-0.93942297089650439</v>
      </c>
      <c r="T22" s="11">
        <f t="shared" si="25"/>
        <v>-0.28640944234649524</v>
      </c>
      <c r="U22" s="11">
        <f>'OddsRatio_working_3-way'!S22-'OddsRatio_working_3-way'!R22^2/3</f>
        <v>-0.93942297089650439</v>
      </c>
      <c r="V22" s="11">
        <f>'OddsRatio_working_3-way'!S22*'OddsRatio_working_3-way'!R22/3-2*'OddsRatio_working_3-way'!R22^3/27-'OddsRatio_working_3-way'!T22</f>
        <v>0.28640944234649524</v>
      </c>
      <c r="W22" s="11">
        <f>'OddsRatio_working_3-way'!V22^2+4*'OddsRatio_working_3-way'!U22^3/27</f>
        <v>-4.0792646151779716E-2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0.17523057297244829</v>
      </c>
      <c r="Y22" s="11">
        <f>IF('OddsRatio_working_3-way'!W22&gt;=0,IF('OddsRatio_working_3-way'!V22+SQRT('OddsRatio_working_3-way'!W22)&gt;0,0,PI()),ACOS('OddsRatio_working_3-way'!V22/(2*'OddsRatio_working_3-way'!X22)))</f>
        <v>0.61419794749578616</v>
      </c>
      <c r="Z22" s="11">
        <f>'OddsRatio_working_3-way'!X22^(1/3)*COS('OddsRatio_working_3-way'!Y22/3)</f>
        <v>0.54790319120985997</v>
      </c>
      <c r="AA22" s="11">
        <f>'OddsRatio_working_3-way'!X22^(1/3)*COS(('OddsRatio_working_3-way'!Y22+2*PI())/3)</f>
        <v>-0.37247729032800625</v>
      </c>
      <c r="AB22" s="11">
        <f>'OddsRatio_working_3-way'!X22^(1/3)*COS(('OddsRatio_working_3-way'!Y22+4*PI())/3)</f>
        <v>-0.17542590088185384</v>
      </c>
      <c r="AC22" s="11">
        <f>'OddsRatio_working_3-way'!X22^(1/3)*SIN('OddsRatio_working_3-way'!Y22/3)</f>
        <v>0.11376767274092617</v>
      </c>
      <c r="AD22" s="11">
        <f>'OddsRatio_working_3-way'!X22^(1/3)*SIN(('OddsRatio_working_3-way'!Y22+2*PI())/3)</f>
        <v>0.4176142460318385</v>
      </c>
      <c r="AE22" s="11">
        <f>'OddsRatio_working_3-way'!X22^(1/3)*SIN(('OddsRatio_working_3-way'!Y22+4*PI())/3)</f>
        <v>-0.53138191877276442</v>
      </c>
      <c r="AF22" s="11">
        <f>-'OddsRatio_working_3-way'!U22/(3*'OddsRatio_working_3-way'!X22^(1/3))*COS(('OddsRatio_working_3-way'!Y22)/3)</f>
        <v>0.54790319120985997</v>
      </c>
      <c r="AG22" s="11">
        <f>-'OddsRatio_working_3-way'!U22/(3*'OddsRatio_working_3-way'!X22^(1/3))*COS(('OddsRatio_working_3-way'!Y22+2*PI())/3)</f>
        <v>-0.37247729032800625</v>
      </c>
      <c r="AH22" s="11">
        <f>-'OddsRatio_working_3-way'!U22/(3*'OddsRatio_working_3-way'!X22^(1/3))*COS(('OddsRatio_working_3-way'!Y22+4*PI())/3)</f>
        <v>-0.17542590088185384</v>
      </c>
      <c r="AI22" s="11">
        <f>'OddsRatio_working_3-way'!U22/(3*'OddsRatio_working_3-way'!X22^(1/3))*SIN(('OddsRatio_working_3-way'!Y22)/3)</f>
        <v>-0.11376767274092617</v>
      </c>
      <c r="AJ22" s="11">
        <f>'OddsRatio_working_3-way'!U22/(3*'OddsRatio_working_3-way'!X22^(1/3))*SIN(('OddsRatio_working_3-way'!Y22+2*PI())/3)</f>
        <v>-0.4176142460318385</v>
      </c>
      <c r="AK22" s="11">
        <f>'OddsRatio_working_3-way'!U22/(3*'OddsRatio_working_3-way'!X22^(1/3))*SIN(('OddsRatio_working_3-way'!Y22+4*PI())/3)</f>
        <v>0.53138191877276442</v>
      </c>
      <c r="AL22" s="11">
        <f>'OddsRatio_working_3-way'!Z22+'OddsRatio_working_3-way'!AF22</f>
        <v>1.0958063824197199</v>
      </c>
      <c r="AM22" s="11">
        <f>'OddsRatio_working_3-way'!AA22+'OddsRatio_working_3-way'!AG22</f>
        <v>-0.7449545806560125</v>
      </c>
      <c r="AN22" s="11">
        <f>'OddsRatio_working_3-way'!AB22+'OddsRatio_working_3-way'!AH22</f>
        <v>-0.35085180176370767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1.0958063824197199</v>
      </c>
      <c r="AS22" s="11">
        <f>IF(('OddsRatio_working_3-way'!X22=0),IF(Q22&gt;0,-Q22^(1/3),(-Q22)^(1/3)),'OddsRatio_working_3-way'!AM22-'OddsRatio_working_3-way'!R22/3)</f>
        <v>-0.7449545806560125</v>
      </c>
      <c r="AT22" s="11">
        <f>IF(('OddsRatio_working_3-way'!X22=0),IF(Q22&gt;0,-Q22^(1/3),(-Q22)^(1/3)),'OddsRatio_working_3-way'!AN22-'OddsRatio_working_3-way'!R22/3)</f>
        <v>-0.35085180176370767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7.93</v>
      </c>
      <c r="B23" s="4">
        <f>IF('True_Odds_Calculator_3-way'!B24="","",'True_Odds_Calculator_3-way'!B24)</f>
        <v>4.46</v>
      </c>
      <c r="C23" s="4">
        <f>IF('True_Odds_Calculator_3-way'!C24="","",'True_Odds_Calculator_3-way'!C24)</f>
        <v>1.4</v>
      </c>
      <c r="D23" s="9">
        <f t="shared" si="13"/>
        <v>0.11206003427048798</v>
      </c>
      <c r="E23" s="9">
        <f t="shared" si="14"/>
        <v>0.20176841827652889</v>
      </c>
      <c r="F23" s="9">
        <f t="shared" si="15"/>
        <v>0.68617154745298303</v>
      </c>
      <c r="G23" s="9">
        <f t="shared" si="16"/>
        <v>1.1434037658364158</v>
      </c>
      <c r="H23" s="9">
        <f t="shared" si="17"/>
        <v>8.9237880972463621</v>
      </c>
      <c r="I23" s="9">
        <f t="shared" si="18"/>
        <v>4.9561770297939978</v>
      </c>
      <c r="J23" s="9">
        <f t="shared" si="19"/>
        <v>1.4573615063345668</v>
      </c>
      <c r="K23" s="11">
        <f t="shared" si="20"/>
        <v>0.12610340479192939</v>
      </c>
      <c r="L23" s="11">
        <f t="shared" si="21"/>
        <v>0.22421524663677131</v>
      </c>
      <c r="M23" s="11">
        <f t="shared" si="22"/>
        <v>0.7142857142857143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-0.19370161559384536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0.21791411558374732</v>
      </c>
      <c r="Q23" s="11">
        <f>2*'OddsRatio_working_3-way'!K23*'OddsRatio_working_3-way'!L23*'OddsRatio_working_3-way'!M23</f>
        <v>4.0391865724512942E-2</v>
      </c>
      <c r="R23" s="11">
        <f t="shared" si="23"/>
        <v>0</v>
      </c>
      <c r="S23" s="11">
        <f t="shared" si="24"/>
        <v>-1.1249989573688992</v>
      </c>
      <c r="T23" s="11">
        <f t="shared" si="25"/>
        <v>-0.20852622008691366</v>
      </c>
      <c r="U23" s="11">
        <f>'OddsRatio_working_3-way'!S23-'OddsRatio_working_3-way'!R23^2/3</f>
        <v>-1.1249989573688992</v>
      </c>
      <c r="V23" s="11">
        <f>'OddsRatio_working_3-way'!S23*'OddsRatio_working_3-way'!R23/3-2*'OddsRatio_working_3-way'!R23^3/27-'OddsRatio_working_3-way'!T23</f>
        <v>0.20852622008691366</v>
      </c>
      <c r="W23" s="11">
        <f>'OddsRatio_working_3-way'!V23^2+4*'OddsRatio_working_3-way'!U23^3/27</f>
        <v>-0.16745372905681341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0.22963934414672355</v>
      </c>
      <c r="Y23" s="11">
        <f>IF('OddsRatio_working_3-way'!W23&gt;=0,IF('OddsRatio_working_3-way'!V23+SQRT('OddsRatio_working_3-way'!W23)&gt;0,0,PI()),ACOS('OddsRatio_working_3-way'!V23/(2*'OddsRatio_working_3-way'!X23)))</f>
        <v>1.0995132983172757</v>
      </c>
      <c r="Z23" s="11">
        <f>'OddsRatio_working_3-way'!X23^(1/3)*COS('OddsRatio_working_3-way'!Y23/3)</f>
        <v>0.57170188291820789</v>
      </c>
      <c r="AA23" s="11">
        <f>'OddsRatio_working_3-way'!X23^(1/3)*COS(('OddsRatio_working_3-way'!Y23+2*PI())/3)</f>
        <v>-0.47589687575672729</v>
      </c>
      <c r="AB23" s="11">
        <f>'OddsRatio_working_3-way'!X23^(1/3)*COS(('OddsRatio_working_3-way'!Y23+4*PI())/3)</f>
        <v>-9.5805007161480493E-2</v>
      </c>
      <c r="AC23" s="11">
        <f>'OddsRatio_working_3-way'!X23^(1/3)*SIN('OddsRatio_working_3-way'!Y23/3)</f>
        <v>0.21944614265025353</v>
      </c>
      <c r="AD23" s="11">
        <f>'OddsRatio_working_3-way'!X23^(1/3)*SIN(('OddsRatio_working_3-way'!Y23+2*PI())/3)</f>
        <v>0.38538528267343808</v>
      </c>
      <c r="AE23" s="11">
        <f>'OddsRatio_working_3-way'!X23^(1/3)*SIN(('OddsRatio_working_3-way'!Y23+4*PI())/3)</f>
        <v>-0.60483142532369161</v>
      </c>
      <c r="AF23" s="11">
        <f>-'OddsRatio_working_3-way'!U23/(3*'OddsRatio_working_3-way'!X23^(1/3))*COS(('OddsRatio_working_3-way'!Y23)/3)</f>
        <v>0.571701882918208</v>
      </c>
      <c r="AG23" s="11">
        <f>-'OddsRatio_working_3-way'!U23/(3*'OddsRatio_working_3-way'!X23^(1/3))*COS(('OddsRatio_working_3-way'!Y23+2*PI())/3)</f>
        <v>-0.47589687575672734</v>
      </c>
      <c r="AH23" s="11">
        <f>-'OddsRatio_working_3-way'!U23/(3*'OddsRatio_working_3-way'!X23^(1/3))*COS(('OddsRatio_working_3-way'!Y23+4*PI())/3)</f>
        <v>-9.5805007161480521E-2</v>
      </c>
      <c r="AI23" s="11">
        <f>'OddsRatio_working_3-way'!U23/(3*'OddsRatio_working_3-way'!X23^(1/3))*SIN(('OddsRatio_working_3-way'!Y23)/3)</f>
        <v>-0.21944614265025358</v>
      </c>
      <c r="AJ23" s="11">
        <f>'OddsRatio_working_3-way'!U23/(3*'OddsRatio_working_3-way'!X23^(1/3))*SIN(('OddsRatio_working_3-way'!Y23+2*PI())/3)</f>
        <v>-0.38538528267343813</v>
      </c>
      <c r="AK23" s="11">
        <f>'OddsRatio_working_3-way'!U23/(3*'OddsRatio_working_3-way'!X23^(1/3))*SIN(('OddsRatio_working_3-way'!Y23+4*PI())/3)</f>
        <v>0.60483142532369172</v>
      </c>
      <c r="AL23" s="11">
        <f>'OddsRatio_working_3-way'!Z23+'OddsRatio_working_3-way'!AF23</f>
        <v>1.1434037658364158</v>
      </c>
      <c r="AM23" s="11">
        <f>'OddsRatio_working_3-way'!AA23+'OddsRatio_working_3-way'!AG23</f>
        <v>-0.95179375151345469</v>
      </c>
      <c r="AN23" s="11">
        <f>'OddsRatio_working_3-way'!AB23+'OddsRatio_working_3-way'!AH23</f>
        <v>-0.19161001432296101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1.1434037658364158</v>
      </c>
      <c r="AS23" s="11">
        <f>IF(('OddsRatio_working_3-way'!X23=0),IF(Q23&gt;0,-Q23^(1/3),(-Q23)^(1/3)),'OddsRatio_working_3-way'!AM23-'OddsRatio_working_3-way'!R23/3)</f>
        <v>-0.95179375151345469</v>
      </c>
      <c r="AT23" s="11">
        <f>IF(('OddsRatio_working_3-way'!X23=0),IF(Q23&gt;0,-Q23^(1/3),(-Q23)^(1/3)),'OddsRatio_working_3-way'!AN23-'OddsRatio_working_3-way'!R23/3)</f>
        <v>-0.19161001432296101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1.66</v>
      </c>
      <c r="B24" s="4">
        <f>IF('True_Odds_Calculator_3-way'!B25="","",'True_Odds_Calculator_3-way'!B25)</f>
        <v>3.97</v>
      </c>
      <c r="C24" s="4">
        <f>IF('True_Odds_Calculator_3-way'!C25="","",'True_Odds_Calculator_3-way'!C25)</f>
        <v>5.17</v>
      </c>
      <c r="D24" s="9">
        <f t="shared" si="13"/>
        <v>0.58247881404792057</v>
      </c>
      <c r="E24" s="9">
        <f t="shared" si="14"/>
        <v>0.23665262206563067</v>
      </c>
      <c r="F24" s="9">
        <f t="shared" si="15"/>
        <v>0.18086856388644865</v>
      </c>
      <c r="G24" s="9">
        <f t="shared" si="16"/>
        <v>1.086061573822505</v>
      </c>
      <c r="H24" s="9">
        <f t="shared" si="17"/>
        <v>1.7168006387228532</v>
      </c>
      <c r="I24" s="9">
        <f t="shared" si="18"/>
        <v>4.2256028742528402</v>
      </c>
      <c r="J24" s="9">
        <f t="shared" si="19"/>
        <v>5.5288767628398459</v>
      </c>
      <c r="K24" s="11">
        <f t="shared" si="20"/>
        <v>0.60240963855421692</v>
      </c>
      <c r="L24" s="11">
        <f t="shared" si="21"/>
        <v>0.25188916876574308</v>
      </c>
      <c r="M24" s="11">
        <f t="shared" si="22"/>
        <v>0.19342359767891684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-0.23990942062908349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0.22893145305082566</v>
      </c>
      <c r="Q24" s="11">
        <f>2*'OddsRatio_working_3-way'!K24*'OddsRatio_working_3-way'!L24*'OddsRatio_working_3-way'!M24</f>
        <v>5.8700372577134792E-2</v>
      </c>
      <c r="R24" s="11">
        <f t="shared" si="23"/>
        <v>0</v>
      </c>
      <c r="S24" s="11">
        <f t="shared" si="24"/>
        <v>-0.95424119840950083</v>
      </c>
      <c r="T24" s="11">
        <f t="shared" si="25"/>
        <v>-0.24467723036141051</v>
      </c>
      <c r="U24" s="11">
        <f>'OddsRatio_working_3-way'!S24-'OddsRatio_working_3-way'!R24^2/3</f>
        <v>-0.95424119840950083</v>
      </c>
      <c r="V24" s="11">
        <f>'OddsRatio_working_3-way'!S24*'OddsRatio_working_3-way'!R24/3-2*'OddsRatio_working_3-way'!R24^3/27-'OddsRatio_working_3-way'!T24</f>
        <v>0.24467723036141051</v>
      </c>
      <c r="W24" s="11">
        <f>'OddsRatio_working_3-way'!V24^2+4*'OddsRatio_working_3-way'!U24^3/27</f>
        <v>-6.8860369403506802E-2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0.17939294611330009</v>
      </c>
      <c r="Y24" s="11">
        <f>IF('OddsRatio_working_3-way'!W24&gt;=0,IF('OddsRatio_working_3-way'!V24+SQRT('OddsRatio_working_3-way'!W24)&gt;0,0,PI()),ACOS('OddsRatio_working_3-way'!V24/(2*'OddsRatio_working_3-way'!X24)))</f>
        <v>0.82035870966960045</v>
      </c>
      <c r="Z24" s="11">
        <f>'OddsRatio_working_3-way'!X24^(1/3)*COS('OddsRatio_working_3-way'!Y24/3)</f>
        <v>0.54303078691125262</v>
      </c>
      <c r="AA24" s="11">
        <f>'OddsRatio_working_3-way'!X24^(1/3)*COS(('OddsRatio_working_3-way'!Y24+2*PI())/3)</f>
        <v>-0.40341866465192594</v>
      </c>
      <c r="AB24" s="11">
        <f>'OddsRatio_working_3-way'!X24^(1/3)*COS(('OddsRatio_working_3-way'!Y24+4*PI())/3)</f>
        <v>-0.13961212225932676</v>
      </c>
      <c r="AC24" s="11">
        <f>'OddsRatio_working_3-way'!X24^(1/3)*SIN('OddsRatio_working_3-way'!Y24/3)</f>
        <v>0.15230877826435182</v>
      </c>
      <c r="AD24" s="11">
        <f>'OddsRatio_working_3-way'!X24^(1/3)*SIN(('OddsRatio_working_3-way'!Y24+2*PI())/3)</f>
        <v>0.39412406737002315</v>
      </c>
      <c r="AE24" s="11">
        <f>'OddsRatio_working_3-way'!X24^(1/3)*SIN(('OddsRatio_working_3-way'!Y24+4*PI())/3)</f>
        <v>-0.54643284563437478</v>
      </c>
      <c r="AF24" s="11">
        <f>-'OddsRatio_working_3-way'!U24/(3*'OddsRatio_working_3-way'!X24^(1/3))*COS(('OddsRatio_working_3-way'!Y24)/3)</f>
        <v>0.54303078691125251</v>
      </c>
      <c r="AG24" s="11">
        <f>-'OddsRatio_working_3-way'!U24/(3*'OddsRatio_working_3-way'!X24^(1/3))*COS(('OddsRatio_working_3-way'!Y24+2*PI())/3)</f>
        <v>-0.40341866465192588</v>
      </c>
      <c r="AH24" s="11">
        <f>-'OddsRatio_working_3-way'!U24/(3*'OddsRatio_working_3-way'!X24^(1/3))*COS(('OddsRatio_working_3-way'!Y24+4*PI())/3)</f>
        <v>-0.13961212225932673</v>
      </c>
      <c r="AI24" s="11">
        <f>'OddsRatio_working_3-way'!U24/(3*'OddsRatio_working_3-way'!X24^(1/3))*SIN(('OddsRatio_working_3-way'!Y24)/3)</f>
        <v>-0.1523087782643518</v>
      </c>
      <c r="AJ24" s="11">
        <f>'OddsRatio_working_3-way'!U24/(3*'OddsRatio_working_3-way'!X24^(1/3))*SIN(('OddsRatio_working_3-way'!Y24+2*PI())/3)</f>
        <v>-0.39412406737002309</v>
      </c>
      <c r="AK24" s="11">
        <f>'OddsRatio_working_3-way'!U24/(3*'OddsRatio_working_3-way'!X24^(1/3))*SIN(('OddsRatio_working_3-way'!Y24+4*PI())/3)</f>
        <v>0.54643284563437466</v>
      </c>
      <c r="AL24" s="11">
        <f>'OddsRatio_working_3-way'!Z24+'OddsRatio_working_3-way'!AF24</f>
        <v>1.086061573822505</v>
      </c>
      <c r="AM24" s="11">
        <f>'OddsRatio_working_3-way'!AA24+'OddsRatio_working_3-way'!AG24</f>
        <v>-0.80683732930385177</v>
      </c>
      <c r="AN24" s="11">
        <f>'OddsRatio_working_3-way'!AB24+'OddsRatio_working_3-way'!AH24</f>
        <v>-0.27922424451865346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1.086061573822505</v>
      </c>
      <c r="AS24" s="11">
        <f>IF(('OddsRatio_working_3-way'!X24=0),IF(Q24&gt;0,-Q24^(1/3),(-Q24)^(1/3)),'OddsRatio_working_3-way'!AM24-'OddsRatio_working_3-way'!R24/3)</f>
        <v>-0.80683732930385177</v>
      </c>
      <c r="AT24" s="11">
        <f>IF(('OddsRatio_working_3-way'!X24=0),IF(Q24&gt;0,-Q24^(1/3),(-Q24)^(1/3)),'OddsRatio_working_3-way'!AN24-'OddsRatio_working_3-way'!R24/3)</f>
        <v>-0.27922424451865346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2.38</v>
      </c>
      <c r="B25" s="4">
        <f>IF('True_Odds_Calculator_3-way'!B26="","",'True_Odds_Calculator_3-way'!B26)</f>
        <v>3.07</v>
      </c>
      <c r="C25" s="4">
        <f>IF('True_Odds_Calculator_3-way'!C26="","",'True_Odds_Calculator_3-way'!C26)</f>
        <v>3.35</v>
      </c>
      <c r="D25" s="9">
        <f t="shared" si="13"/>
        <v>0.40401090802585815</v>
      </c>
      <c r="E25" s="9">
        <f t="shared" si="14"/>
        <v>0.31125778553917172</v>
      </c>
      <c r="F25" s="9">
        <f t="shared" si="15"/>
        <v>0.28473130643497019</v>
      </c>
      <c r="G25" s="9">
        <f t="shared" si="16"/>
        <v>1.0689715179096326</v>
      </c>
      <c r="H25" s="9">
        <f t="shared" si="17"/>
        <v>2.4751806947152932</v>
      </c>
      <c r="I25" s="9">
        <f t="shared" si="18"/>
        <v>3.212771042072939</v>
      </c>
      <c r="J25" s="9">
        <f t="shared" si="19"/>
        <v>3.5120830670876373</v>
      </c>
      <c r="K25" s="11">
        <f t="shared" si="20"/>
        <v>0.42016806722689076</v>
      </c>
      <c r="L25" s="11">
        <f t="shared" si="21"/>
        <v>0.32573289902280134</v>
      </c>
      <c r="M25" s="11">
        <f t="shared" si="22"/>
        <v>0.29850746268656714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-0.27425664222614521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0.23695607855665962</v>
      </c>
      <c r="Q25" s="11">
        <f>2*'OddsRatio_working_3-way'!K25*'OddsRatio_working_3-way'!L25*'OddsRatio_working_3-way'!M25</f>
        <v>8.1708992605744712E-2</v>
      </c>
      <c r="R25" s="11">
        <f t="shared" si="23"/>
        <v>0</v>
      </c>
      <c r="S25" s="11">
        <f t="shared" si="24"/>
        <v>-0.86399394608379809</v>
      </c>
      <c r="T25" s="11">
        <f t="shared" si="25"/>
        <v>-0.29792894692544769</v>
      </c>
      <c r="U25" s="11">
        <f>'OddsRatio_working_3-way'!S25-'OddsRatio_working_3-way'!R25^2/3</f>
        <v>-0.86399394608379809</v>
      </c>
      <c r="V25" s="11">
        <f>'OddsRatio_working_3-way'!S25*'OddsRatio_working_3-way'!R25/3-2*'OddsRatio_working_3-way'!R25^3/27-'OddsRatio_working_3-way'!T25</f>
        <v>0.29792894692544769</v>
      </c>
      <c r="W25" s="11">
        <f>'OddsRatio_working_3-way'!V25^2+4*'OddsRatio_working_3-way'!U25^3/27</f>
        <v>-6.7878220538655082E-3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0.15455539417145212</v>
      </c>
      <c r="Y25" s="11">
        <f>IF('OddsRatio_working_3-way'!W25&gt;=0,IF('OddsRatio_working_3-way'!V25+SQRT('OddsRatio_working_3-way'!W25)&gt;0,0,PI()),ACOS('OddsRatio_working_3-way'!V25/(2*'OddsRatio_working_3-way'!X25)))</f>
        <v>0.26979415683390617</v>
      </c>
      <c r="Z25" s="11">
        <f>'OddsRatio_working_3-way'!X25^(1/3)*COS('OddsRatio_working_3-way'!Y25/3)</f>
        <v>0.53448575895481631</v>
      </c>
      <c r="AA25" s="11">
        <f>'OddsRatio_working_3-way'!X25^(1/3)*COS(('OddsRatio_working_3-way'!Y25+2*PI())/3)</f>
        <v>-0.30898274803038811</v>
      </c>
      <c r="AB25" s="11">
        <f>'OddsRatio_working_3-way'!X25^(1/3)*COS(('OddsRatio_working_3-way'!Y25+4*PI())/3)</f>
        <v>-0.22550301092442784</v>
      </c>
      <c r="AC25" s="11">
        <f>'OddsRatio_working_3-way'!X25^(1/3)*SIN('OddsRatio_working_3-way'!Y25/3)</f>
        <v>4.8197048690005323E-2</v>
      </c>
      <c r="AD25" s="11">
        <f>'OddsRatio_working_3-way'!X25^(1/3)*SIN(('OddsRatio_working_3-way'!Y25+2*PI())/3)</f>
        <v>0.43877972087087436</v>
      </c>
      <c r="AE25" s="11">
        <f>'OddsRatio_working_3-way'!X25^(1/3)*SIN(('OddsRatio_working_3-way'!Y25+4*PI())/3)</f>
        <v>-0.48697676956087965</v>
      </c>
      <c r="AF25" s="11">
        <f>-'OddsRatio_working_3-way'!U25/(3*'OddsRatio_working_3-way'!X25^(1/3))*COS(('OddsRatio_working_3-way'!Y25)/3)</f>
        <v>0.53448575895481631</v>
      </c>
      <c r="AG25" s="11">
        <f>-'OddsRatio_working_3-way'!U25/(3*'OddsRatio_working_3-way'!X25^(1/3))*COS(('OddsRatio_working_3-way'!Y25+2*PI())/3)</f>
        <v>-0.30898274803038811</v>
      </c>
      <c r="AH25" s="11">
        <f>-'OddsRatio_working_3-way'!U25/(3*'OddsRatio_working_3-way'!X25^(1/3))*COS(('OddsRatio_working_3-way'!Y25+4*PI())/3)</f>
        <v>-0.22550301092442784</v>
      </c>
      <c r="AI25" s="11">
        <f>'OddsRatio_working_3-way'!U25/(3*'OddsRatio_working_3-way'!X25^(1/3))*SIN(('OddsRatio_working_3-way'!Y25)/3)</f>
        <v>-4.8197048690005323E-2</v>
      </c>
      <c r="AJ25" s="11">
        <f>'OddsRatio_working_3-way'!U25/(3*'OddsRatio_working_3-way'!X25^(1/3))*SIN(('OddsRatio_working_3-way'!Y25+2*PI())/3)</f>
        <v>-0.43877972087087436</v>
      </c>
      <c r="AK25" s="11">
        <f>'OddsRatio_working_3-way'!U25/(3*'OddsRatio_working_3-way'!X25^(1/3))*SIN(('OddsRatio_working_3-way'!Y25+4*PI())/3)</f>
        <v>0.48697676956087965</v>
      </c>
      <c r="AL25" s="11">
        <f>'OddsRatio_working_3-way'!Z25+'OddsRatio_working_3-way'!AF25</f>
        <v>1.0689715179096326</v>
      </c>
      <c r="AM25" s="11">
        <f>'OddsRatio_working_3-way'!AA25+'OddsRatio_working_3-way'!AG25</f>
        <v>-0.61796549606077622</v>
      </c>
      <c r="AN25" s="11">
        <f>'OddsRatio_working_3-way'!AB25+'OddsRatio_working_3-way'!AH25</f>
        <v>-0.45100602184885569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1.0689715179096326</v>
      </c>
      <c r="AS25" s="11">
        <f>IF(('OddsRatio_working_3-way'!X25=0),IF(Q25&gt;0,-Q25^(1/3),(-Q25)^(1/3)),'OddsRatio_working_3-way'!AM25-'OddsRatio_working_3-way'!R25/3)</f>
        <v>-0.61796549606077622</v>
      </c>
      <c r="AT25" s="11">
        <f>IF(('OddsRatio_working_3-way'!X25=0),IF(Q25&gt;0,-Q25^(1/3),(-Q25)^(1/3)),'OddsRatio_working_3-way'!AN25-'OddsRatio_working_3-way'!R25/3)</f>
        <v>-0.45100602184885569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2.5299999999999998</v>
      </c>
      <c r="B26" s="4">
        <f>IF('True_Odds_Calculator_3-way'!B27="","",'True_Odds_Calculator_3-way'!B27)</f>
        <v>3.48</v>
      </c>
      <c r="C26" s="4">
        <f>IF('True_Odds_Calculator_3-way'!C27="","",'True_Odds_Calculator_3-way'!C27)</f>
        <v>2.77</v>
      </c>
      <c r="D26" s="9">
        <f t="shared" si="13"/>
        <v>0.37975283146501676</v>
      </c>
      <c r="E26" s="9">
        <f t="shared" si="14"/>
        <v>0.27416585900257157</v>
      </c>
      <c r="F26" s="9">
        <f t="shared" si="15"/>
        <v>0.34608130953241167</v>
      </c>
      <c r="G26" s="9">
        <f t="shared" si="16"/>
        <v>1.0675109509206127</v>
      </c>
      <c r="H26" s="9">
        <f t="shared" si="17"/>
        <v>2.6332917549085373</v>
      </c>
      <c r="I26" s="9">
        <f t="shared" si="18"/>
        <v>3.6474271582831195</v>
      </c>
      <c r="J26" s="9">
        <f t="shared" si="19"/>
        <v>2.8894943831294841</v>
      </c>
      <c r="K26" s="11">
        <f t="shared" si="20"/>
        <v>0.39525691699604748</v>
      </c>
      <c r="L26" s="11">
        <f t="shared" si="21"/>
        <v>0.28735632183908044</v>
      </c>
      <c r="M26" s="11">
        <f t="shared" si="22"/>
        <v>0.36101083032490977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-0.27538282056871144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0.2369999772020783</v>
      </c>
      <c r="Q26" s="11">
        <f>2*'OddsRatio_working_3-way'!K26*'OddsRatio_working_3-way'!L26*'OddsRatio_working_3-way'!M26</f>
        <v>8.2006912526670708E-2</v>
      </c>
      <c r="R26" s="11">
        <f t="shared" si="23"/>
        <v>0</v>
      </c>
      <c r="S26" s="11">
        <f t="shared" si="24"/>
        <v>-0.86062005143470399</v>
      </c>
      <c r="T26" s="11">
        <f t="shared" si="25"/>
        <v>-0.29779240534072809</v>
      </c>
      <c r="U26" s="11">
        <f>'OddsRatio_working_3-way'!S26-'OddsRatio_working_3-way'!R26^2/3</f>
        <v>-0.86062005143470399</v>
      </c>
      <c r="V26" s="11">
        <f>'OddsRatio_working_3-way'!S26*'OddsRatio_working_3-way'!R26/3-2*'OddsRatio_working_3-way'!R26^3/27-'OddsRatio_working_3-way'!T26</f>
        <v>0.29779240534072809</v>
      </c>
      <c r="W26" s="11">
        <f>'OddsRatio_working_3-way'!V26^2+4*'OddsRatio_working_3-way'!U26^3/27</f>
        <v>-5.7541666218672433E-3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0.15365097079133908</v>
      </c>
      <c r="Y26" s="11">
        <f>IF('OddsRatio_working_3-way'!W26&gt;=0,IF('OddsRatio_working_3-way'!V26+SQRT('OddsRatio_working_3-way'!W26)&gt;0,0,PI()),ACOS('OddsRatio_working_3-way'!V26/(2*'OddsRatio_working_3-way'!X26)))</f>
        <v>0.24942407440640557</v>
      </c>
      <c r="Z26" s="11">
        <f>'OddsRatio_working_3-way'!X26^(1/3)*COS('OddsRatio_working_3-way'!Y26/3)</f>
        <v>0.53375547546030633</v>
      </c>
      <c r="AA26" s="11">
        <f>'OddsRatio_working_3-way'!X26^(1/3)*COS(('OddsRatio_working_3-way'!Y26+2*PI())/3)</f>
        <v>-0.30539827992237562</v>
      </c>
      <c r="AB26" s="11">
        <f>'OddsRatio_working_3-way'!X26^(1/3)*COS(('OddsRatio_working_3-way'!Y26+4*PI())/3)</f>
        <v>-0.22835719553793055</v>
      </c>
      <c r="AC26" s="11">
        <f>'OddsRatio_working_3-way'!X26^(1/3)*SIN('OddsRatio_working_3-way'!Y26/3)</f>
        <v>4.447969080802E-2</v>
      </c>
      <c r="AD26" s="11">
        <f>'OddsRatio_working_3-way'!X26^(1/3)*SIN(('OddsRatio_working_3-way'!Y26+2*PI())/3)</f>
        <v>0.44000595575365681</v>
      </c>
      <c r="AE26" s="11">
        <f>'OddsRatio_working_3-way'!X26^(1/3)*SIN(('OddsRatio_working_3-way'!Y26+4*PI())/3)</f>
        <v>-0.48448564656167686</v>
      </c>
      <c r="AF26" s="11">
        <f>-'OddsRatio_working_3-way'!U26/(3*'OddsRatio_working_3-way'!X26^(1/3))*COS(('OddsRatio_working_3-way'!Y26)/3)</f>
        <v>0.53375547546030633</v>
      </c>
      <c r="AG26" s="11">
        <f>-'OddsRatio_working_3-way'!U26/(3*'OddsRatio_working_3-way'!X26^(1/3))*COS(('OddsRatio_working_3-way'!Y26+2*PI())/3)</f>
        <v>-0.30539827992237562</v>
      </c>
      <c r="AH26" s="11">
        <f>-'OddsRatio_working_3-way'!U26/(3*'OddsRatio_working_3-way'!X26^(1/3))*COS(('OddsRatio_working_3-way'!Y26+4*PI())/3)</f>
        <v>-0.22835719553793055</v>
      </c>
      <c r="AI26" s="11">
        <f>'OddsRatio_working_3-way'!U26/(3*'OddsRatio_working_3-way'!X26^(1/3))*SIN(('OddsRatio_working_3-way'!Y26)/3)</f>
        <v>-4.447969080802E-2</v>
      </c>
      <c r="AJ26" s="11">
        <f>'OddsRatio_working_3-way'!U26/(3*'OddsRatio_working_3-way'!X26^(1/3))*SIN(('OddsRatio_working_3-way'!Y26+2*PI())/3)</f>
        <v>-0.44000595575365681</v>
      </c>
      <c r="AK26" s="11">
        <f>'OddsRatio_working_3-way'!U26/(3*'OddsRatio_working_3-way'!X26^(1/3))*SIN(('OddsRatio_working_3-way'!Y26+4*PI())/3)</f>
        <v>0.48448564656167686</v>
      </c>
      <c r="AL26" s="11">
        <f>'OddsRatio_working_3-way'!Z26+'OddsRatio_working_3-way'!AF26</f>
        <v>1.0675109509206127</v>
      </c>
      <c r="AM26" s="11">
        <f>'OddsRatio_working_3-way'!AA26+'OddsRatio_working_3-way'!AG26</f>
        <v>-0.61079655984475123</v>
      </c>
      <c r="AN26" s="11">
        <f>'OddsRatio_working_3-way'!AB26+'OddsRatio_working_3-way'!AH26</f>
        <v>-0.45671439107586109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1.0675109509206127</v>
      </c>
      <c r="AS26" s="11">
        <f>IF(('OddsRatio_working_3-way'!X26=0),IF(Q26&gt;0,-Q26^(1/3),(-Q26)^(1/3)),'OddsRatio_working_3-way'!AM26-'OddsRatio_working_3-way'!R26/3)</f>
        <v>-0.61079655984475123</v>
      </c>
      <c r="AT26" s="11">
        <f>IF(('OddsRatio_working_3-way'!X26=0),IF(Q26&gt;0,-Q26^(1/3),(-Q26)^(1/3)),'OddsRatio_working_3-way'!AN26-'OddsRatio_working_3-way'!R26/3)</f>
        <v>-0.45671439107586109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1.45</v>
      </c>
      <c r="B27" s="4">
        <f>IF('True_Odds_Calculator_3-way'!B28="","",'True_Odds_Calculator_3-way'!B28)</f>
        <v>4.3600000000000003</v>
      </c>
      <c r="C27" s="4">
        <f>IF('True_Odds_Calculator_3-way'!C28="","",'True_Odds_Calculator_3-way'!C28)</f>
        <v>7.55</v>
      </c>
      <c r="D27" s="9">
        <f t="shared" si="13"/>
        <v>0.66723201794441189</v>
      </c>
      <c r="E27" s="9">
        <f t="shared" si="14"/>
        <v>0.211692026701505</v>
      </c>
      <c r="F27" s="9">
        <f t="shared" si="15"/>
        <v>0.12107595535408328</v>
      </c>
      <c r="G27" s="9">
        <f t="shared" si="16"/>
        <v>1.1082867498567517</v>
      </c>
      <c r="H27" s="9">
        <f t="shared" si="17"/>
        <v>1.498729037435538</v>
      </c>
      <c r="I27" s="9">
        <f t="shared" si="18"/>
        <v>4.7238434795186866</v>
      </c>
      <c r="J27" s="9">
        <f t="shared" si="19"/>
        <v>8.2592782115617229</v>
      </c>
      <c r="K27" s="11">
        <f t="shared" si="20"/>
        <v>0.68965517241379315</v>
      </c>
      <c r="L27" s="11">
        <f t="shared" si="21"/>
        <v>0.2293577981651376</v>
      </c>
      <c r="M27" s="11">
        <f t="shared" si="22"/>
        <v>0.13245033112582782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-0.20748736148967861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0.21704926138303959</v>
      </c>
      <c r="Q27" s="11">
        <f>2*'OddsRatio_working_3-way'!K27*'OddsRatio_working_3-way'!L27*'OddsRatio_working_3-way'!M27</f>
        <v>4.19014018113976E-2</v>
      </c>
      <c r="R27" s="11">
        <f t="shared" si="23"/>
        <v>0</v>
      </c>
      <c r="S27" s="11">
        <f t="shared" si="24"/>
        <v>-1.0460842521911227</v>
      </c>
      <c r="T27" s="11">
        <f t="shared" si="25"/>
        <v>-0.20194676683226304</v>
      </c>
      <c r="U27" s="11">
        <f>'OddsRatio_working_3-way'!S27-'OddsRatio_working_3-way'!R27^2/3</f>
        <v>-1.0460842521911227</v>
      </c>
      <c r="V27" s="11">
        <f>'OddsRatio_working_3-way'!S27*'OddsRatio_working_3-way'!R27/3-2*'OddsRatio_working_3-way'!R27^3/27-'OddsRatio_working_3-way'!T27</f>
        <v>0.20194676683226304</v>
      </c>
      <c r="W27" s="11">
        <f>'OddsRatio_working_3-way'!V27^2+4*'OddsRatio_working_3-way'!U27^3/27</f>
        <v>-0.12880593348251471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0.20590557915979299</v>
      </c>
      <c r="Y27" s="11">
        <f>IF('OddsRatio_working_3-way'!W27&gt;=0,IF('OddsRatio_working_3-way'!V27+SQRT('OddsRatio_working_3-way'!W27)&gt;0,0,PI()),ACOS('OddsRatio_working_3-way'!V27/(2*'OddsRatio_working_3-way'!X27)))</f>
        <v>1.0582627694618285</v>
      </c>
      <c r="Z27" s="11">
        <f>'OddsRatio_working_3-way'!X27^(1/3)*COS('OddsRatio_working_3-way'!Y27/3)</f>
        <v>0.55414337492837595</v>
      </c>
      <c r="AA27" s="11">
        <f>'OddsRatio_working_3-way'!X27^(1/3)*COS(('OddsRatio_working_3-way'!Y27+2*PI())/3)</f>
        <v>-0.45374908574994122</v>
      </c>
      <c r="AB27" s="11">
        <f>'OddsRatio_working_3-way'!X27^(1/3)*COS(('OddsRatio_working_3-way'!Y27+4*PI())/3)</f>
        <v>-0.10039428917843465</v>
      </c>
      <c r="AC27" s="11">
        <f>'OddsRatio_working_3-way'!X27^(1/3)*SIN('OddsRatio_working_3-way'!Y27/3)</f>
        <v>0.20400948692000473</v>
      </c>
      <c r="AD27" s="11">
        <f>'OddsRatio_working_3-way'!X27^(1/3)*SIN(('OddsRatio_working_3-way'!Y27+2*PI())/3)</f>
        <v>0.37789749656681604</v>
      </c>
      <c r="AE27" s="11">
        <f>'OddsRatio_working_3-way'!X27^(1/3)*SIN(('OddsRatio_working_3-way'!Y27+4*PI())/3)</f>
        <v>-0.58190698348682079</v>
      </c>
      <c r="AF27" s="11">
        <f>-'OddsRatio_working_3-way'!U27/(3*'OddsRatio_working_3-way'!X27^(1/3))*COS(('OddsRatio_working_3-way'!Y27)/3)</f>
        <v>0.55414337492837573</v>
      </c>
      <c r="AG27" s="11">
        <f>-'OddsRatio_working_3-way'!U27/(3*'OddsRatio_working_3-way'!X27^(1/3))*COS(('OddsRatio_working_3-way'!Y27+2*PI())/3)</f>
        <v>-0.45374908574994105</v>
      </c>
      <c r="AH27" s="11">
        <f>-'OddsRatio_working_3-way'!U27/(3*'OddsRatio_working_3-way'!X27^(1/3))*COS(('OddsRatio_working_3-way'!Y27+4*PI())/3)</f>
        <v>-0.10039428917843463</v>
      </c>
      <c r="AI27" s="11">
        <f>'OddsRatio_working_3-way'!U27/(3*'OddsRatio_working_3-way'!X27^(1/3))*SIN(('OddsRatio_working_3-way'!Y27)/3)</f>
        <v>-0.20400948692000467</v>
      </c>
      <c r="AJ27" s="11">
        <f>'OddsRatio_working_3-way'!U27/(3*'OddsRatio_working_3-way'!X27^(1/3))*SIN(('OddsRatio_working_3-way'!Y27+2*PI())/3)</f>
        <v>-0.37789749656681593</v>
      </c>
      <c r="AK27" s="11">
        <f>'OddsRatio_working_3-way'!U27/(3*'OddsRatio_working_3-way'!X27^(1/3))*SIN(('OddsRatio_working_3-way'!Y27+4*PI())/3)</f>
        <v>0.58190698348682057</v>
      </c>
      <c r="AL27" s="11">
        <f>'OddsRatio_working_3-way'!Z27+'OddsRatio_working_3-way'!AF27</f>
        <v>1.1082867498567517</v>
      </c>
      <c r="AM27" s="11">
        <f>'OddsRatio_working_3-way'!AA27+'OddsRatio_working_3-way'!AG27</f>
        <v>-0.90749817149988221</v>
      </c>
      <c r="AN27" s="11">
        <f>'OddsRatio_working_3-way'!AB27+'OddsRatio_working_3-way'!AH27</f>
        <v>-0.20078857835686928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1.1082867498567517</v>
      </c>
      <c r="AS27" s="11">
        <f>IF(('OddsRatio_working_3-way'!X27=0),IF(Q27&gt;0,-Q27^(1/3),(-Q27)^(1/3)),'OddsRatio_working_3-way'!AM27-'OddsRatio_working_3-way'!R27/3)</f>
        <v>-0.90749817149988221</v>
      </c>
      <c r="AT27" s="11">
        <f>IF(('OddsRatio_working_3-way'!X27=0),IF(Q27&gt;0,-Q27^(1/3),(-Q27)^(1/3)),'OddsRatio_working_3-way'!AN27-'OddsRatio_working_3-way'!R27/3)</f>
        <v>-0.20078857835686928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2.44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3.28</v>
      </c>
      <c r="D28" s="9">
        <f t="shared" si="13"/>
        <v>0.3999659039392876</v>
      </c>
      <c r="E28" s="9">
        <f t="shared" si="14"/>
        <v>0.30376742096283194</v>
      </c>
      <c r="F28" s="9">
        <f t="shared" si="15"/>
        <v>0.29626667509788041</v>
      </c>
      <c r="G28" s="9">
        <f t="shared" si="16"/>
        <v>1.0418146656567426</v>
      </c>
      <c r="H28" s="9">
        <f t="shared" si="17"/>
        <v>2.5002131185457097</v>
      </c>
      <c r="I28" s="9">
        <f t="shared" si="18"/>
        <v>3.2919922644448332</v>
      </c>
      <c r="J28" s="9">
        <f t="shared" si="19"/>
        <v>3.3753374376973739</v>
      </c>
      <c r="K28" s="11">
        <f t="shared" si="20"/>
        <v>0.4098360655737705</v>
      </c>
      <c r="L28" s="11">
        <f t="shared" si="21"/>
        <v>0.3125</v>
      </c>
      <c r="M28" s="11">
        <f t="shared" si="22"/>
        <v>0.3048780487804878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-0.28203718512594966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0.23115753698520597</v>
      </c>
      <c r="Q28" s="11">
        <f>2*'OddsRatio_working_3-way'!K28*'OddsRatio_working_3-way'!L28*'OddsRatio_working_3-way'!M28</f>
        <v>7.8093762495002009E-2</v>
      </c>
      <c r="R28" s="11">
        <f t="shared" si="23"/>
        <v>0</v>
      </c>
      <c r="S28" s="11">
        <f t="shared" si="24"/>
        <v>-0.81959950381003022</v>
      </c>
      <c r="T28" s="11">
        <f t="shared" si="25"/>
        <v>-0.2768917242601453</v>
      </c>
      <c r="U28" s="11">
        <f>'OddsRatio_working_3-way'!S28-'OddsRatio_working_3-way'!R28^2/3</f>
        <v>-0.81959950381003022</v>
      </c>
      <c r="V28" s="11">
        <f>'OddsRatio_working_3-way'!S28*'OddsRatio_working_3-way'!R28/3-2*'OddsRatio_working_3-way'!R28^3/27-'OddsRatio_working_3-way'!T28</f>
        <v>0.2768917242601453</v>
      </c>
      <c r="W28" s="11">
        <f>'OddsRatio_working_3-way'!V28^2+4*'OddsRatio_working_3-way'!U28^3/27</f>
        <v>-4.8954935693491519E-3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0.14279751445062472</v>
      </c>
      <c r="Y28" s="11">
        <f>IF('OddsRatio_working_3-way'!W28&gt;=0,IF('OddsRatio_working_3-way'!V28+SQRT('OddsRatio_working_3-way'!W28)&gt;0,0,PI()),ACOS('OddsRatio_working_3-way'!V28/(2*'OddsRatio_working_3-way'!X28)))</f>
        <v>0.24750893641795768</v>
      </c>
      <c r="Z28" s="11">
        <f>'OddsRatio_working_3-way'!X28^(1/3)*COS('OddsRatio_working_3-way'!Y28/3)</f>
        <v>0.52090733282837132</v>
      </c>
      <c r="AA28" s="11">
        <f>'OddsRatio_working_3-way'!X28^(1/3)*COS(('OddsRatio_working_3-way'!Y28+2*PI())/3)</f>
        <v>-0.2977570028163341</v>
      </c>
      <c r="AB28" s="11">
        <f>'OddsRatio_working_3-way'!X28^(1/3)*COS(('OddsRatio_working_3-way'!Y28+4*PI())/3)</f>
        <v>-0.22315033001203735</v>
      </c>
      <c r="AC28" s="11">
        <f>'OddsRatio_working_3-way'!X28^(1/3)*SIN('OddsRatio_working_3-way'!Y28/3)</f>
        <v>4.3074182626903032E-2</v>
      </c>
      <c r="AD28" s="11">
        <f>'OddsRatio_working_3-way'!X28^(1/3)*SIN(('OddsRatio_working_3-way'!Y28+2*PI())/3)</f>
        <v>0.42958189193351376</v>
      </c>
      <c r="AE28" s="11">
        <f>'OddsRatio_working_3-way'!X28^(1/3)*SIN(('OddsRatio_working_3-way'!Y28+4*PI())/3)</f>
        <v>-0.47265607456041681</v>
      </c>
      <c r="AF28" s="11">
        <f>-'OddsRatio_working_3-way'!U28/(3*'OddsRatio_working_3-way'!X28^(1/3))*COS(('OddsRatio_working_3-way'!Y28)/3)</f>
        <v>0.52090733282837121</v>
      </c>
      <c r="AG28" s="11">
        <f>-'OddsRatio_working_3-way'!U28/(3*'OddsRatio_working_3-way'!X28^(1/3))*COS(('OddsRatio_working_3-way'!Y28+2*PI())/3)</f>
        <v>-0.29775700281633405</v>
      </c>
      <c r="AH28" s="11">
        <f>-'OddsRatio_working_3-way'!U28/(3*'OddsRatio_working_3-way'!X28^(1/3))*COS(('OddsRatio_working_3-way'!Y28+4*PI())/3)</f>
        <v>-0.22315033001203732</v>
      </c>
      <c r="AI28" s="11">
        <f>'OddsRatio_working_3-way'!U28/(3*'OddsRatio_working_3-way'!X28^(1/3))*SIN(('OddsRatio_working_3-way'!Y28)/3)</f>
        <v>-4.3074182626903018E-2</v>
      </c>
      <c r="AJ28" s="11">
        <f>'OddsRatio_working_3-way'!U28/(3*'OddsRatio_working_3-way'!X28^(1/3))*SIN(('OddsRatio_working_3-way'!Y28+2*PI())/3)</f>
        <v>-0.42958189193351365</v>
      </c>
      <c r="AK28" s="11">
        <f>'OddsRatio_working_3-way'!U28/(3*'OddsRatio_working_3-way'!X28^(1/3))*SIN(('OddsRatio_working_3-way'!Y28+4*PI())/3)</f>
        <v>0.47265607456041669</v>
      </c>
      <c r="AL28" s="11">
        <f>'OddsRatio_working_3-way'!Z28+'OddsRatio_working_3-way'!AF28</f>
        <v>1.0418146656567426</v>
      </c>
      <c r="AM28" s="11">
        <f>'OddsRatio_working_3-way'!AA28+'OddsRatio_working_3-way'!AG28</f>
        <v>-0.59551400563266821</v>
      </c>
      <c r="AN28" s="11">
        <f>'OddsRatio_working_3-way'!AB28+'OddsRatio_working_3-way'!AH28</f>
        <v>-0.44630066002407465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1.0418146656567426</v>
      </c>
      <c r="AS28" s="11">
        <f>IF(('OddsRatio_working_3-way'!X28=0),IF(Q28&gt;0,-Q28^(1/3),(-Q28)^(1/3)),'OddsRatio_working_3-way'!AM28-'OddsRatio_working_3-way'!R28/3)</f>
        <v>-0.59551400563266821</v>
      </c>
      <c r="AT28" s="11">
        <f>IF(('OddsRatio_working_3-way'!X28=0),IF(Q28&gt;0,-Q28^(1/3),(-Q28)^(1/3)),'OddsRatio_working_3-way'!AN28-'OddsRatio_working_3-way'!R28/3)</f>
        <v>-0.44630066002407465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1.66</v>
      </c>
      <c r="B29" s="4">
        <f>IF('True_Odds_Calculator_3-way'!B30="","",'True_Odds_Calculator_3-way'!B30)</f>
        <v>4.0199999999999996</v>
      </c>
      <c r="C29" s="4">
        <f>IF('True_Odds_Calculator_3-way'!C30="","",'True_Odds_Calculator_3-way'!C30)</f>
        <v>5.52</v>
      </c>
      <c r="D29" s="9">
        <f t="shared" si="13"/>
        <v>0.58876835982112652</v>
      </c>
      <c r="E29" s="9">
        <f t="shared" si="14"/>
        <v>0.23832292405526218</v>
      </c>
      <c r="F29" s="9">
        <f t="shared" si="15"/>
        <v>0.17290871612361108</v>
      </c>
      <c r="G29" s="9">
        <f t="shared" si="16"/>
        <v>1.0582739923126303</v>
      </c>
      <c r="H29" s="9">
        <f t="shared" si="17"/>
        <v>1.6984608349263361</v>
      </c>
      <c r="I29" s="9">
        <f t="shared" si="18"/>
        <v>4.1959874567841426</v>
      </c>
      <c r="J29" s="9">
        <f t="shared" si="19"/>
        <v>5.7833984452530887</v>
      </c>
      <c r="K29" s="11">
        <f t="shared" si="20"/>
        <v>0.60240963855421692</v>
      </c>
      <c r="L29" s="11">
        <f t="shared" si="21"/>
        <v>0.24875621890547267</v>
      </c>
      <c r="M29" s="11">
        <f t="shared" si="22"/>
        <v>0.1811594202898551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-0.24457727079635849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0.22260793118396149</v>
      </c>
      <c r="Q29" s="11">
        <f>2*'OddsRatio_working_3-way'!K29*'OddsRatio_working_3-way'!L29*'OddsRatio_working_3-way'!M29</f>
        <v>5.4294617361941841E-2</v>
      </c>
      <c r="R29" s="11">
        <f t="shared" si="23"/>
        <v>0</v>
      </c>
      <c r="S29" s="11">
        <f t="shared" si="24"/>
        <v>-0.91017423842835643</v>
      </c>
      <c r="T29" s="11">
        <f t="shared" si="25"/>
        <v>-0.22199371668984308</v>
      </c>
      <c r="U29" s="11">
        <f>'OddsRatio_working_3-way'!S29-'OddsRatio_working_3-way'!R29^2/3</f>
        <v>-0.91017423842835643</v>
      </c>
      <c r="V29" s="11">
        <f>'OddsRatio_working_3-way'!S29*'OddsRatio_working_3-way'!R29/3-2*'OddsRatio_working_3-way'!R29^3/27-'OddsRatio_working_3-way'!T29</f>
        <v>0.22199371668984308</v>
      </c>
      <c r="W29" s="11">
        <f>'OddsRatio_working_3-way'!V29^2+4*'OddsRatio_working_3-way'!U29^3/27</f>
        <v>-6.2423077663267802E-2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0.16711095708618132</v>
      </c>
      <c r="Y29" s="11">
        <f>IF('OddsRatio_working_3-way'!W29&gt;=0,IF('OddsRatio_working_3-way'!V29+SQRT('OddsRatio_working_3-way'!W29)&gt;0,0,PI()),ACOS('OddsRatio_working_3-way'!V29/(2*'OddsRatio_working_3-way'!X29)))</f>
        <v>0.84435907996267712</v>
      </c>
      <c r="Z29" s="11">
        <f>'OddsRatio_working_3-way'!X29^(1/3)*COS('OddsRatio_working_3-way'!Y29/3)</f>
        <v>0.52913699615631515</v>
      </c>
      <c r="AA29" s="11">
        <f>'OddsRatio_working_3-way'!X29^(1/3)*COS(('OddsRatio_working_3-way'!Y29+2*PI())/3)</f>
        <v>-0.39706034341624957</v>
      </c>
      <c r="AB29" s="11">
        <f>'OddsRatio_working_3-way'!X29^(1/3)*COS(('OddsRatio_working_3-way'!Y29+4*PI())/3)</f>
        <v>-0.13207665274006555</v>
      </c>
      <c r="AC29" s="11">
        <f>'OddsRatio_working_3-way'!X29^(1/3)*SIN('OddsRatio_working_3-way'!Y29/3)</f>
        <v>0.15298840514275533</v>
      </c>
      <c r="AD29" s="11">
        <f>'OddsRatio_working_3-way'!X29^(1/3)*SIN(('OddsRatio_working_3-way'!Y29+2*PI())/3)</f>
        <v>0.3817518781821802</v>
      </c>
      <c r="AE29" s="11">
        <f>'OddsRatio_working_3-way'!X29^(1/3)*SIN(('OddsRatio_working_3-way'!Y29+4*PI())/3)</f>
        <v>-0.53474028332493551</v>
      </c>
      <c r="AF29" s="11">
        <f>-'OddsRatio_working_3-way'!U29/(3*'OddsRatio_working_3-way'!X29^(1/3))*COS(('OddsRatio_working_3-way'!Y29)/3)</f>
        <v>0.52913699615631515</v>
      </c>
      <c r="AG29" s="11">
        <f>-'OddsRatio_working_3-way'!U29/(3*'OddsRatio_working_3-way'!X29^(1/3))*COS(('OddsRatio_working_3-way'!Y29+2*PI())/3)</f>
        <v>-0.39706034341624957</v>
      </c>
      <c r="AH29" s="11">
        <f>-'OddsRatio_working_3-way'!U29/(3*'OddsRatio_working_3-way'!X29^(1/3))*COS(('OddsRatio_working_3-way'!Y29+4*PI())/3)</f>
        <v>-0.13207665274006555</v>
      </c>
      <c r="AI29" s="11">
        <f>'OddsRatio_working_3-way'!U29/(3*'OddsRatio_working_3-way'!X29^(1/3))*SIN(('OddsRatio_working_3-way'!Y29)/3)</f>
        <v>-0.15298840514275533</v>
      </c>
      <c r="AJ29" s="11">
        <f>'OddsRatio_working_3-way'!U29/(3*'OddsRatio_working_3-way'!X29^(1/3))*SIN(('OddsRatio_working_3-way'!Y29+2*PI())/3)</f>
        <v>-0.3817518781821802</v>
      </c>
      <c r="AK29" s="11">
        <f>'OddsRatio_working_3-way'!U29/(3*'OddsRatio_working_3-way'!X29^(1/3))*SIN(('OddsRatio_working_3-way'!Y29+4*PI())/3)</f>
        <v>0.53474028332493551</v>
      </c>
      <c r="AL29" s="11">
        <f>'OddsRatio_working_3-way'!Z29+'OddsRatio_working_3-way'!AF29</f>
        <v>1.0582739923126303</v>
      </c>
      <c r="AM29" s="11">
        <f>'OddsRatio_working_3-way'!AA29+'OddsRatio_working_3-way'!AG29</f>
        <v>-0.79412068683249915</v>
      </c>
      <c r="AN29" s="11">
        <f>'OddsRatio_working_3-way'!AB29+'OddsRatio_working_3-way'!AH29</f>
        <v>-0.26415330548013111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1.0582739923126303</v>
      </c>
      <c r="AS29" s="11">
        <f>IF(('OddsRatio_working_3-way'!X29=0),IF(Q29&gt;0,-Q29^(1/3),(-Q29)^(1/3)),'OddsRatio_working_3-way'!AM29-'OddsRatio_working_3-way'!R29/3)</f>
        <v>-0.79412068683249915</v>
      </c>
      <c r="AT29" s="11">
        <f>IF(('OddsRatio_working_3-way'!X29=0),IF(Q29&gt;0,-Q29^(1/3),(-Q29)^(1/3)),'OddsRatio_working_3-way'!AN29-'OddsRatio_working_3-way'!R29/3)</f>
        <v>-0.26415330548013111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1.64</v>
      </c>
      <c r="B30" s="4">
        <f>IF('True_Odds_Calculator_3-way'!B31="","",'True_Odds_Calculator_3-way'!B31)</f>
        <v>3.91</v>
      </c>
      <c r="C30" s="4">
        <f>IF('True_Odds_Calculator_3-way'!C31="","",'True_Odds_Calculator_3-way'!C31)</f>
        <v>5.96</v>
      </c>
      <c r="D30" s="9">
        <f t="shared" si="13"/>
        <v>0.59561918744701792</v>
      </c>
      <c r="E30" s="9">
        <f t="shared" si="14"/>
        <v>0.24467899437170781</v>
      </c>
      <c r="F30" s="9">
        <f t="shared" si="15"/>
        <v>0.15970181818127441</v>
      </c>
      <c r="G30" s="9">
        <f t="shared" si="16"/>
        <v>1.0608204586596519</v>
      </c>
      <c r="H30" s="9">
        <f t="shared" si="17"/>
        <v>1.6789250935421769</v>
      </c>
      <c r="I30" s="9">
        <f t="shared" si="18"/>
        <v>4.0869875346995856</v>
      </c>
      <c r="J30" s="9">
        <f t="shared" si="19"/>
        <v>6.2616694749518729</v>
      </c>
      <c r="K30" s="11">
        <f t="shared" si="20"/>
        <v>0.6097560975609756</v>
      </c>
      <c r="L30" s="11">
        <f t="shared" si="21"/>
        <v>0.25575447570332482</v>
      </c>
      <c r="M30" s="11">
        <f t="shared" si="22"/>
        <v>0.16778523489932887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-0.24170619089942758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0.22267050542593858</v>
      </c>
      <c r="Q30" s="11">
        <f>2*'OddsRatio_working_3-way'!K30*'OddsRatio_working_3-way'!L30*'OddsRatio_working_3-way'!M30</f>
        <v>5.2331493637118358E-2</v>
      </c>
      <c r="R30" s="11">
        <f t="shared" si="23"/>
        <v>0</v>
      </c>
      <c r="S30" s="11">
        <f t="shared" si="24"/>
        <v>-0.92124452666001577</v>
      </c>
      <c r="T30" s="11">
        <f t="shared" si="25"/>
        <v>-0.21650870191774757</v>
      </c>
      <c r="U30" s="11">
        <f>'OddsRatio_working_3-way'!S30-'OddsRatio_working_3-way'!R30^2/3</f>
        <v>-0.92124452666001577</v>
      </c>
      <c r="V30" s="11">
        <f>'OddsRatio_working_3-way'!S30*'OddsRatio_working_3-way'!R30/3-2*'OddsRatio_working_3-way'!R30^3/27-'OddsRatio_working_3-way'!T30</f>
        <v>0.21650870191774757</v>
      </c>
      <c r="W30" s="11">
        <f>'OddsRatio_working_3-way'!V30^2+4*'OddsRatio_working_3-way'!U30^3/27</f>
        <v>-6.8953964044162985E-2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0.17016902042548099</v>
      </c>
      <c r="Y30" s="11">
        <f>IF('OddsRatio_working_3-way'!W30&gt;=0,IF('OddsRatio_working_3-way'!V30+SQRT('OddsRatio_working_3-way'!W30)&gt;0,0,PI()),ACOS('OddsRatio_working_3-way'!V30/(2*'OddsRatio_working_3-way'!X30)))</f>
        <v>0.88128812530105971</v>
      </c>
      <c r="Z30" s="11">
        <f>'OddsRatio_working_3-way'!X30^(1/3)*COS('OddsRatio_working_3-way'!Y30/3)</f>
        <v>0.53041022932982596</v>
      </c>
      <c r="AA30" s="11">
        <f>'OddsRatio_working_3-way'!X30^(1/3)*COS(('OddsRatio_working_3-way'!Y30+2*PI())/3)</f>
        <v>-0.40416508419468439</v>
      </c>
      <c r="AB30" s="11">
        <f>'OddsRatio_working_3-way'!X30^(1/3)*COS(('OddsRatio_working_3-way'!Y30+4*PI())/3)</f>
        <v>-0.12624514513514173</v>
      </c>
      <c r="AC30" s="11">
        <f>'OddsRatio_working_3-way'!X30^(1/3)*SIN('OddsRatio_working_3-way'!Y30/3)</f>
        <v>0.16045715162919139</v>
      </c>
      <c r="AD30" s="11">
        <f>'OddsRatio_working_3-way'!X30^(1/3)*SIN(('OddsRatio_working_3-way'!Y30+2*PI())/3)</f>
        <v>0.37912015721216358</v>
      </c>
      <c r="AE30" s="11">
        <f>'OddsRatio_working_3-way'!X30^(1/3)*SIN(('OddsRatio_working_3-way'!Y30+4*PI())/3)</f>
        <v>-0.53957730884135491</v>
      </c>
      <c r="AF30" s="11">
        <f>-'OddsRatio_working_3-way'!U30/(3*'OddsRatio_working_3-way'!X30^(1/3))*COS(('OddsRatio_working_3-way'!Y30)/3)</f>
        <v>0.53041022932982596</v>
      </c>
      <c r="AG30" s="11">
        <f>-'OddsRatio_working_3-way'!U30/(3*'OddsRatio_working_3-way'!X30^(1/3))*COS(('OddsRatio_working_3-way'!Y30+2*PI())/3)</f>
        <v>-0.40416508419468439</v>
      </c>
      <c r="AH30" s="11">
        <f>-'OddsRatio_working_3-way'!U30/(3*'OddsRatio_working_3-way'!X30^(1/3))*COS(('OddsRatio_working_3-way'!Y30+4*PI())/3)</f>
        <v>-0.12624514513514173</v>
      </c>
      <c r="AI30" s="11">
        <f>'OddsRatio_working_3-way'!U30/(3*'OddsRatio_working_3-way'!X30^(1/3))*SIN(('OddsRatio_working_3-way'!Y30)/3)</f>
        <v>-0.16045715162919139</v>
      </c>
      <c r="AJ30" s="11">
        <f>'OddsRatio_working_3-way'!U30/(3*'OddsRatio_working_3-way'!X30^(1/3))*SIN(('OddsRatio_working_3-way'!Y30+2*PI())/3)</f>
        <v>-0.37912015721216358</v>
      </c>
      <c r="AK30" s="11">
        <f>'OddsRatio_working_3-way'!U30/(3*'OddsRatio_working_3-way'!X30^(1/3))*SIN(('OddsRatio_working_3-way'!Y30+4*PI())/3)</f>
        <v>0.53957730884135491</v>
      </c>
      <c r="AL30" s="11">
        <f>'OddsRatio_working_3-way'!Z30+'OddsRatio_working_3-way'!AF30</f>
        <v>1.0608204586596519</v>
      </c>
      <c r="AM30" s="11">
        <f>'OddsRatio_working_3-way'!AA30+'OddsRatio_working_3-way'!AG30</f>
        <v>-0.80833016838936878</v>
      </c>
      <c r="AN30" s="11">
        <f>'OddsRatio_working_3-way'!AB30+'OddsRatio_working_3-way'!AH30</f>
        <v>-0.25249029027028347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1.0608204586596519</v>
      </c>
      <c r="AS30" s="11">
        <f>IF(('OddsRatio_working_3-way'!X30=0),IF(Q30&gt;0,-Q30^(1/3),(-Q30)^(1/3)),'OddsRatio_working_3-way'!AM30-'OddsRatio_working_3-way'!R30/3)</f>
        <v>-0.80833016838936878</v>
      </c>
      <c r="AT30" s="11">
        <f>IF(('OddsRatio_working_3-way'!X30=0),IF(Q30&gt;0,-Q30^(1/3),(-Q30)^(1/3)),'OddsRatio_working_3-way'!AN30-'OddsRatio_working_3-way'!R30/3)</f>
        <v>-0.25249029027028347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2.19</v>
      </c>
      <c r="B31" s="4">
        <f>IF('True_Odds_Calculator_3-way'!B32="","",'True_Odds_Calculator_3-way'!B32)</f>
        <v>3.55</v>
      </c>
      <c r="C31" s="4">
        <f>IF('True_Odds_Calculator_3-way'!C32="","",'True_Odds_Calculator_3-way'!C32)</f>
        <v>3.46</v>
      </c>
      <c r="D31" s="9">
        <f t="shared" si="13"/>
        <v>0.44623778437160322</v>
      </c>
      <c r="E31" s="9">
        <f t="shared" si="14"/>
        <v>0.27328414557311193</v>
      </c>
      <c r="F31" s="9">
        <f t="shared" si="15"/>
        <v>0.2804780700552848</v>
      </c>
      <c r="G31" s="9">
        <f t="shared" si="16"/>
        <v>1.0428215986753211</v>
      </c>
      <c r="H31" s="9">
        <f t="shared" si="17"/>
        <v>2.240957702423632</v>
      </c>
      <c r="I31" s="9">
        <f t="shared" si="18"/>
        <v>3.6591950766220691</v>
      </c>
      <c r="J31" s="9">
        <f t="shared" si="19"/>
        <v>3.5653411327412901</v>
      </c>
      <c r="K31" s="11">
        <f t="shared" si="20"/>
        <v>0.45662100456621008</v>
      </c>
      <c r="L31" s="11">
        <f t="shared" si="21"/>
        <v>0.28169014084507044</v>
      </c>
      <c r="M31" s="11">
        <f t="shared" si="22"/>
        <v>0.28901734104046245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-0.27750683370155216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0.23048524206712556</v>
      </c>
      <c r="Q31" s="11">
        <f>2*'OddsRatio_working_3-way'!K31*'OddsRatio_working_3-way'!L31*'OddsRatio_working_3-way'!M31</f>
        <v>7.4350078086169516E-2</v>
      </c>
      <c r="R31" s="11">
        <f t="shared" si="23"/>
        <v>0</v>
      </c>
      <c r="S31" s="11">
        <f t="shared" si="24"/>
        <v>-0.83055699563421748</v>
      </c>
      <c r="T31" s="11">
        <f t="shared" si="25"/>
        <v>-0.26792161149490878</v>
      </c>
      <c r="U31" s="11">
        <f>'OddsRatio_working_3-way'!S31-'OddsRatio_working_3-way'!R31^2/3</f>
        <v>-0.83055699563421748</v>
      </c>
      <c r="V31" s="11">
        <f>'OddsRatio_working_3-way'!S31*'OddsRatio_working_3-way'!R31/3-2*'OddsRatio_working_3-way'!R31^3/27-'OddsRatio_working_3-way'!T31</f>
        <v>0.26792161149490878</v>
      </c>
      <c r="W31" s="11">
        <f>'OddsRatio_working_3-way'!V31^2+4*'OddsRatio_working_3-way'!U31^3/27</f>
        <v>-1.3097849435888473E-2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0.14567072401645886</v>
      </c>
      <c r="Y31" s="11">
        <f>IF('OddsRatio_working_3-way'!W31&gt;=0,IF('OddsRatio_working_3-way'!V31+SQRT('OddsRatio_working_3-way'!W31)&gt;0,0,PI()),ACOS('OddsRatio_working_3-way'!V31/(2*'OddsRatio_working_3-way'!X31)))</f>
        <v>0.4037001544056753</v>
      </c>
      <c r="Z31" s="11">
        <f>'OddsRatio_working_3-way'!X31^(1/3)*COS('OddsRatio_working_3-way'!Y31/3)</f>
        <v>0.52141079933766055</v>
      </c>
      <c r="AA31" s="11">
        <f>'OddsRatio_working_3-way'!X31^(1/3)*COS(('OddsRatio_working_3-way'!Y31+2*PI())/3)</f>
        <v>-0.32183912734104742</v>
      </c>
      <c r="AB31" s="11">
        <f>'OddsRatio_working_3-way'!X31^(1/3)*COS(('OddsRatio_working_3-way'!Y31+4*PI())/3)</f>
        <v>-0.19957167199661321</v>
      </c>
      <c r="AC31" s="11">
        <f>'OddsRatio_working_3-way'!X31^(1/3)*SIN('OddsRatio_working_3-way'!Y31/3)</f>
        <v>7.0591148256239647E-2</v>
      </c>
      <c r="AD31" s="11">
        <f>'OddsRatio_working_3-way'!X31^(1/3)*SIN(('OddsRatio_working_3-way'!Y31+2*PI())/3)</f>
        <v>0.41625942390584453</v>
      </c>
      <c r="AE31" s="11">
        <f>'OddsRatio_working_3-way'!X31^(1/3)*SIN(('OddsRatio_working_3-way'!Y31+4*PI())/3)</f>
        <v>-0.48685057216208416</v>
      </c>
      <c r="AF31" s="11">
        <f>-'OddsRatio_working_3-way'!U31/(3*'OddsRatio_working_3-way'!X31^(1/3))*COS(('OddsRatio_working_3-way'!Y31)/3)</f>
        <v>0.52141079933766055</v>
      </c>
      <c r="AG31" s="11">
        <f>-'OddsRatio_working_3-way'!U31/(3*'OddsRatio_working_3-way'!X31^(1/3))*COS(('OddsRatio_working_3-way'!Y31+2*PI())/3)</f>
        <v>-0.32183912734104742</v>
      </c>
      <c r="AH31" s="11">
        <f>-'OddsRatio_working_3-way'!U31/(3*'OddsRatio_working_3-way'!X31^(1/3))*COS(('OddsRatio_working_3-way'!Y31+4*PI())/3)</f>
        <v>-0.19957167199661321</v>
      </c>
      <c r="AI31" s="11">
        <f>'OddsRatio_working_3-way'!U31/(3*'OddsRatio_working_3-way'!X31^(1/3))*SIN(('OddsRatio_working_3-way'!Y31)/3)</f>
        <v>-7.0591148256239647E-2</v>
      </c>
      <c r="AJ31" s="11">
        <f>'OddsRatio_working_3-way'!U31/(3*'OddsRatio_working_3-way'!X31^(1/3))*SIN(('OddsRatio_working_3-way'!Y31+2*PI())/3)</f>
        <v>-0.41625942390584453</v>
      </c>
      <c r="AK31" s="11">
        <f>'OddsRatio_working_3-way'!U31/(3*'OddsRatio_working_3-way'!X31^(1/3))*SIN(('OddsRatio_working_3-way'!Y31+4*PI())/3)</f>
        <v>0.48685057216208416</v>
      </c>
      <c r="AL31" s="11">
        <f>'OddsRatio_working_3-way'!Z31+'OddsRatio_working_3-way'!AF31</f>
        <v>1.0428215986753211</v>
      </c>
      <c r="AM31" s="11">
        <f>'OddsRatio_working_3-way'!AA31+'OddsRatio_working_3-way'!AG31</f>
        <v>-0.64367825468209483</v>
      </c>
      <c r="AN31" s="11">
        <f>'OddsRatio_working_3-way'!AB31+'OddsRatio_working_3-way'!AH31</f>
        <v>-0.39914334399322643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1.0428215986753211</v>
      </c>
      <c r="AS31" s="11">
        <f>IF(('OddsRatio_working_3-way'!X31=0),IF(Q31&gt;0,-Q31^(1/3),(-Q31)^(1/3)),'OddsRatio_working_3-way'!AM31-'OddsRatio_working_3-way'!R31/3)</f>
        <v>-0.64367825468209483</v>
      </c>
      <c r="AT31" s="11">
        <f>IF(('OddsRatio_working_3-way'!X31=0),IF(Q31&gt;0,-Q31^(1/3),(-Q31)^(1/3)),'OddsRatio_working_3-way'!AN31-'OddsRatio_working_3-way'!R31/3)</f>
        <v>-0.39914334399322643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2.19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3.61</v>
      </c>
      <c r="D32" s="9">
        <f t="shared" si="13"/>
        <v>0.44607913298132662</v>
      </c>
      <c r="E32" s="9">
        <f t="shared" si="14"/>
        <v>0.28535724193568301</v>
      </c>
      <c r="F32" s="9">
        <f t="shared" si="15"/>
        <v>0.26856362508299031</v>
      </c>
      <c r="G32" s="9">
        <f t="shared" si="16"/>
        <v>1.0434913578511749</v>
      </c>
      <c r="H32" s="9">
        <f t="shared" si="17"/>
        <v>2.2417547158428976</v>
      </c>
      <c r="I32" s="9">
        <f t="shared" si="18"/>
        <v>3.5043792588428198</v>
      </c>
      <c r="J32" s="9">
        <f t="shared" si="19"/>
        <v>3.7235124439915666</v>
      </c>
      <c r="K32" s="11">
        <f t="shared" si="20"/>
        <v>0.45662100456621008</v>
      </c>
      <c r="L32" s="11">
        <f t="shared" si="21"/>
        <v>0.29411764705882354</v>
      </c>
      <c r="M32" s="11">
        <f t="shared" si="22"/>
        <v>0.2770083102493075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-0.2773118810002656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0.2306542470515319</v>
      </c>
      <c r="Q32" s="11">
        <f>2*'OddsRatio_working_3-way'!K32*'OddsRatio_working_3-way'!L32*'OddsRatio_working_3-way'!M32</f>
        <v>7.4404595823074821E-2</v>
      </c>
      <c r="R32" s="11">
        <f t="shared" si="23"/>
        <v>0</v>
      </c>
      <c r="S32" s="11">
        <f t="shared" si="24"/>
        <v>-0.83175032465093335</v>
      </c>
      <c r="T32" s="11">
        <f t="shared" si="25"/>
        <v>-0.26830655633901079</v>
      </c>
      <c r="U32" s="11">
        <f>'OddsRatio_working_3-way'!S32-'OddsRatio_working_3-way'!R32^2/3</f>
        <v>-0.83175032465093335</v>
      </c>
      <c r="V32" s="11">
        <f>'OddsRatio_working_3-way'!S32*'OddsRatio_working_3-way'!R32/3-2*'OddsRatio_working_3-way'!R32^3/27-'OddsRatio_working_3-way'!T32</f>
        <v>0.26830655633901079</v>
      </c>
      <c r="W32" s="11">
        <f>'OddsRatio_working_3-way'!V32^2+4*'OddsRatio_working_3-way'!U32^3/27</f>
        <v>-1.3257818458543832E-2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0.14598478228315664</v>
      </c>
      <c r="Y32" s="11">
        <f>IF('OddsRatio_working_3-way'!W32&gt;=0,IF('OddsRatio_working_3-way'!V32+SQRT('OddsRatio_working_3-way'!W32)&gt;0,0,PI()),ACOS('OddsRatio_working_3-way'!V32/(2*'OddsRatio_working_3-way'!X32)))</f>
        <v>0.40537683189566986</v>
      </c>
      <c r="Z32" s="11">
        <f>'OddsRatio_working_3-way'!X32^(1/3)*COS('OddsRatio_working_3-way'!Y32/3)</f>
        <v>0.52174567892558743</v>
      </c>
      <c r="AA32" s="11">
        <f>'OddsRatio_working_3-way'!X32^(1/3)*COS(('OddsRatio_working_3-way'!Y32+2*PI())/3)</f>
        <v>-0.32230301164708569</v>
      </c>
      <c r="AB32" s="11">
        <f>'OddsRatio_working_3-way'!X32^(1/3)*COS(('OddsRatio_working_3-way'!Y32+4*PI())/3)</f>
        <v>-0.1994426672785018</v>
      </c>
      <c r="AC32" s="11">
        <f>'OddsRatio_working_3-way'!X32^(1/3)*SIN('OddsRatio_working_3-way'!Y32/3)</f>
        <v>7.0933452893932047E-2</v>
      </c>
      <c r="AD32" s="11">
        <f>'OddsRatio_working_3-way'!X32^(1/3)*SIN(('OddsRatio_working_3-way'!Y32+2*PI())/3)</f>
        <v>0.41637828581735187</v>
      </c>
      <c r="AE32" s="11">
        <f>'OddsRatio_working_3-way'!X32^(1/3)*SIN(('OddsRatio_working_3-way'!Y32+4*PI())/3)</f>
        <v>-0.48731173871128391</v>
      </c>
      <c r="AF32" s="11">
        <f>-'OddsRatio_working_3-way'!U32/(3*'OddsRatio_working_3-way'!X32^(1/3))*COS(('OddsRatio_working_3-way'!Y32)/3)</f>
        <v>0.52174567892558743</v>
      </c>
      <c r="AG32" s="11">
        <f>-'OddsRatio_working_3-way'!U32/(3*'OddsRatio_working_3-way'!X32^(1/3))*COS(('OddsRatio_working_3-way'!Y32+2*PI())/3)</f>
        <v>-0.32230301164708569</v>
      </c>
      <c r="AH32" s="11">
        <f>-'OddsRatio_working_3-way'!U32/(3*'OddsRatio_working_3-way'!X32^(1/3))*COS(('OddsRatio_working_3-way'!Y32+4*PI())/3)</f>
        <v>-0.1994426672785018</v>
      </c>
      <c r="AI32" s="11">
        <f>'OddsRatio_working_3-way'!U32/(3*'OddsRatio_working_3-way'!X32^(1/3))*SIN(('OddsRatio_working_3-way'!Y32)/3)</f>
        <v>-7.0933452893932047E-2</v>
      </c>
      <c r="AJ32" s="11">
        <f>'OddsRatio_working_3-way'!U32/(3*'OddsRatio_working_3-way'!X32^(1/3))*SIN(('OddsRatio_working_3-way'!Y32+2*PI())/3)</f>
        <v>-0.41637828581735187</v>
      </c>
      <c r="AK32" s="11">
        <f>'OddsRatio_working_3-way'!U32/(3*'OddsRatio_working_3-way'!X32^(1/3))*SIN(('OddsRatio_working_3-way'!Y32+4*PI())/3)</f>
        <v>0.48731173871128391</v>
      </c>
      <c r="AL32" s="11">
        <f>'OddsRatio_working_3-way'!Z32+'OddsRatio_working_3-way'!AF32</f>
        <v>1.0434913578511749</v>
      </c>
      <c r="AM32" s="11">
        <f>'OddsRatio_working_3-way'!AA32+'OddsRatio_working_3-way'!AG32</f>
        <v>-0.64460602329417138</v>
      </c>
      <c r="AN32" s="11">
        <f>'OddsRatio_working_3-way'!AB32+'OddsRatio_working_3-way'!AH32</f>
        <v>-0.39888533455700359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1.0434913578511749</v>
      </c>
      <c r="AS32" s="11">
        <f>IF(('OddsRatio_working_3-way'!X32=0),IF(Q32&gt;0,-Q32^(1/3),(-Q32)^(1/3)),'OddsRatio_working_3-way'!AM32-'OddsRatio_working_3-way'!R32/3)</f>
        <v>-0.64460602329417138</v>
      </c>
      <c r="AT32" s="11">
        <f>IF(('OddsRatio_working_3-way'!X32=0),IF(Q32&gt;0,-Q32^(1/3),(-Q32)^(1/3)),'OddsRatio_working_3-way'!AN32-'OddsRatio_working_3-way'!R32/3)</f>
        <v>-0.39888533455700359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2.19</v>
      </c>
      <c r="B33" s="4">
        <f>IF('True_Odds_Calculator_3-way'!B34="","",'True_Odds_Calculator_3-way'!B34)</f>
        <v>3.82</v>
      </c>
      <c r="C33" s="4">
        <f>IF('True_Odds_Calculator_3-way'!C34="","",'True_Odds_Calculator_3-way'!C34)</f>
        <v>3.23</v>
      </c>
      <c r="D33" s="9">
        <f t="shared" si="13"/>
        <v>0.44596896024117644</v>
      </c>
      <c r="E33" s="9">
        <f t="shared" si="14"/>
        <v>0.25355239522437861</v>
      </c>
      <c r="F33" s="9">
        <f t="shared" si="15"/>
        <v>0.30047864453444512</v>
      </c>
      <c r="G33" s="9">
        <f t="shared" si="16"/>
        <v>1.0439567409950716</v>
      </c>
      <c r="H33" s="9">
        <f t="shared" si="17"/>
        <v>2.242308521784135</v>
      </c>
      <c r="I33" s="9">
        <f t="shared" si="18"/>
        <v>3.943958009606102</v>
      </c>
      <c r="J33" s="9">
        <f t="shared" si="19"/>
        <v>3.3280235324190097</v>
      </c>
      <c r="K33" s="11">
        <f t="shared" si="20"/>
        <v>0.45662100456621008</v>
      </c>
      <c r="L33" s="11">
        <f t="shared" si="21"/>
        <v>0.26178010471204188</v>
      </c>
      <c r="M33" s="11">
        <f t="shared" si="22"/>
        <v>0.30959752321981426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-0.27694334451922697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0.23092693405193057</v>
      </c>
      <c r="Q33" s="11">
        <f>2*'OddsRatio_working_3-way'!K33*'OddsRatio_working_3-way'!L33*'OddsRatio_working_3-way'!M33</f>
        <v>7.4015042965362376E-2</v>
      </c>
      <c r="R33" s="11">
        <f t="shared" si="23"/>
        <v>0</v>
      </c>
      <c r="S33" s="11">
        <f t="shared" si="24"/>
        <v>-0.83384178974518852</v>
      </c>
      <c r="T33" s="11">
        <f t="shared" si="25"/>
        <v>-0.2672569838926887</v>
      </c>
      <c r="U33" s="11">
        <f>'OddsRatio_working_3-way'!S33-'OddsRatio_working_3-way'!R33^2/3</f>
        <v>-0.83384178974518852</v>
      </c>
      <c r="V33" s="11">
        <f>'OddsRatio_working_3-way'!S33*'OddsRatio_working_3-way'!R33/3-2*'OddsRatio_working_3-way'!R33^3/27-'OddsRatio_working_3-way'!T33</f>
        <v>0.2672569838926887</v>
      </c>
      <c r="W33" s="11">
        <f>'OddsRatio_working_3-way'!V33^2+4*'OddsRatio_working_3-way'!U33^3/27</f>
        <v>-1.4464613352631411E-2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0.14653575399202773</v>
      </c>
      <c r="Y33" s="11">
        <f>IF('OddsRatio_working_3-way'!W33&gt;=0,IF('OddsRatio_working_3-way'!V33+SQRT('OddsRatio_working_3-way'!W33)&gt;0,0,PI()),ACOS('OddsRatio_working_3-way'!V33/(2*'OddsRatio_working_3-way'!X33)))</f>
        <v>0.42286412665659667</v>
      </c>
      <c r="Z33" s="11">
        <f>'OddsRatio_working_3-way'!X33^(1/3)*COS('OddsRatio_working_3-way'!Y33/3)</f>
        <v>0.52197837049753582</v>
      </c>
      <c r="AA33" s="11">
        <f>'OddsRatio_working_3-way'!X33^(1/3)*COS(('OddsRatio_working_3-way'!Y33+2*PI())/3)</f>
        <v>-0.32513264154674193</v>
      </c>
      <c r="AB33" s="11">
        <f>'OddsRatio_working_3-way'!X33^(1/3)*COS(('OddsRatio_working_3-way'!Y33+4*PI())/3)</f>
        <v>-0.19684572895079394</v>
      </c>
      <c r="AC33" s="11">
        <f>'OddsRatio_working_3-way'!X33^(1/3)*SIN('OddsRatio_working_3-way'!Y33/3)</f>
        <v>7.4066483520776702E-2</v>
      </c>
      <c r="AD33" s="11">
        <f>'OddsRatio_working_3-way'!X33^(1/3)*SIN(('OddsRatio_working_3-way'!Y33+2*PI())/3)</f>
        <v>0.41501328731648346</v>
      </c>
      <c r="AE33" s="11">
        <f>'OddsRatio_working_3-way'!X33^(1/3)*SIN(('OddsRatio_working_3-way'!Y33+4*PI())/3)</f>
        <v>-0.48907977083726001</v>
      </c>
      <c r="AF33" s="11">
        <f>-'OddsRatio_working_3-way'!U33/(3*'OddsRatio_working_3-way'!X33^(1/3))*COS(('OddsRatio_working_3-way'!Y33)/3)</f>
        <v>0.5219783704975357</v>
      </c>
      <c r="AG33" s="11">
        <f>-'OddsRatio_working_3-way'!U33/(3*'OddsRatio_working_3-way'!X33^(1/3))*COS(('OddsRatio_working_3-way'!Y33+2*PI())/3)</f>
        <v>-0.32513264154674187</v>
      </c>
      <c r="AH33" s="11">
        <f>-'OddsRatio_working_3-way'!U33/(3*'OddsRatio_working_3-way'!X33^(1/3))*COS(('OddsRatio_working_3-way'!Y33+4*PI())/3)</f>
        <v>-0.19684572895079391</v>
      </c>
      <c r="AI33" s="11">
        <f>'OddsRatio_working_3-way'!U33/(3*'OddsRatio_working_3-way'!X33^(1/3))*SIN(('OddsRatio_working_3-way'!Y33)/3)</f>
        <v>-7.4066483520776688E-2</v>
      </c>
      <c r="AJ33" s="11">
        <f>'OddsRatio_working_3-way'!U33/(3*'OddsRatio_working_3-way'!X33^(1/3))*SIN(('OddsRatio_working_3-way'!Y33+2*PI())/3)</f>
        <v>-0.41501328731648335</v>
      </c>
      <c r="AK33" s="11">
        <f>'OddsRatio_working_3-way'!U33/(3*'OddsRatio_working_3-way'!X33^(1/3))*SIN(('OddsRatio_working_3-way'!Y33+4*PI())/3)</f>
        <v>0.4890797708372599</v>
      </c>
      <c r="AL33" s="11">
        <f>'OddsRatio_working_3-way'!Z33+'OddsRatio_working_3-way'!AF33</f>
        <v>1.0439567409950716</v>
      </c>
      <c r="AM33" s="11">
        <f>'OddsRatio_working_3-way'!AA33+'OddsRatio_working_3-way'!AG33</f>
        <v>-0.65026528309348386</v>
      </c>
      <c r="AN33" s="11">
        <f>'OddsRatio_working_3-way'!AB33+'OddsRatio_working_3-way'!AH33</f>
        <v>-0.39369145790158788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1.0439567409950716</v>
      </c>
      <c r="AS33" s="11">
        <f>IF(('OddsRatio_working_3-way'!X33=0),IF(Q33&gt;0,-Q33^(1/3),(-Q33)^(1/3)),'OddsRatio_working_3-way'!AM33-'OddsRatio_working_3-way'!R33/3)</f>
        <v>-0.65026528309348386</v>
      </c>
      <c r="AT33" s="11">
        <f>IF(('OddsRatio_working_3-way'!X33=0),IF(Q33&gt;0,-Q33^(1/3),(-Q33)^(1/3)),'OddsRatio_working_3-way'!AN33-'OddsRatio_working_3-way'!R33/3)</f>
        <v>-0.39369145790158788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3.59</v>
      </c>
      <c r="B34" s="4">
        <f>IF('True_Odds_Calculator_3-way'!B35="","",'True_Odds_Calculator_3-way'!B35)</f>
        <v>3.59</v>
      </c>
      <c r="C34" s="4">
        <f>IF('True_Odds_Calculator_3-way'!C35="","",'True_Odds_Calculator_3-way'!C35)</f>
        <v>2.12</v>
      </c>
      <c r="D34" s="9">
        <f t="shared" si="13"/>
        <v>0.26969151107884259</v>
      </c>
      <c r="E34" s="9">
        <f t="shared" si="14"/>
        <v>0.26969151107884259</v>
      </c>
      <c r="F34" s="9">
        <f t="shared" si="15"/>
        <v>0.46061697784231492</v>
      </c>
      <c r="G34" s="9">
        <f t="shared" si="16"/>
        <v>1.0455367631590584</v>
      </c>
      <c r="H34" s="9">
        <f t="shared" si="17"/>
        <v>3.707940216581961</v>
      </c>
      <c r="I34" s="9">
        <f t="shared" si="18"/>
        <v>3.707940216581961</v>
      </c>
      <c r="J34" s="9">
        <f t="shared" si="19"/>
        <v>2.1710011747381452</v>
      </c>
      <c r="K34" s="11">
        <f t="shared" si="20"/>
        <v>0.2785515320334262</v>
      </c>
      <c r="L34" s="11">
        <f t="shared" si="21"/>
        <v>0.2785515320334262</v>
      </c>
      <c r="M34" s="11">
        <f t="shared" si="22"/>
        <v>0.47169811320754712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-0.27497473535994088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0.23057689754172817</v>
      </c>
      <c r="Q34" s="11">
        <f>2*'OddsRatio_working_3-way'!K34*'OddsRatio_working_3-way'!L34*'OddsRatio_working_3-way'!M34</f>
        <v>7.3199015092612119E-2</v>
      </c>
      <c r="R34" s="11">
        <f t="shared" si="23"/>
        <v>0</v>
      </c>
      <c r="S34" s="11">
        <f t="shared" si="24"/>
        <v>-0.83853848332612768</v>
      </c>
      <c r="T34" s="11">
        <f t="shared" si="25"/>
        <v>-0.26620269311940564</v>
      </c>
      <c r="U34" s="11">
        <f>'OddsRatio_working_3-way'!S34-'OddsRatio_working_3-way'!R34^2/3</f>
        <v>-0.83853848332612768</v>
      </c>
      <c r="V34" s="11">
        <f>'OddsRatio_working_3-way'!S34*'OddsRatio_working_3-way'!R34/3-2*'OddsRatio_working_3-way'!R34^3/27-'OddsRatio_working_3-way'!T34</f>
        <v>0.26620269311940564</v>
      </c>
      <c r="W34" s="11">
        <f>'OddsRatio_working_3-way'!V34^2+4*'OddsRatio_working_3-way'!U34^3/27</f>
        <v>-1.6486591536122502E-2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0.14777556069944969</v>
      </c>
      <c r="Y34" s="11">
        <f>IF('OddsRatio_working_3-way'!W34&gt;=0,IF('OddsRatio_working_3-way'!V34+SQRT('OddsRatio_working_3-way'!W34)&gt;0,0,PI()),ACOS('OddsRatio_working_3-way'!V34/(2*'OddsRatio_working_3-way'!X34)))</f>
        <v>0.44941980229136469</v>
      </c>
      <c r="Z34" s="11">
        <f>'OddsRatio_working_3-way'!X34^(1/3)*COS('OddsRatio_working_3-way'!Y34/3)</f>
        <v>0.52276838157952921</v>
      </c>
      <c r="AA34" s="11">
        <f>'OddsRatio_working_3-way'!X34^(1/3)*COS(('OddsRatio_working_3-way'!Y34+2*PI())/3)</f>
        <v>-0.32971818852933604</v>
      </c>
      <c r="AB34" s="11">
        <f>'OddsRatio_working_3-way'!X34^(1/3)*COS(('OddsRatio_working_3-way'!Y34+4*PI())/3)</f>
        <v>-0.19305019305019305</v>
      </c>
      <c r="AC34" s="11">
        <f>'OddsRatio_working_3-way'!X34^(1/3)*SIN('OddsRatio_working_3-way'!Y34/3)</f>
        <v>7.8905303979489735E-2</v>
      </c>
      <c r="AD34" s="11">
        <f>'OddsRatio_working_3-way'!X34^(1/3)*SIN(('OddsRatio_working_3-way'!Y34+2*PI())/3)</f>
        <v>0.41327804675340446</v>
      </c>
      <c r="AE34" s="11">
        <f>'OddsRatio_working_3-way'!X34^(1/3)*SIN(('OddsRatio_working_3-way'!Y34+4*PI())/3)</f>
        <v>-0.49218335073289421</v>
      </c>
      <c r="AF34" s="11">
        <f>-'OddsRatio_working_3-way'!U34/(3*'OddsRatio_working_3-way'!X34^(1/3))*COS(('OddsRatio_working_3-way'!Y34)/3)</f>
        <v>0.5227683815795291</v>
      </c>
      <c r="AG34" s="11">
        <f>-'OddsRatio_working_3-way'!U34/(3*'OddsRatio_working_3-way'!X34^(1/3))*COS(('OddsRatio_working_3-way'!Y34+2*PI())/3)</f>
        <v>-0.32971818852933599</v>
      </c>
      <c r="AH34" s="11">
        <f>-'OddsRatio_working_3-way'!U34/(3*'OddsRatio_working_3-way'!X34^(1/3))*COS(('OddsRatio_working_3-way'!Y34+4*PI())/3)</f>
        <v>-0.19305019305019303</v>
      </c>
      <c r="AI34" s="11">
        <f>'OddsRatio_working_3-way'!U34/(3*'OddsRatio_working_3-way'!X34^(1/3))*SIN(('OddsRatio_working_3-way'!Y34)/3)</f>
        <v>-7.8905303979489722E-2</v>
      </c>
      <c r="AJ34" s="11">
        <f>'OddsRatio_working_3-way'!U34/(3*'OddsRatio_working_3-way'!X34^(1/3))*SIN(('OddsRatio_working_3-way'!Y34+2*PI())/3)</f>
        <v>-0.41327804675340435</v>
      </c>
      <c r="AK34" s="11">
        <f>'OddsRatio_working_3-way'!U34/(3*'OddsRatio_working_3-way'!X34^(1/3))*SIN(('OddsRatio_working_3-way'!Y34+4*PI())/3)</f>
        <v>0.4921833507328941</v>
      </c>
      <c r="AL34" s="11">
        <f>'OddsRatio_working_3-way'!Z34+'OddsRatio_working_3-way'!AF34</f>
        <v>1.0455367631590584</v>
      </c>
      <c r="AM34" s="11">
        <f>'OddsRatio_working_3-way'!AA34+'OddsRatio_working_3-way'!AG34</f>
        <v>-0.65943637705867197</v>
      </c>
      <c r="AN34" s="11">
        <f>'OddsRatio_working_3-way'!AB34+'OddsRatio_working_3-way'!AH34</f>
        <v>-0.38610038610038611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1.0455367631590584</v>
      </c>
      <c r="AS34" s="11">
        <f>IF(('OddsRatio_working_3-way'!X34=0),IF(Q34&gt;0,-Q34^(1/3),(-Q34)^(1/3)),'OddsRatio_working_3-way'!AM34-'OddsRatio_working_3-way'!R34/3)</f>
        <v>-0.65943637705867197</v>
      </c>
      <c r="AT34" s="11">
        <f>IF(('OddsRatio_working_3-way'!X34=0),IF(Q34&gt;0,-Q34^(1/3),(-Q34)^(1/3)),'OddsRatio_working_3-way'!AN34-'OddsRatio_working_3-way'!R34/3)</f>
        <v>-0.38610038610038611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</v>
      </c>
      <c r="B35" s="4">
        <f>IF('True_Odds_Calculator_3-way'!B36="","",'True_Odds_Calculator_3-way'!B36)</f>
        <v>3.82</v>
      </c>
      <c r="C35" s="4">
        <f>IF('True_Odds_Calculator_3-way'!C36="","",'True_Odds_Calculator_3-way'!C36)</f>
        <v>3.03</v>
      </c>
      <c r="D35" s="9">
        <f t="shared" si="13"/>
        <v>0.42602684432541271</v>
      </c>
      <c r="E35" s="9">
        <f t="shared" si="14"/>
        <v>0.25347291316061543</v>
      </c>
      <c r="F35" s="9">
        <f t="shared" si="15"/>
        <v>0.32050024251397163</v>
      </c>
      <c r="G35" s="9">
        <f t="shared" si="16"/>
        <v>1.0443952926488231</v>
      </c>
      <c r="H35" s="9">
        <f t="shared" si="17"/>
        <v>2.3472699275169817</v>
      </c>
      <c r="I35" s="9">
        <f t="shared" si="18"/>
        <v>3.9451947252696815</v>
      </c>
      <c r="J35" s="9">
        <f t="shared" si="19"/>
        <v>3.1201224440771109</v>
      </c>
      <c r="K35" s="11">
        <f t="shared" si="20"/>
        <v>0.4366812227074236</v>
      </c>
      <c r="L35" s="11">
        <f t="shared" si="21"/>
        <v>0.26178010471204188</v>
      </c>
      <c r="M35" s="11">
        <f t="shared" si="22"/>
        <v>0.33003300330033003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-0.27860787176136381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0.23164711587645201</v>
      </c>
      <c r="Q35" s="11">
        <f>2*'OddsRatio_working_3-way'!K35*'OddsRatio_working_3-way'!L35*'OddsRatio_working_3-way'!M35</f>
        <v>7.5455086604707483E-2</v>
      </c>
      <c r="R35" s="11">
        <f t="shared" si="23"/>
        <v>0</v>
      </c>
      <c r="S35" s="11">
        <f t="shared" si="24"/>
        <v>-0.83144497824837083</v>
      </c>
      <c r="T35" s="11">
        <f t="shared" si="25"/>
        <v>-0.27082898314279175</v>
      </c>
      <c r="U35" s="11">
        <f>'OddsRatio_working_3-way'!S35-'OddsRatio_working_3-way'!R35^2/3</f>
        <v>-0.83144497824837083</v>
      </c>
      <c r="V35" s="11">
        <f>'OddsRatio_working_3-way'!S35*'OddsRatio_working_3-way'!R35/3-2*'OddsRatio_working_3-way'!R35^3/27-'OddsRatio_working_3-way'!T35</f>
        <v>0.27082898314279175</v>
      </c>
      <c r="W35" s="11">
        <f>'OddsRatio_working_3-way'!V35^2+4*'OddsRatio_working_3-way'!U35^3/27</f>
        <v>-1.1804037977055065E-2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0.14590440028252544</v>
      </c>
      <c r="Y35" s="11">
        <f>IF('OddsRatio_working_3-way'!W35&gt;=0,IF('OddsRatio_working_3-way'!V35+SQRT('OddsRatio_working_3-way'!W35)&gt;0,0,PI()),ACOS('OddsRatio_working_3-way'!V35/(2*'OddsRatio_working_3-way'!X35)))</f>
        <v>0.38150799574718364</v>
      </c>
      <c r="Z35" s="11">
        <f>'OddsRatio_working_3-way'!X35^(1/3)*COS('OddsRatio_working_3-way'!Y35/3)</f>
        <v>0.52219764632441168</v>
      </c>
      <c r="AA35" s="11">
        <f>'OddsRatio_working_3-way'!X35^(1/3)*COS(('OddsRatio_working_3-way'!Y35+2*PI())/3)</f>
        <v>-0.31892146744648497</v>
      </c>
      <c r="AB35" s="11">
        <f>'OddsRatio_working_3-way'!X35^(1/3)*COS(('OddsRatio_working_3-way'!Y35+4*PI())/3)</f>
        <v>-0.20327617887792673</v>
      </c>
      <c r="AC35" s="11">
        <f>'OddsRatio_working_3-way'!X35^(1/3)*SIN('OddsRatio_working_3-way'!Y35/3)</f>
        <v>6.6767838485569123E-2</v>
      </c>
      <c r="AD35" s="11">
        <f>'OddsRatio_working_3-way'!X35^(1/3)*SIN(('OddsRatio_working_3-way'!Y35+2*PI())/3)</f>
        <v>0.4188525082705975</v>
      </c>
      <c r="AE35" s="11">
        <f>'OddsRatio_working_3-way'!X35^(1/3)*SIN(('OddsRatio_working_3-way'!Y35+4*PI())/3)</f>
        <v>-0.48562034675616655</v>
      </c>
      <c r="AF35" s="11">
        <f>-'OddsRatio_working_3-way'!U35/(3*'OddsRatio_working_3-way'!X35^(1/3))*COS(('OddsRatio_working_3-way'!Y35)/3)</f>
        <v>0.52219764632441157</v>
      </c>
      <c r="AG35" s="11">
        <f>-'OddsRatio_working_3-way'!U35/(3*'OddsRatio_working_3-way'!X35^(1/3))*COS(('OddsRatio_working_3-way'!Y35+2*PI())/3)</f>
        <v>-0.31892146744648492</v>
      </c>
      <c r="AH35" s="11">
        <f>-'OddsRatio_working_3-way'!U35/(3*'OddsRatio_working_3-way'!X35^(1/3))*COS(('OddsRatio_working_3-way'!Y35+4*PI())/3)</f>
        <v>-0.20327617887792668</v>
      </c>
      <c r="AI35" s="11">
        <f>'OddsRatio_working_3-way'!U35/(3*'OddsRatio_working_3-way'!X35^(1/3))*SIN(('OddsRatio_working_3-way'!Y35)/3)</f>
        <v>-6.6767838485569109E-2</v>
      </c>
      <c r="AJ35" s="11">
        <f>'OddsRatio_working_3-way'!U35/(3*'OddsRatio_working_3-way'!X35^(1/3))*SIN(('OddsRatio_working_3-way'!Y35+2*PI())/3)</f>
        <v>-0.41885250827059739</v>
      </c>
      <c r="AK35" s="11">
        <f>'OddsRatio_working_3-way'!U35/(3*'OddsRatio_working_3-way'!X35^(1/3))*SIN(('OddsRatio_working_3-way'!Y35+4*PI())/3)</f>
        <v>0.48562034675616644</v>
      </c>
      <c r="AL35" s="11">
        <f>'OddsRatio_working_3-way'!Z35+'OddsRatio_working_3-way'!AF35</f>
        <v>1.0443952926488231</v>
      </c>
      <c r="AM35" s="11">
        <f>'OddsRatio_working_3-way'!AA35+'OddsRatio_working_3-way'!AG35</f>
        <v>-0.63784293489296995</v>
      </c>
      <c r="AN35" s="11">
        <f>'OddsRatio_working_3-way'!AB35+'OddsRatio_working_3-way'!AH35</f>
        <v>-0.40655235775585341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1.0443952926488231</v>
      </c>
      <c r="AS35" s="11">
        <f>IF(('OddsRatio_working_3-way'!X35=0),IF(Q35&gt;0,-Q35^(1/3),(-Q35)^(1/3)),'OddsRatio_working_3-way'!AM35-'OddsRatio_working_3-way'!R35/3)</f>
        <v>-0.63784293489296995</v>
      </c>
      <c r="AT35" s="11">
        <f>IF(('OddsRatio_working_3-way'!X35=0),IF(Q35&gt;0,-Q35^(1/3),(-Q35)^(1/3)),'OddsRatio_working_3-way'!AN35-'OddsRatio_working_3-way'!R35/3)</f>
        <v>-0.40655235775585341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1.39</v>
      </c>
      <c r="B36" s="4">
        <f>IF('True_Odds_Calculator_3-way'!B37="","",'True_Odds_Calculator_3-way'!B37)</f>
        <v>5.44</v>
      </c>
      <c r="C36" s="4">
        <f>IF('True_Odds_Calculator_3-way'!C37="","",'True_Odds_Calculator_3-way'!C37)</f>
        <v>7.8</v>
      </c>
      <c r="D36" s="9">
        <f t="shared" si="13"/>
        <v>0.70543657037299989</v>
      </c>
      <c r="E36" s="9">
        <f t="shared" si="14"/>
        <v>0.17379874285695115</v>
      </c>
      <c r="F36" s="9">
        <f t="shared" si="15"/>
        <v>0.12076468677004892</v>
      </c>
      <c r="G36" s="9">
        <f t="shared" si="16"/>
        <v>1.0706715201879549</v>
      </c>
      <c r="H36" s="9">
        <f t="shared" si="17"/>
        <v>1.417561892873302</v>
      </c>
      <c r="I36" s="9">
        <f t="shared" si="18"/>
        <v>5.753781549634521</v>
      </c>
      <c r="J36" s="9">
        <f t="shared" si="19"/>
        <v>8.280566337278092</v>
      </c>
      <c r="K36" s="11">
        <f t="shared" si="20"/>
        <v>0.71942446043165476</v>
      </c>
      <c r="L36" s="11">
        <f t="shared" si="21"/>
        <v>0.18382352941176469</v>
      </c>
      <c r="M36" s="11">
        <f t="shared" si="22"/>
        <v>0.12820512820512822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-0.19964028776978393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0.19718388185379301</v>
      </c>
      <c r="Q36" s="11">
        <f>2*'OddsRatio_working_3-way'!K36*'OddsRatio_working_3-way'!L36*'OddsRatio_working_3-way'!M36</f>
        <v>3.3909523964538786E-2</v>
      </c>
      <c r="R36" s="11">
        <f t="shared" si="23"/>
        <v>0</v>
      </c>
      <c r="S36" s="11">
        <f t="shared" si="24"/>
        <v>-0.98769584063701843</v>
      </c>
      <c r="T36" s="11">
        <f t="shared" si="25"/>
        <v>-0.16985311102958187</v>
      </c>
      <c r="U36" s="11">
        <f>'OddsRatio_working_3-way'!S36-'OddsRatio_working_3-way'!R36^2/3</f>
        <v>-0.98769584063701843</v>
      </c>
      <c r="V36" s="11">
        <f>'OddsRatio_working_3-way'!S36*'OddsRatio_working_3-way'!R36/3-2*'OddsRatio_working_3-way'!R36^3/27-'OddsRatio_working_3-way'!T36</f>
        <v>0.16985311102958187</v>
      </c>
      <c r="W36" s="11">
        <f>'OddsRatio_working_3-way'!V36^2+4*'OddsRatio_working_3-way'!U36^3/27</f>
        <v>-0.11389656306890522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0.18890913318003758</v>
      </c>
      <c r="Y36" s="11">
        <f>IF('OddsRatio_working_3-way'!W36&gt;=0,IF('OddsRatio_working_3-way'!V36+SQRT('OddsRatio_working_3-way'!W36)&gt;0,0,PI()),ACOS('OddsRatio_working_3-way'!V36/(2*'OddsRatio_working_3-way'!X36)))</f>
        <v>1.1045202801714462</v>
      </c>
      <c r="Z36" s="11">
        <f>'OddsRatio_working_3-way'!X36^(1/3)*COS('OddsRatio_working_3-way'!Y36/3)</f>
        <v>0.53533576009397743</v>
      </c>
      <c r="AA36" s="11">
        <f>'OddsRatio_working_3-way'!X36^(1/3)*COS(('OddsRatio_working_3-way'!Y36+2*PI())/3)</f>
        <v>-0.44651328293089604</v>
      </c>
      <c r="AB36" s="11">
        <f>'OddsRatio_working_3-way'!X36^(1/3)*COS(('OddsRatio_working_3-way'!Y36+4*PI())/3)</f>
        <v>-8.8822477163081337E-2</v>
      </c>
      <c r="AC36" s="11">
        <f>'OddsRatio_working_3-way'!X36^(1/3)*SIN('OddsRatio_working_3-way'!Y36/3)</f>
        <v>0.20651288299670201</v>
      </c>
      <c r="AD36" s="11">
        <f>'OddsRatio_working_3-way'!X36^(1/3)*SIN(('OddsRatio_working_3-way'!Y36+2*PI())/3)</f>
        <v>0.3603579262972853</v>
      </c>
      <c r="AE36" s="11">
        <f>'OddsRatio_working_3-way'!X36^(1/3)*SIN(('OddsRatio_working_3-way'!Y36+4*PI())/3)</f>
        <v>-0.56687080929398725</v>
      </c>
      <c r="AF36" s="11">
        <f>-'OddsRatio_working_3-way'!U36/(3*'OddsRatio_working_3-way'!X36^(1/3))*COS(('OddsRatio_working_3-way'!Y36)/3)</f>
        <v>0.53533576009397743</v>
      </c>
      <c r="AG36" s="11">
        <f>-'OddsRatio_working_3-way'!U36/(3*'OddsRatio_working_3-way'!X36^(1/3))*COS(('OddsRatio_working_3-way'!Y36+2*PI())/3)</f>
        <v>-0.44651328293089604</v>
      </c>
      <c r="AH36" s="11">
        <f>-'OddsRatio_working_3-way'!U36/(3*'OddsRatio_working_3-way'!X36^(1/3))*COS(('OddsRatio_working_3-way'!Y36+4*PI())/3)</f>
        <v>-8.8822477163081337E-2</v>
      </c>
      <c r="AI36" s="11">
        <f>'OddsRatio_working_3-way'!U36/(3*'OddsRatio_working_3-way'!X36^(1/3))*SIN(('OddsRatio_working_3-way'!Y36)/3)</f>
        <v>-0.20651288299670201</v>
      </c>
      <c r="AJ36" s="11">
        <f>'OddsRatio_working_3-way'!U36/(3*'OddsRatio_working_3-way'!X36^(1/3))*SIN(('OddsRatio_working_3-way'!Y36+2*PI())/3)</f>
        <v>-0.3603579262972853</v>
      </c>
      <c r="AK36" s="11">
        <f>'OddsRatio_working_3-way'!U36/(3*'OddsRatio_working_3-way'!X36^(1/3))*SIN(('OddsRatio_working_3-way'!Y36+4*PI())/3)</f>
        <v>0.56687080929398725</v>
      </c>
      <c r="AL36" s="11">
        <f>'OddsRatio_working_3-way'!Z36+'OddsRatio_working_3-way'!AF36</f>
        <v>1.0706715201879549</v>
      </c>
      <c r="AM36" s="11">
        <f>'OddsRatio_working_3-way'!AA36+'OddsRatio_working_3-way'!AG36</f>
        <v>-0.89302656586179208</v>
      </c>
      <c r="AN36" s="11">
        <f>'OddsRatio_working_3-way'!AB36+'OddsRatio_working_3-way'!AH36</f>
        <v>-0.17764495432616267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1.0706715201879549</v>
      </c>
      <c r="AS36" s="11">
        <f>IF(('OddsRatio_working_3-way'!X36=0),IF(Q36&gt;0,-Q36^(1/3),(-Q36)^(1/3)),'OddsRatio_working_3-way'!AM36-'OddsRatio_working_3-way'!R36/3)</f>
        <v>-0.89302656586179208</v>
      </c>
      <c r="AT36" s="11">
        <f>IF(('OddsRatio_working_3-way'!X36=0),IF(Q36&gt;0,-Q36^(1/3),(-Q36)^(1/3)),'OddsRatio_working_3-way'!AN36-'OddsRatio_working_3-way'!R36/3)</f>
        <v>-0.17764495432616267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3.76</v>
      </c>
      <c r="C37" s="4">
        <f>IF('True_Odds_Calculator_3-way'!C38="","",'True_Odds_Calculator_3-way'!C38)</f>
        <v>4.3899999999999997</v>
      </c>
      <c r="D37" s="9">
        <f t="shared" si="13"/>
        <v>0.52666016290103135</v>
      </c>
      <c r="E37" s="9">
        <f t="shared" si="14"/>
        <v>0.25521149035364488</v>
      </c>
      <c r="F37" s="9">
        <f t="shared" si="15"/>
        <v>0.21812834674532391</v>
      </c>
      <c r="G37" s="9">
        <f t="shared" si="16"/>
        <v>1.0573619115590249</v>
      </c>
      <c r="H37" s="9">
        <f t="shared" si="17"/>
        <v>1.8987576248251712</v>
      </c>
      <c r="I37" s="9">
        <f t="shared" si="18"/>
        <v>3.9183188759029095</v>
      </c>
      <c r="J37" s="9">
        <f t="shared" si="19"/>
        <v>4.584456880185094</v>
      </c>
      <c r="K37" s="11">
        <f t="shared" si="20"/>
        <v>0.54054054054054046</v>
      </c>
      <c r="L37" s="11">
        <f t="shared" si="21"/>
        <v>0.26595744680851063</v>
      </c>
      <c r="M37" s="11">
        <f t="shared" si="22"/>
        <v>0.22779043280182235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-0.26043755673475055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0.22923131535548535</v>
      </c>
      <c r="Q37" s="11">
        <f>2*'OddsRatio_working_3-way'!K37*'OddsRatio_working_3-way'!L37*'OddsRatio_working_3-way'!M37</f>
        <v>6.5494661530138665E-2</v>
      </c>
      <c r="R37" s="11">
        <f t="shared" si="23"/>
        <v>0</v>
      </c>
      <c r="S37" s="11">
        <f t="shared" si="24"/>
        <v>-0.88017764499669293</v>
      </c>
      <c r="T37" s="11">
        <f t="shared" si="25"/>
        <v>-0.25147932714191223</v>
      </c>
      <c r="U37" s="11">
        <f>'OddsRatio_working_3-way'!S37-'OddsRatio_working_3-way'!R37^2/3</f>
        <v>-0.88017764499669293</v>
      </c>
      <c r="V37" s="11">
        <f>'OddsRatio_working_3-way'!S37*'OddsRatio_working_3-way'!R37/3-2*'OddsRatio_working_3-way'!R37^3/27-'OddsRatio_working_3-way'!T37</f>
        <v>0.25147932714191223</v>
      </c>
      <c r="W37" s="11">
        <f>'OddsRatio_working_3-way'!V37^2+4*'OddsRatio_working_3-way'!U37^3/27</f>
        <v>-3.7778116638676196E-2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0.15891819327756743</v>
      </c>
      <c r="Y37" s="11">
        <f>IF('OddsRatio_working_3-way'!W37&gt;=0,IF('OddsRatio_working_3-way'!V37+SQRT('OddsRatio_working_3-way'!W37)&gt;0,0,PI()),ACOS('OddsRatio_working_3-way'!V37/(2*'OddsRatio_working_3-way'!X37)))</f>
        <v>0.6579906793753848</v>
      </c>
      <c r="Z37" s="11">
        <f>'OddsRatio_working_3-way'!X37^(1/3)*COS('OddsRatio_working_3-way'!Y37/3)</f>
        <v>0.52868095577951246</v>
      </c>
      <c r="AA37" s="11">
        <f>'OddsRatio_working_3-way'!X37^(1/3)*COS(('OddsRatio_working_3-way'!Y37+2*PI())/3)</f>
        <v>-0.36640294158831233</v>
      </c>
      <c r="AB37" s="11">
        <f>'OddsRatio_working_3-way'!X37^(1/3)*COS(('OddsRatio_working_3-way'!Y37+4*PI())/3)</f>
        <v>-0.16227801419120025</v>
      </c>
      <c r="AC37" s="11">
        <f>'OddsRatio_working_3-way'!X37^(1/3)*SIN('OddsRatio_working_3-way'!Y37/3)</f>
        <v>0.11785158178103544</v>
      </c>
      <c r="AD37" s="11">
        <f>'OddsRatio_working_3-way'!X37^(1/3)*SIN(('OddsRatio_working_3-way'!Y37+2*PI())/3)</f>
        <v>0.39892534731157753</v>
      </c>
      <c r="AE37" s="11">
        <f>'OddsRatio_working_3-way'!X37^(1/3)*SIN(('OddsRatio_working_3-way'!Y37+4*PI())/3)</f>
        <v>-0.51677692909261297</v>
      </c>
      <c r="AF37" s="11">
        <f>-'OddsRatio_working_3-way'!U37/(3*'OddsRatio_working_3-way'!X37^(1/3))*COS(('OddsRatio_working_3-way'!Y37)/3)</f>
        <v>0.52868095577951257</v>
      </c>
      <c r="AG37" s="11">
        <f>-'OddsRatio_working_3-way'!U37/(3*'OddsRatio_working_3-way'!X37^(1/3))*COS(('OddsRatio_working_3-way'!Y37+2*PI())/3)</f>
        <v>-0.36640294158831238</v>
      </c>
      <c r="AH37" s="11">
        <f>-'OddsRatio_working_3-way'!U37/(3*'OddsRatio_working_3-way'!X37^(1/3))*COS(('OddsRatio_working_3-way'!Y37+4*PI())/3)</f>
        <v>-0.16227801419120028</v>
      </c>
      <c r="AI37" s="11">
        <f>'OddsRatio_working_3-way'!U37/(3*'OddsRatio_working_3-way'!X37^(1/3))*SIN(('OddsRatio_working_3-way'!Y37)/3)</f>
        <v>-0.11785158178103547</v>
      </c>
      <c r="AJ37" s="11">
        <f>'OddsRatio_working_3-way'!U37/(3*'OddsRatio_working_3-way'!X37^(1/3))*SIN(('OddsRatio_working_3-way'!Y37+2*PI())/3)</f>
        <v>-0.39892534731157758</v>
      </c>
      <c r="AK37" s="11">
        <f>'OddsRatio_working_3-way'!U37/(3*'OddsRatio_working_3-way'!X37^(1/3))*SIN(('OddsRatio_working_3-way'!Y37+4*PI())/3)</f>
        <v>0.51677692909261308</v>
      </c>
      <c r="AL37" s="11">
        <f>'OddsRatio_working_3-way'!Z37+'OddsRatio_working_3-way'!AF37</f>
        <v>1.0573619115590249</v>
      </c>
      <c r="AM37" s="11">
        <f>'OddsRatio_working_3-way'!AA37+'OddsRatio_working_3-way'!AG37</f>
        <v>-0.73280588317662465</v>
      </c>
      <c r="AN37" s="11">
        <f>'OddsRatio_working_3-way'!AB37+'OddsRatio_working_3-way'!AH37</f>
        <v>-0.3245560283824005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1.0573619115590249</v>
      </c>
      <c r="AS37" s="11">
        <f>IF(('OddsRatio_working_3-way'!X37=0),IF(Q37&gt;0,-Q37^(1/3),(-Q37)^(1/3)),'OddsRatio_working_3-way'!AM37-'OddsRatio_working_3-way'!R37/3)</f>
        <v>-0.73280588317662465</v>
      </c>
      <c r="AT37" s="11">
        <f>IF(('OddsRatio_working_3-way'!X37=0),IF(Q37&gt;0,-Q37^(1/3),(-Q37)^(1/3)),'OddsRatio_working_3-way'!AN37-'OddsRatio_working_3-way'!R37/3)</f>
        <v>-0.3245560283824005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1.85</v>
      </c>
      <c r="B38" s="4">
        <f>IF('True_Odds_Calculator_3-way'!B39="","",'True_Odds_Calculator_3-way'!B39)</f>
        <v>3.79</v>
      </c>
      <c r="C38" s="4">
        <f>IF('True_Odds_Calculator_3-way'!C39="","",'True_Odds_Calculator_3-way'!C39)</f>
        <v>4.45</v>
      </c>
      <c r="D38" s="9">
        <f t="shared" si="13"/>
        <v>0.52872095046152534</v>
      </c>
      <c r="E38" s="9">
        <f t="shared" si="14"/>
        <v>0.25472853654394206</v>
      </c>
      <c r="F38" s="9">
        <f t="shared" si="15"/>
        <v>0.2165505129945324</v>
      </c>
      <c r="G38" s="9">
        <f t="shared" si="16"/>
        <v>1.0486551367966761</v>
      </c>
      <c r="H38" s="9">
        <f t="shared" si="17"/>
        <v>1.8913568662771749</v>
      </c>
      <c r="I38" s="9">
        <f t="shared" si="18"/>
        <v>3.9257478316627261</v>
      </c>
      <c r="J38" s="9">
        <f t="shared" si="19"/>
        <v>4.6178602219485327</v>
      </c>
      <c r="K38" s="11">
        <f t="shared" si="20"/>
        <v>0.54054054054054046</v>
      </c>
      <c r="L38" s="11">
        <f t="shared" si="21"/>
        <v>0.26385224274406333</v>
      </c>
      <c r="M38" s="11">
        <f t="shared" si="22"/>
        <v>0.2247191011235955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-0.26222329768029551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0.22723503201401865</v>
      </c>
      <c r="Q38" s="11">
        <f>2*'OddsRatio_working_3-way'!K38*'OddsRatio_working_3-way'!L38*'OddsRatio_working_3-way'!M38</f>
        <v>6.410015007447635E-2</v>
      </c>
      <c r="R38" s="11">
        <f t="shared" si="23"/>
        <v>0</v>
      </c>
      <c r="S38" s="11">
        <f t="shared" si="24"/>
        <v>-0.86657072054316553</v>
      </c>
      <c r="T38" s="11">
        <f t="shared" si="25"/>
        <v>-0.24444872229708478</v>
      </c>
      <c r="U38" s="11">
        <f>'OddsRatio_working_3-way'!S38-'OddsRatio_working_3-way'!R38^2/3</f>
        <v>-0.86657072054316553</v>
      </c>
      <c r="V38" s="11">
        <f>'OddsRatio_working_3-way'!S38*'OddsRatio_working_3-way'!R38/3-2*'OddsRatio_working_3-way'!R38^3/27-'OddsRatio_working_3-way'!T38</f>
        <v>0.24444872229708478</v>
      </c>
      <c r="W38" s="11">
        <f>'OddsRatio_working_3-way'!V38^2+4*'OddsRatio_working_3-way'!U38^3/27</f>
        <v>-3.6651753767100927E-2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0.15524732815718456</v>
      </c>
      <c r="Y38" s="11">
        <f>IF('OddsRatio_working_3-way'!W38&gt;=0,IF('OddsRatio_working_3-way'!V38+SQRT('OddsRatio_working_3-way'!W38)&gt;0,0,PI()),ACOS('OddsRatio_working_3-way'!V38/(2*'OddsRatio_working_3-way'!X38)))</f>
        <v>0.66439815405785396</v>
      </c>
      <c r="Z38" s="11">
        <f>'OddsRatio_working_3-way'!X38^(1/3)*COS('OddsRatio_working_3-way'!Y38/3)</f>
        <v>0.52432756839833805</v>
      </c>
      <c r="AA38" s="11">
        <f>'OddsRatio_working_3-way'!X38^(1/3)*COS(('OddsRatio_working_3-way'!Y38+2*PI())/3)</f>
        <v>-0.36440433828073671</v>
      </c>
      <c r="AB38" s="11">
        <f>'OddsRatio_working_3-way'!X38^(1/3)*COS(('OddsRatio_working_3-way'!Y38+4*PI())/3)</f>
        <v>-0.15992323011760121</v>
      </c>
      <c r="AC38" s="11">
        <f>'OddsRatio_working_3-way'!X38^(1/3)*SIN('OddsRatio_working_3-way'!Y38/3)</f>
        <v>0.11805722284217929</v>
      </c>
      <c r="AD38" s="11">
        <f>'OddsRatio_working_3-way'!X38^(1/3)*SIN(('OddsRatio_working_3-way'!Y38+2*PI())/3)</f>
        <v>0.39505238271639398</v>
      </c>
      <c r="AE38" s="11">
        <f>'OddsRatio_working_3-way'!X38^(1/3)*SIN(('OddsRatio_working_3-way'!Y38+4*PI())/3)</f>
        <v>-0.51310960555857332</v>
      </c>
      <c r="AF38" s="11">
        <f>-'OddsRatio_working_3-way'!U38/(3*'OddsRatio_working_3-way'!X38^(1/3))*COS(('OddsRatio_working_3-way'!Y38)/3)</f>
        <v>0.52432756839833805</v>
      </c>
      <c r="AG38" s="11">
        <f>-'OddsRatio_working_3-way'!U38/(3*'OddsRatio_working_3-way'!X38^(1/3))*COS(('OddsRatio_working_3-way'!Y38+2*PI())/3)</f>
        <v>-0.36440433828073671</v>
      </c>
      <c r="AH38" s="11">
        <f>-'OddsRatio_working_3-way'!U38/(3*'OddsRatio_working_3-way'!X38^(1/3))*COS(('OddsRatio_working_3-way'!Y38+4*PI())/3)</f>
        <v>-0.15992323011760121</v>
      </c>
      <c r="AI38" s="11">
        <f>'OddsRatio_working_3-way'!U38/(3*'OddsRatio_working_3-way'!X38^(1/3))*SIN(('OddsRatio_working_3-way'!Y38)/3)</f>
        <v>-0.11805722284217929</v>
      </c>
      <c r="AJ38" s="11">
        <f>'OddsRatio_working_3-way'!U38/(3*'OddsRatio_working_3-way'!X38^(1/3))*SIN(('OddsRatio_working_3-way'!Y38+2*PI())/3)</f>
        <v>-0.39505238271639398</v>
      </c>
      <c r="AK38" s="11">
        <f>'OddsRatio_working_3-way'!U38/(3*'OddsRatio_working_3-way'!X38^(1/3))*SIN(('OddsRatio_working_3-way'!Y38+4*PI())/3)</f>
        <v>0.51310960555857332</v>
      </c>
      <c r="AL38" s="11">
        <f>'OddsRatio_working_3-way'!Z38+'OddsRatio_working_3-way'!AF38</f>
        <v>1.0486551367966761</v>
      </c>
      <c r="AM38" s="11">
        <f>'OddsRatio_working_3-way'!AA38+'OddsRatio_working_3-way'!AG38</f>
        <v>-0.72880867656147341</v>
      </c>
      <c r="AN38" s="11">
        <f>'OddsRatio_working_3-way'!AB38+'OddsRatio_working_3-way'!AH38</f>
        <v>-0.31984646023520241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1.0486551367966761</v>
      </c>
      <c r="AS38" s="11">
        <f>IF(('OddsRatio_working_3-way'!X38=0),IF(Q38&gt;0,-Q38^(1/3),(-Q38)^(1/3)),'OddsRatio_working_3-way'!AM38-'OddsRatio_working_3-way'!R38/3)</f>
        <v>-0.72880867656147341</v>
      </c>
      <c r="AT38" s="11">
        <f>IF(('OddsRatio_working_3-way'!X38=0),IF(Q38&gt;0,-Q38^(1/3),(-Q38)^(1/3)),'OddsRatio_working_3-way'!AN38-'OddsRatio_working_3-way'!R38/3)</f>
        <v>-0.31984646023520241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2.38</v>
      </c>
      <c r="B39" s="4">
        <f>IF('True_Odds_Calculator_3-way'!B40="","",'True_Odds_Calculator_3-way'!B40)</f>
        <v>3.46</v>
      </c>
      <c r="C39" s="4">
        <f>IF('True_Odds_Calculator_3-way'!C40="","",'True_Odds_Calculator_3-way'!C40)</f>
        <v>3.13</v>
      </c>
      <c r="D39" s="9">
        <f t="shared" si="13"/>
        <v>0.40965410414703873</v>
      </c>
      <c r="E39" s="9">
        <f t="shared" si="14"/>
        <v>0.28019928136621658</v>
      </c>
      <c r="F39" s="9">
        <f t="shared" si="15"/>
        <v>0.31014661448674496</v>
      </c>
      <c r="G39" s="9">
        <f t="shared" si="16"/>
        <v>1.0442636280761473</v>
      </c>
      <c r="H39" s="9">
        <f t="shared" si="17"/>
        <v>2.4410838067450831</v>
      </c>
      <c r="I39" s="9">
        <f t="shared" si="18"/>
        <v>3.568888525067321</v>
      </c>
      <c r="J39" s="9">
        <f t="shared" si="19"/>
        <v>3.2242815278021935</v>
      </c>
      <c r="K39" s="11">
        <f t="shared" si="20"/>
        <v>0.42016806722689076</v>
      </c>
      <c r="L39" s="11">
        <f t="shared" si="21"/>
        <v>0.28901734104046245</v>
      </c>
      <c r="M39" s="11">
        <f t="shared" si="22"/>
        <v>0.31948881789137379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-0.28054104058657958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0.2316204695695708</v>
      </c>
      <c r="Q39" s="11">
        <f>2*'OddsRatio_working_3-way'!K39*'OddsRatio_working_3-way'!L39*'OddsRatio_working_3-way'!M39</f>
        <v>7.7594797175735614E-2</v>
      </c>
      <c r="R39" s="11">
        <f t="shared" si="23"/>
        <v>0</v>
      </c>
      <c r="S39" s="11">
        <f t="shared" si="24"/>
        <v>-0.82562062607766262</v>
      </c>
      <c r="T39" s="11">
        <f t="shared" si="25"/>
        <v>-0.27658982448162905</v>
      </c>
      <c r="U39" s="11">
        <f>'OddsRatio_working_3-way'!S39-'OddsRatio_working_3-way'!R39^2/3</f>
        <v>-0.82562062607766262</v>
      </c>
      <c r="V39" s="11">
        <f>'OddsRatio_working_3-way'!S39*'OddsRatio_working_3-way'!R39/3-2*'OddsRatio_working_3-way'!R39^3/27-'OddsRatio_working_3-way'!T39</f>
        <v>0.27658982448162905</v>
      </c>
      <c r="W39" s="11">
        <f>'OddsRatio_working_3-way'!V39^2+4*'OddsRatio_working_3-way'!U39^3/27</f>
        <v>-6.8734496485965274E-3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0.14437397675427427</v>
      </c>
      <c r="Y39" s="11">
        <f>IF('OddsRatio_working_3-way'!W39&gt;=0,IF('OddsRatio_working_3-way'!V39+SQRT('OddsRatio_working_3-way'!W39)&gt;0,0,PI()),ACOS('OddsRatio_working_3-way'!V39/(2*'OddsRatio_working_3-way'!X39)))</f>
        <v>0.29122234651697965</v>
      </c>
      <c r="Z39" s="11">
        <f>'OddsRatio_working_3-way'!X39^(1/3)*COS('OddsRatio_working_3-way'!Y39/3)</f>
        <v>0.52213181403807363</v>
      </c>
      <c r="AA39" s="11">
        <f>'OddsRatio_working_3-way'!X39^(1/3)*COS(('OddsRatio_working_3-way'!Y39+2*PI())/3)</f>
        <v>-0.30509922504526038</v>
      </c>
      <c r="AB39" s="11">
        <f>'OddsRatio_working_3-way'!X39^(1/3)*COS(('OddsRatio_working_3-way'!Y39+4*PI())/3)</f>
        <v>-0.21703258899281333</v>
      </c>
      <c r="AC39" s="11">
        <f>'OddsRatio_working_3-way'!X39^(1/3)*SIN('OddsRatio_working_3-way'!Y39/3)</f>
        <v>5.0845296031505123E-2</v>
      </c>
      <c r="AD39" s="11">
        <f>'OddsRatio_working_3-way'!X39^(1/3)*SIN(('OddsRatio_working_3-way'!Y39+2*PI())/3)</f>
        <v>0.4267567670652716</v>
      </c>
      <c r="AE39" s="11">
        <f>'OddsRatio_working_3-way'!X39^(1/3)*SIN(('OddsRatio_working_3-way'!Y39+4*PI())/3)</f>
        <v>-0.47760206309677672</v>
      </c>
      <c r="AF39" s="11">
        <f>-'OddsRatio_working_3-way'!U39/(3*'OddsRatio_working_3-way'!X39^(1/3))*COS(('OddsRatio_working_3-way'!Y39)/3)</f>
        <v>0.52213181403807363</v>
      </c>
      <c r="AG39" s="11">
        <f>-'OddsRatio_working_3-way'!U39/(3*'OddsRatio_working_3-way'!X39^(1/3))*COS(('OddsRatio_working_3-way'!Y39+2*PI())/3)</f>
        <v>-0.30509922504526038</v>
      </c>
      <c r="AH39" s="11">
        <f>-'OddsRatio_working_3-way'!U39/(3*'OddsRatio_working_3-way'!X39^(1/3))*COS(('OddsRatio_working_3-way'!Y39+4*PI())/3)</f>
        <v>-0.21703258899281333</v>
      </c>
      <c r="AI39" s="11">
        <f>'OddsRatio_working_3-way'!U39/(3*'OddsRatio_working_3-way'!X39^(1/3))*SIN(('OddsRatio_working_3-way'!Y39)/3)</f>
        <v>-5.0845296031505123E-2</v>
      </c>
      <c r="AJ39" s="11">
        <f>'OddsRatio_working_3-way'!U39/(3*'OddsRatio_working_3-way'!X39^(1/3))*SIN(('OddsRatio_working_3-way'!Y39+2*PI())/3)</f>
        <v>-0.4267567670652716</v>
      </c>
      <c r="AK39" s="11">
        <f>'OddsRatio_working_3-way'!U39/(3*'OddsRatio_working_3-way'!X39^(1/3))*SIN(('OddsRatio_working_3-way'!Y39+4*PI())/3)</f>
        <v>0.47760206309677672</v>
      </c>
      <c r="AL39" s="11">
        <f>'OddsRatio_working_3-way'!Z39+'OddsRatio_working_3-way'!AF39</f>
        <v>1.0442636280761473</v>
      </c>
      <c r="AM39" s="11">
        <f>'OddsRatio_working_3-way'!AA39+'OddsRatio_working_3-way'!AG39</f>
        <v>-0.61019845009052076</v>
      </c>
      <c r="AN39" s="11">
        <f>'OddsRatio_working_3-way'!AB39+'OddsRatio_working_3-way'!AH39</f>
        <v>-0.43406517798562666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1.0442636280761473</v>
      </c>
      <c r="AS39" s="11">
        <f>IF(('OddsRatio_working_3-way'!X39=0),IF(Q39&gt;0,-Q39^(1/3),(-Q39)^(1/3)),'OddsRatio_working_3-way'!AM39-'OddsRatio_working_3-way'!R39/3)</f>
        <v>-0.61019845009052076</v>
      </c>
      <c r="AT39" s="11">
        <f>IF(('OddsRatio_working_3-way'!X39=0),IF(Q39&gt;0,-Q39^(1/3),(-Q39)^(1/3)),'OddsRatio_working_3-way'!AN39-'OddsRatio_working_3-way'!R39/3)</f>
        <v>-0.43406517798562666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1.92</v>
      </c>
      <c r="B40" s="4">
        <f>IF('True_Odds_Calculator_3-way'!B41="","",'True_Odds_Calculator_3-way'!B41)</f>
        <v>3.68</v>
      </c>
      <c r="C40" s="4">
        <f>IF('True_Odds_Calculator_3-way'!C41="","",'True_Odds_Calculator_3-way'!C41)</f>
        <v>3.96</v>
      </c>
      <c r="D40" s="9">
        <f t="shared" si="13"/>
        <v>0.50294538121983123</v>
      </c>
      <c r="E40" s="9">
        <f t="shared" si="14"/>
        <v>0.25780342801262857</v>
      </c>
      <c r="F40" s="9">
        <f t="shared" si="15"/>
        <v>0.23925119076753976</v>
      </c>
      <c r="G40" s="9">
        <f t="shared" si="16"/>
        <v>1.0742255117907389</v>
      </c>
      <c r="H40" s="9">
        <f t="shared" si="17"/>
        <v>1.9882874708474803</v>
      </c>
      <c r="I40" s="9">
        <f t="shared" si="18"/>
        <v>3.8789243715991812</v>
      </c>
      <c r="J40" s="9">
        <f t="shared" si="19"/>
        <v>4.1797075149005876</v>
      </c>
      <c r="K40" s="11">
        <f t="shared" si="20"/>
        <v>0.52083333333333337</v>
      </c>
      <c r="L40" s="11">
        <f t="shared" si="21"/>
        <v>0.27173913043478259</v>
      </c>
      <c r="M40" s="11">
        <f t="shared" si="22"/>
        <v>0.25252525252525254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-0.26083754208754184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0.23445505782462309</v>
      </c>
      <c r="Q40" s="11">
        <f>2*'OddsRatio_working_3-way'!K40*'OddsRatio_working_3-way'!L40*'OddsRatio_working_3-way'!M40</f>
        <v>7.1480200556287524E-2</v>
      </c>
      <c r="R40" s="11">
        <f t="shared" si="23"/>
        <v>0</v>
      </c>
      <c r="S40" s="11">
        <f t="shared" si="24"/>
        <v>-0.89885472753740214</v>
      </c>
      <c r="T40" s="11">
        <f t="shared" si="25"/>
        <v>-0.27404107546872014</v>
      </c>
      <c r="U40" s="11">
        <f>'OddsRatio_working_3-way'!S40-'OddsRatio_working_3-way'!R40^2/3</f>
        <v>-0.89885472753740214</v>
      </c>
      <c r="V40" s="11">
        <f>'OddsRatio_working_3-way'!S40*'OddsRatio_working_3-way'!R40/3-2*'OddsRatio_working_3-way'!R40^3/27-'OddsRatio_working_3-way'!T40</f>
        <v>0.27404107546872014</v>
      </c>
      <c r="W40" s="11">
        <f>'OddsRatio_working_3-way'!V40^2+4*'OddsRatio_working_3-way'!U40^3/27</f>
        <v>-3.2489715306469963E-2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0.16400322127211611</v>
      </c>
      <c r="Y40" s="11">
        <f>IF('OddsRatio_working_3-way'!W40&gt;=0,IF('OddsRatio_working_3-way'!V40+SQRT('OddsRatio_working_3-way'!W40)&gt;0,0,PI()),ACOS('OddsRatio_working_3-way'!V40/(2*'OddsRatio_working_3-way'!X40)))</f>
        <v>0.58180032547707705</v>
      </c>
      <c r="Z40" s="11">
        <f>'OddsRatio_working_3-way'!X40^(1/3)*COS('OddsRatio_working_3-way'!Y40/3)</f>
        <v>0.53711275589536944</v>
      </c>
      <c r="AA40" s="11">
        <f>'OddsRatio_working_3-way'!X40^(1/3)*COS(('OddsRatio_working_3-way'!Y40+2*PI())/3)</f>
        <v>-0.35991335619900078</v>
      </c>
      <c r="AB40" s="11">
        <f>'OddsRatio_working_3-way'!X40^(1/3)*COS(('OddsRatio_working_3-way'!Y40+4*PI())/3)</f>
        <v>-0.17719939969636861</v>
      </c>
      <c r="AC40" s="11">
        <f>'OddsRatio_working_3-way'!X40^(1/3)*SIN('OddsRatio_working_3-way'!Y40/3)</f>
        <v>0.1054899519714963</v>
      </c>
      <c r="AD40" s="11">
        <f>'OddsRatio_working_3-way'!X40^(1/3)*SIN(('OddsRatio_working_3-way'!Y40+2*PI())/3)</f>
        <v>0.41240831531631195</v>
      </c>
      <c r="AE40" s="11">
        <f>'OddsRatio_working_3-way'!X40^(1/3)*SIN(('OddsRatio_working_3-way'!Y40+4*PI())/3)</f>
        <v>-0.51789826728780808</v>
      </c>
      <c r="AF40" s="11">
        <f>-'OddsRatio_working_3-way'!U40/(3*'OddsRatio_working_3-way'!X40^(1/3))*COS(('OddsRatio_working_3-way'!Y40)/3)</f>
        <v>0.53711275589536944</v>
      </c>
      <c r="AG40" s="11">
        <f>-'OddsRatio_working_3-way'!U40/(3*'OddsRatio_working_3-way'!X40^(1/3))*COS(('OddsRatio_working_3-way'!Y40+2*PI())/3)</f>
        <v>-0.35991335619900078</v>
      </c>
      <c r="AH40" s="11">
        <f>-'OddsRatio_working_3-way'!U40/(3*'OddsRatio_working_3-way'!X40^(1/3))*COS(('OddsRatio_working_3-way'!Y40+4*PI())/3)</f>
        <v>-0.17719939969636861</v>
      </c>
      <c r="AI40" s="11">
        <f>'OddsRatio_working_3-way'!U40/(3*'OddsRatio_working_3-way'!X40^(1/3))*SIN(('OddsRatio_working_3-way'!Y40)/3)</f>
        <v>-0.1054899519714963</v>
      </c>
      <c r="AJ40" s="11">
        <f>'OddsRatio_working_3-way'!U40/(3*'OddsRatio_working_3-way'!X40^(1/3))*SIN(('OddsRatio_working_3-way'!Y40+2*PI())/3)</f>
        <v>-0.41240831531631195</v>
      </c>
      <c r="AK40" s="11">
        <f>'OddsRatio_working_3-way'!U40/(3*'OddsRatio_working_3-way'!X40^(1/3))*SIN(('OddsRatio_working_3-way'!Y40+4*PI())/3)</f>
        <v>0.51789826728780808</v>
      </c>
      <c r="AL40" s="11">
        <f>'OddsRatio_working_3-way'!Z40+'OddsRatio_working_3-way'!AF40</f>
        <v>1.0742255117907389</v>
      </c>
      <c r="AM40" s="11">
        <f>'OddsRatio_working_3-way'!AA40+'OddsRatio_working_3-way'!AG40</f>
        <v>-0.71982671239800156</v>
      </c>
      <c r="AN40" s="11">
        <f>'OddsRatio_working_3-way'!AB40+'OddsRatio_working_3-way'!AH40</f>
        <v>-0.35439879939273722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1.0742255117907389</v>
      </c>
      <c r="AS40" s="11">
        <f>IF(('OddsRatio_working_3-way'!X40=0),IF(Q40&gt;0,-Q40^(1/3),(-Q40)^(1/3)),'OddsRatio_working_3-way'!AM40-'OddsRatio_working_3-way'!R40/3)</f>
        <v>-0.71982671239800156</v>
      </c>
      <c r="AT40" s="11">
        <f>IF(('OddsRatio_working_3-way'!X40=0),IF(Q40&gt;0,-Q40^(1/3),(-Q40)^(1/3)),'OddsRatio_working_3-way'!AN40-'OddsRatio_working_3-way'!R40/3)</f>
        <v>-0.35439879939273722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2.76</v>
      </c>
      <c r="B41" s="4">
        <f>IF('True_Odds_Calculator_3-way'!B42="","",'True_Odds_Calculator_3-way'!B42)</f>
        <v>2.99</v>
      </c>
      <c r="C41" s="4">
        <f>IF('True_Odds_Calculator_3-way'!C42="","",'True_Odds_Calculator_3-way'!C42)</f>
        <v>2.89</v>
      </c>
      <c r="D41" s="9">
        <f t="shared" si="13"/>
        <v>0.34776594423740576</v>
      </c>
      <c r="E41" s="9">
        <f t="shared" si="14"/>
        <v>0.32045216183195363</v>
      </c>
      <c r="F41" s="9">
        <f t="shared" si="15"/>
        <v>0.33178189393064039</v>
      </c>
      <c r="G41" s="9">
        <f t="shared" si="16"/>
        <v>1.0656234108717302</v>
      </c>
      <c r="H41" s="9">
        <f t="shared" si="17"/>
        <v>2.8754972031342447</v>
      </c>
      <c r="I41" s="9">
        <f t="shared" si="18"/>
        <v>3.1205905876347431</v>
      </c>
      <c r="J41" s="9">
        <f t="shared" si="19"/>
        <v>3.0140282465475701</v>
      </c>
      <c r="K41" s="11">
        <f t="shared" si="20"/>
        <v>0.3623188405797102</v>
      </c>
      <c r="L41" s="11">
        <f t="shared" si="21"/>
        <v>0.33444816053511706</v>
      </c>
      <c r="M41" s="11">
        <f t="shared" si="22"/>
        <v>0.34602076124567471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-0.27755524281580479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0.2364835797374831</v>
      </c>
      <c r="Q41" s="11">
        <f>2*'OddsRatio_working_3-way'!K41*'OddsRatio_working_3-way'!L41*'OddsRatio_working_3-way'!M41</f>
        <v>8.3859425438823798E-2</v>
      </c>
      <c r="R41" s="11">
        <f t="shared" si="23"/>
        <v>0</v>
      </c>
      <c r="S41" s="11">
        <f t="shared" si="24"/>
        <v>-0.85202346508879223</v>
      </c>
      <c r="T41" s="11">
        <f t="shared" si="25"/>
        <v>-0.3021359805279405</v>
      </c>
      <c r="U41" s="11">
        <f>'OddsRatio_working_3-way'!S41-'OddsRatio_working_3-way'!R41^2/3</f>
        <v>-0.85202346508879223</v>
      </c>
      <c r="V41" s="11">
        <f>'OddsRatio_working_3-way'!S41*'OddsRatio_working_3-way'!R41/3-2*'OddsRatio_working_3-way'!R41^3/27-'OddsRatio_working_3-way'!T41</f>
        <v>0.3021359805279405</v>
      </c>
      <c r="W41" s="11">
        <f>'OddsRatio_working_3-way'!V41^2+4*'OddsRatio_working_3-way'!U41^3/27</f>
        <v>-3.4663587972619259E-4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0.15135453958281714</v>
      </c>
      <c r="Y41" s="11">
        <f>IF('OddsRatio_working_3-way'!W41&gt;=0,IF('OddsRatio_working_3-way'!V41+SQRT('OddsRatio_working_3-way'!W41)&gt;0,0,PI()),ACOS('OddsRatio_working_3-way'!V41/(2*'OddsRatio_working_3-way'!X41)))</f>
        <v>6.1543969550967415E-2</v>
      </c>
      <c r="Z41" s="11">
        <f>'OddsRatio_working_3-way'!X41^(1/3)*COS('OddsRatio_working_3-way'!Y41/3)</f>
        <v>0.53281170543586509</v>
      </c>
      <c r="AA41" s="11">
        <f>'OddsRatio_working_3-way'!X41^(1/3)*COS(('OddsRatio_working_3-way'!Y41+2*PI())/3)</f>
        <v>-0.27587322749089843</v>
      </c>
      <c r="AB41" s="11">
        <f>'OddsRatio_working_3-way'!X41^(1/3)*COS(('OddsRatio_working_3-way'!Y41+4*PI())/3)</f>
        <v>-0.25693847794496677</v>
      </c>
      <c r="AC41" s="11">
        <f>'OddsRatio_working_3-way'!X41^(1/3)*SIN('OddsRatio_working_3-way'!Y41/3)</f>
        <v>1.0931982747381708E-2</v>
      </c>
      <c r="AD41" s="11">
        <f>'OddsRatio_working_3-way'!X41^(1/3)*SIN(('OddsRatio_working_3-way'!Y41+2*PI())/3)</f>
        <v>0.45596248096747954</v>
      </c>
      <c r="AE41" s="11">
        <f>'OddsRatio_working_3-way'!X41^(1/3)*SIN(('OddsRatio_working_3-way'!Y41+4*PI())/3)</f>
        <v>-0.46689446371486132</v>
      </c>
      <c r="AF41" s="11">
        <f>-'OddsRatio_working_3-way'!U41/(3*'OddsRatio_working_3-way'!X41^(1/3))*COS(('OddsRatio_working_3-way'!Y41)/3)</f>
        <v>0.53281170543586509</v>
      </c>
      <c r="AG41" s="11">
        <f>-'OddsRatio_working_3-way'!U41/(3*'OddsRatio_working_3-way'!X41^(1/3))*COS(('OddsRatio_working_3-way'!Y41+2*PI())/3)</f>
        <v>-0.27587322749089843</v>
      </c>
      <c r="AH41" s="11">
        <f>-'OddsRatio_working_3-way'!U41/(3*'OddsRatio_working_3-way'!X41^(1/3))*COS(('OddsRatio_working_3-way'!Y41+4*PI())/3)</f>
        <v>-0.25693847794496677</v>
      </c>
      <c r="AI41" s="11">
        <f>'OddsRatio_working_3-way'!U41/(3*'OddsRatio_working_3-way'!X41^(1/3))*SIN(('OddsRatio_working_3-way'!Y41)/3)</f>
        <v>-1.0931982747381708E-2</v>
      </c>
      <c r="AJ41" s="11">
        <f>'OddsRatio_working_3-way'!U41/(3*'OddsRatio_working_3-way'!X41^(1/3))*SIN(('OddsRatio_working_3-way'!Y41+2*PI())/3)</f>
        <v>-0.45596248096747954</v>
      </c>
      <c r="AK41" s="11">
        <f>'OddsRatio_working_3-way'!U41/(3*'OddsRatio_working_3-way'!X41^(1/3))*SIN(('OddsRatio_working_3-way'!Y41+4*PI())/3)</f>
        <v>0.46689446371486132</v>
      </c>
      <c r="AL41" s="11">
        <f>'OddsRatio_working_3-way'!Z41+'OddsRatio_working_3-way'!AF41</f>
        <v>1.0656234108717302</v>
      </c>
      <c r="AM41" s="11">
        <f>'OddsRatio_working_3-way'!AA41+'OddsRatio_working_3-way'!AG41</f>
        <v>-0.55174645498179686</v>
      </c>
      <c r="AN41" s="11">
        <f>'OddsRatio_working_3-way'!AB41+'OddsRatio_working_3-way'!AH41</f>
        <v>-0.51387695588993354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1.0656234108717302</v>
      </c>
      <c r="AS41" s="11">
        <f>IF(('OddsRatio_working_3-way'!X41=0),IF(Q41&gt;0,-Q41^(1/3),(-Q41)^(1/3)),'OddsRatio_working_3-way'!AM41-'OddsRatio_working_3-way'!R41/3)</f>
        <v>-0.55174645498179686</v>
      </c>
      <c r="AT41" s="11">
        <f>IF(('OddsRatio_working_3-way'!X41=0),IF(Q41&gt;0,-Q41^(1/3),(-Q41)^(1/3)),'OddsRatio_working_3-way'!AN41-'OddsRatio_working_3-way'!R41/3)</f>
        <v>-0.51387695588993354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1.35</v>
      </c>
      <c r="B42" s="4">
        <f>IF('True_Odds_Calculator_3-way'!B43="","",'True_Odds_Calculator_3-way'!B43)</f>
        <v>4.99</v>
      </c>
      <c r="C42" s="4">
        <f>IF('True_Odds_Calculator_3-way'!C43="","",'True_Odds_Calculator_3-way'!C43)</f>
        <v>8.91</v>
      </c>
      <c r="D42" s="9">
        <f t="shared" si="13"/>
        <v>0.71716684806444098</v>
      </c>
      <c r="E42" s="9">
        <f t="shared" si="14"/>
        <v>0.1819543971773917</v>
      </c>
      <c r="F42" s="9">
        <f t="shared" si="15"/>
        <v>0.10087875475816738</v>
      </c>
      <c r="G42" s="9">
        <f t="shared" si="16"/>
        <v>1.1267876115534994</v>
      </c>
      <c r="H42" s="9">
        <f t="shared" si="17"/>
        <v>1.3943756640437248</v>
      </c>
      <c r="I42" s="9">
        <f t="shared" si="18"/>
        <v>5.4958825700984626</v>
      </c>
      <c r="J42" s="9">
        <f t="shared" si="19"/>
        <v>9.912890007388178</v>
      </c>
      <c r="K42" s="11">
        <f t="shared" si="20"/>
        <v>0.7407407407407407</v>
      </c>
      <c r="L42" s="11">
        <f t="shared" si="21"/>
        <v>0.20040080160320639</v>
      </c>
      <c r="M42" s="11">
        <f t="shared" si="22"/>
        <v>0.1122334455667789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-0.18403711025992631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0.20409110193617475</v>
      </c>
      <c r="Q42" s="11">
        <f>2*'OddsRatio_working_3-way'!K42*'OddsRatio_working_3-way'!L42*'OddsRatio_working_3-way'!M42</f>
        <v>3.3320996234477512E-2</v>
      </c>
      <c r="R42" s="11">
        <f t="shared" si="23"/>
        <v>0</v>
      </c>
      <c r="S42" s="11">
        <f t="shared" si="24"/>
        <v>-1.1089671080355752</v>
      </c>
      <c r="T42" s="11">
        <f t="shared" si="25"/>
        <v>-0.18105585437315513</v>
      </c>
      <c r="U42" s="11">
        <f>'OddsRatio_working_3-way'!S42-'OddsRatio_working_3-way'!R42^2/3</f>
        <v>-1.1089671080355752</v>
      </c>
      <c r="V42" s="11">
        <f>'OddsRatio_working_3-way'!S42*'OddsRatio_working_3-way'!R42/3-2*'OddsRatio_working_3-way'!R42^3/27-'OddsRatio_working_3-way'!T42</f>
        <v>0.18105585437315513</v>
      </c>
      <c r="W42" s="11">
        <f>'OddsRatio_working_3-way'!V42^2+4*'OddsRatio_working_3-way'!U42^3/27</f>
        <v>-0.16926569211470127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0.22474814488527733</v>
      </c>
      <c r="Y42" s="11">
        <f>IF('OddsRatio_working_3-way'!W42&gt;=0,IF('OddsRatio_working_3-way'!V42+SQRT('OddsRatio_working_3-way'!W42)&gt;0,0,PI()),ACOS('OddsRatio_working_3-way'!V42/(2*'OddsRatio_working_3-way'!X42)))</f>
        <v>1.1562254271298338</v>
      </c>
      <c r="Z42" s="11">
        <f>'OddsRatio_working_3-way'!X42^(1/3)*COS('OddsRatio_working_3-way'!Y42/3)</f>
        <v>0.56339380577674969</v>
      </c>
      <c r="AA42" s="11">
        <f>'OddsRatio_working_3-way'!X42^(1/3)*COS(('OddsRatio_working_3-way'!Y42+2*PI())/3)</f>
        <v>-0.47964220270169783</v>
      </c>
      <c r="AB42" s="11">
        <f>'OddsRatio_working_3-way'!X42^(1/3)*COS(('OddsRatio_working_3-way'!Y42+4*PI())/3)</f>
        <v>-8.3751603075052222E-2</v>
      </c>
      <c r="AC42" s="11">
        <f>'OddsRatio_working_3-way'!X42^(1/3)*SIN('OddsRatio_working_3-way'!Y42/3)</f>
        <v>0.22856754426408649</v>
      </c>
      <c r="AD42" s="11">
        <f>'OddsRatio_working_3-way'!X42^(1/3)*SIN(('OddsRatio_working_3-way'!Y42+2*PI())/3)</f>
        <v>0.37362957600541796</v>
      </c>
      <c r="AE42" s="11">
        <f>'OddsRatio_working_3-way'!X42^(1/3)*SIN(('OddsRatio_working_3-way'!Y42+4*PI())/3)</f>
        <v>-0.60219712026950445</v>
      </c>
      <c r="AF42" s="11">
        <f>-'OddsRatio_working_3-way'!U42/(3*'OddsRatio_working_3-way'!X42^(1/3))*COS(('OddsRatio_working_3-way'!Y42)/3)</f>
        <v>0.56339380577674969</v>
      </c>
      <c r="AG42" s="11">
        <f>-'OddsRatio_working_3-way'!U42/(3*'OddsRatio_working_3-way'!X42^(1/3))*COS(('OddsRatio_working_3-way'!Y42+2*PI())/3)</f>
        <v>-0.47964220270169783</v>
      </c>
      <c r="AH42" s="11">
        <f>-'OddsRatio_working_3-way'!U42/(3*'OddsRatio_working_3-way'!X42^(1/3))*COS(('OddsRatio_working_3-way'!Y42+4*PI())/3)</f>
        <v>-8.3751603075052222E-2</v>
      </c>
      <c r="AI42" s="11">
        <f>'OddsRatio_working_3-way'!U42/(3*'OddsRatio_working_3-way'!X42^(1/3))*SIN(('OddsRatio_working_3-way'!Y42)/3)</f>
        <v>-0.22856754426408649</v>
      </c>
      <c r="AJ42" s="11">
        <f>'OddsRatio_working_3-way'!U42/(3*'OddsRatio_working_3-way'!X42^(1/3))*SIN(('OddsRatio_working_3-way'!Y42+2*PI())/3)</f>
        <v>-0.37362957600541796</v>
      </c>
      <c r="AK42" s="11">
        <f>'OddsRatio_working_3-way'!U42/(3*'OddsRatio_working_3-way'!X42^(1/3))*SIN(('OddsRatio_working_3-way'!Y42+4*PI())/3)</f>
        <v>0.60219712026950445</v>
      </c>
      <c r="AL42" s="11">
        <f>'OddsRatio_working_3-way'!Z42+'OddsRatio_working_3-way'!AF42</f>
        <v>1.1267876115534994</v>
      </c>
      <c r="AM42" s="11">
        <f>'OddsRatio_working_3-way'!AA42+'OddsRatio_working_3-way'!AG42</f>
        <v>-0.95928440540339566</v>
      </c>
      <c r="AN42" s="11">
        <f>'OddsRatio_working_3-way'!AB42+'OddsRatio_working_3-way'!AH42</f>
        <v>-0.16750320615010444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1.1267876115534994</v>
      </c>
      <c r="AS42" s="11">
        <f>IF(('OddsRatio_working_3-way'!X42=0),IF(Q42&gt;0,-Q42^(1/3),(-Q42)^(1/3)),'OddsRatio_working_3-way'!AM42-'OddsRatio_working_3-way'!R42/3)</f>
        <v>-0.95928440540339566</v>
      </c>
      <c r="AT42" s="11">
        <f>IF(('OddsRatio_working_3-way'!X42=0),IF(Q42&gt;0,-Q42^(1/3),(-Q42)^(1/3)),'OddsRatio_working_3-way'!AN42-'OddsRatio_working_3-way'!R42/3)</f>
        <v>-0.16750320615010444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2.31</v>
      </c>
      <c r="B43" s="4">
        <f>IF('True_Odds_Calculator_3-way'!B44="","",'True_Odds_Calculator_3-way'!B44)</f>
        <v>3.29</v>
      </c>
      <c r="C43" s="4">
        <f>IF('True_Odds_Calculator_3-way'!C44="","",'True_Odds_Calculator_3-way'!C44)</f>
        <v>3.26</v>
      </c>
      <c r="D43" s="9">
        <f t="shared" si="13"/>
        <v>0.41683365297556552</v>
      </c>
      <c r="E43" s="9">
        <f t="shared" si="14"/>
        <v>0.29022121121741695</v>
      </c>
      <c r="F43" s="9">
        <f t="shared" si="15"/>
        <v>0.2929451358070177</v>
      </c>
      <c r="G43" s="9">
        <f t="shared" si="16"/>
        <v>1.0679683543363687</v>
      </c>
      <c r="H43" s="9">
        <f t="shared" si="17"/>
        <v>2.3990385441806428</v>
      </c>
      <c r="I43" s="9">
        <f t="shared" si="18"/>
        <v>3.4456475314302848</v>
      </c>
      <c r="J43" s="9">
        <f t="shared" si="19"/>
        <v>3.4136084808001934</v>
      </c>
      <c r="K43" s="11">
        <f t="shared" si="20"/>
        <v>0.4329004329004329</v>
      </c>
      <c r="L43" s="11">
        <f t="shared" si="21"/>
        <v>0.303951367781155</v>
      </c>
      <c r="M43" s="11">
        <f t="shared" si="22"/>
        <v>0.30674846625766872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-0.27364640009389862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0.23652232427662717</v>
      </c>
      <c r="Q43" s="11">
        <f>2*'OddsRatio_working_3-way'!K43*'OddsRatio_working_3-way'!L43*'OddsRatio_working_3-way'!M43</f>
        <v>8.0724342756528039E-2</v>
      </c>
      <c r="R43" s="11">
        <f t="shared" si="23"/>
        <v>0</v>
      </c>
      <c r="S43" s="11">
        <f t="shared" si="24"/>
        <v>-0.86433559584729514</v>
      </c>
      <c r="T43" s="11">
        <f t="shared" si="25"/>
        <v>-0.29499508390692664</v>
      </c>
      <c r="U43" s="11">
        <f>'OddsRatio_working_3-way'!S43-'OddsRatio_working_3-way'!R43^2/3</f>
        <v>-0.86433559584729514</v>
      </c>
      <c r="V43" s="11">
        <f>'OddsRatio_working_3-way'!S43*'OddsRatio_working_3-way'!R43/3-2*'OddsRatio_working_3-way'!R43^3/27-'OddsRatio_working_3-way'!T43</f>
        <v>0.29499508390692664</v>
      </c>
      <c r="W43" s="11">
        <f>'OddsRatio_working_3-way'!V43^2+4*'OddsRatio_working_3-way'!U43^3/27</f>
        <v>-8.6407743720128966E-3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0.15464707716383422</v>
      </c>
      <c r="Y43" s="11">
        <f>IF('OddsRatio_working_3-way'!W43&gt;=0,IF('OddsRatio_working_3-way'!V43+SQRT('OddsRatio_working_3-way'!W43)&gt;0,0,PI()),ACOS('OddsRatio_working_3-way'!V43/(2*'OddsRatio_working_3-way'!X43)))</f>
        <v>0.30526047500044151</v>
      </c>
      <c r="Z43" s="11">
        <f>'OddsRatio_working_3-way'!X43^(1/3)*COS('OddsRatio_working_3-way'!Y43/3)</f>
        <v>0.53398417716818447</v>
      </c>
      <c r="AA43" s="11">
        <f>'OddsRatio_working_3-way'!X43^(1/3)*COS(('OddsRatio_working_3-way'!Y43+2*PI())/3)</f>
        <v>-0.31421044160848843</v>
      </c>
      <c r="AB43" s="11">
        <f>'OddsRatio_working_3-way'!X43^(1/3)*COS(('OddsRatio_working_3-way'!Y43+4*PI())/3)</f>
        <v>-0.21977373555969598</v>
      </c>
      <c r="AC43" s="11">
        <f>'OddsRatio_working_3-way'!X43^(1/3)*SIN('OddsRatio_working_3-way'!Y43/3)</f>
        <v>5.452305765865189E-2</v>
      </c>
      <c r="AD43" s="11">
        <f>'OddsRatio_working_3-way'!X43^(1/3)*SIN(('OddsRatio_working_3-way'!Y43+2*PI())/3)</f>
        <v>0.43518233381725235</v>
      </c>
      <c r="AE43" s="11">
        <f>'OddsRatio_working_3-way'!X43^(1/3)*SIN(('OddsRatio_working_3-way'!Y43+4*PI())/3)</f>
        <v>-0.48970539147590419</v>
      </c>
      <c r="AF43" s="11">
        <f>-'OddsRatio_working_3-way'!U43/(3*'OddsRatio_working_3-way'!X43^(1/3))*COS(('OddsRatio_working_3-way'!Y43)/3)</f>
        <v>0.53398417716818436</v>
      </c>
      <c r="AG43" s="11">
        <f>-'OddsRatio_working_3-way'!U43/(3*'OddsRatio_working_3-way'!X43^(1/3))*COS(('OddsRatio_working_3-way'!Y43+2*PI())/3)</f>
        <v>-0.31421044160848832</v>
      </c>
      <c r="AH43" s="11">
        <f>-'OddsRatio_working_3-way'!U43/(3*'OddsRatio_working_3-way'!X43^(1/3))*COS(('OddsRatio_working_3-way'!Y43+4*PI())/3)</f>
        <v>-0.21977373555969595</v>
      </c>
      <c r="AI43" s="11">
        <f>'OddsRatio_working_3-way'!U43/(3*'OddsRatio_working_3-way'!X43^(1/3))*SIN(('OddsRatio_working_3-way'!Y43)/3)</f>
        <v>-5.4523057658651876E-2</v>
      </c>
      <c r="AJ43" s="11">
        <f>'OddsRatio_working_3-way'!U43/(3*'OddsRatio_working_3-way'!X43^(1/3))*SIN(('OddsRatio_working_3-way'!Y43+2*PI())/3)</f>
        <v>-0.43518233381725224</v>
      </c>
      <c r="AK43" s="11">
        <f>'OddsRatio_working_3-way'!U43/(3*'OddsRatio_working_3-way'!X43^(1/3))*SIN(('OddsRatio_working_3-way'!Y43+4*PI())/3)</f>
        <v>0.48970539147590408</v>
      </c>
      <c r="AL43" s="11">
        <f>'OddsRatio_working_3-way'!Z43+'OddsRatio_working_3-way'!AF43</f>
        <v>1.0679683543363687</v>
      </c>
      <c r="AM43" s="11">
        <f>'OddsRatio_working_3-way'!AA43+'OddsRatio_working_3-way'!AG43</f>
        <v>-0.62842088321697676</v>
      </c>
      <c r="AN43" s="11">
        <f>'OddsRatio_working_3-way'!AB43+'OddsRatio_working_3-way'!AH43</f>
        <v>-0.43954747111939196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1.0679683543363687</v>
      </c>
      <c r="AS43" s="11">
        <f>IF(('OddsRatio_working_3-way'!X43=0),IF(Q43&gt;0,-Q43^(1/3),(-Q43)^(1/3)),'OddsRatio_working_3-way'!AM43-'OddsRatio_working_3-way'!R43/3)</f>
        <v>-0.62842088321697676</v>
      </c>
      <c r="AT43" s="11">
        <f>IF(('OddsRatio_working_3-way'!X43=0),IF(Q43&gt;0,-Q43^(1/3),(-Q43)^(1/3)),'OddsRatio_working_3-way'!AN43-'OddsRatio_working_3-way'!R43/3)</f>
        <v>-0.43954747111939196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2.85</v>
      </c>
      <c r="B44" s="4">
        <f>IF('True_Odds_Calculator_3-way'!B45="","",'True_Odds_Calculator_3-way'!B45)</f>
        <v>2.95</v>
      </c>
      <c r="C44" s="4">
        <f>IF('True_Odds_Calculator_3-way'!C45="","",'True_Odds_Calculator_3-way'!C45)</f>
        <v>2.97</v>
      </c>
      <c r="D44" s="9">
        <f t="shared" si="13"/>
        <v>0.34191416941473163</v>
      </c>
      <c r="E44" s="9">
        <f t="shared" si="14"/>
        <v>0.33016931806799926</v>
      </c>
      <c r="F44" s="9">
        <f t="shared" si="15"/>
        <v>0.32791651251726889</v>
      </c>
      <c r="G44" s="9">
        <f t="shared" si="16"/>
        <v>1.0403841150998081</v>
      </c>
      <c r="H44" s="9">
        <f t="shared" si="17"/>
        <v>2.9247106129346454</v>
      </c>
      <c r="I44" s="9">
        <f t="shared" si="18"/>
        <v>3.0287490244446253</v>
      </c>
      <c r="J44" s="9">
        <f t="shared" si="19"/>
        <v>3.049556706746622</v>
      </c>
      <c r="K44" s="11">
        <f t="shared" si="20"/>
        <v>0.35087719298245612</v>
      </c>
      <c r="L44" s="11">
        <f t="shared" si="21"/>
        <v>0.33898305084745761</v>
      </c>
      <c r="M44" s="11">
        <f t="shared" si="22"/>
        <v>0.33670033670033667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-0.28460940057728623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0.23107474787522361</v>
      </c>
      <c r="Q44" s="11">
        <f>2*'OddsRatio_working_3-way'!K44*'OddsRatio_working_3-way'!L44*'OddsRatio_working_3-way'!M44</f>
        <v>8.0095233232313198E-2</v>
      </c>
      <c r="R44" s="11">
        <f t="shared" si="23"/>
        <v>0</v>
      </c>
      <c r="S44" s="11">
        <f t="shared" si="24"/>
        <v>-0.81190131951553313</v>
      </c>
      <c r="T44" s="11">
        <f t="shared" si="25"/>
        <v>-0.28142160121855564</v>
      </c>
      <c r="U44" s="11">
        <f>'OddsRatio_working_3-way'!S44-'OddsRatio_working_3-way'!R44^2/3</f>
        <v>-0.81190131951553313</v>
      </c>
      <c r="V44" s="11">
        <f>'OddsRatio_working_3-way'!S44*'OddsRatio_working_3-way'!R44/3-2*'OddsRatio_working_3-way'!R44^3/27-'OddsRatio_working_3-way'!T44</f>
        <v>0.28142160121855564</v>
      </c>
      <c r="W44" s="11">
        <f>'OddsRatio_working_3-way'!V44^2+4*'OddsRatio_working_3-way'!U44^3/27</f>
        <v>-8.960956230445738E-5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0.14079038247934428</v>
      </c>
      <c r="Y44" s="11">
        <f>IF('OddsRatio_working_3-way'!W44&gt;=0,IF('OddsRatio_working_3-way'!V44+SQRT('OddsRatio_working_3-way'!W44)&gt;0,0,PI()),ACOS('OddsRatio_working_3-way'!V44/(2*'OddsRatio_working_3-way'!X44)))</f>
        <v>3.3624515311045933E-2</v>
      </c>
      <c r="Z44" s="11">
        <f>'OddsRatio_working_3-way'!X44^(1/3)*COS('OddsRatio_working_3-way'!Y44/3)</f>
        <v>0.52019205754990405</v>
      </c>
      <c r="AA44" s="11">
        <f>'OddsRatio_working_3-way'!X44^(1/3)*COS(('OddsRatio_working_3-way'!Y44+2*PI())/3)</f>
        <v>-0.26514551641047313</v>
      </c>
      <c r="AB44" s="11">
        <f>'OddsRatio_working_3-way'!X44^(1/3)*COS(('OddsRatio_working_3-way'!Y44+4*PI())/3)</f>
        <v>-0.25504654113943098</v>
      </c>
      <c r="AC44" s="11">
        <f>'OddsRatio_working_3-way'!X44^(1/3)*SIN('OddsRatio_working_3-way'!Y44/3)</f>
        <v>5.8306460912755827E-3</v>
      </c>
      <c r="AD44" s="11">
        <f>'OddsRatio_working_3-way'!X44^(1/3)*SIN(('OddsRatio_working_3-way'!Y44+2*PI())/3)</f>
        <v>0.44758421363947576</v>
      </c>
      <c r="AE44" s="11">
        <f>'OddsRatio_working_3-way'!X44^(1/3)*SIN(('OddsRatio_working_3-way'!Y44+4*PI())/3)</f>
        <v>-0.4534148597307513</v>
      </c>
      <c r="AF44" s="11">
        <f>-'OddsRatio_working_3-way'!U44/(3*'OddsRatio_working_3-way'!X44^(1/3))*COS(('OddsRatio_working_3-way'!Y44)/3)</f>
        <v>0.52019205754990405</v>
      </c>
      <c r="AG44" s="11">
        <f>-'OddsRatio_working_3-way'!U44/(3*'OddsRatio_working_3-way'!X44^(1/3))*COS(('OddsRatio_working_3-way'!Y44+2*PI())/3)</f>
        <v>-0.26514551641047313</v>
      </c>
      <c r="AH44" s="11">
        <f>-'OddsRatio_working_3-way'!U44/(3*'OddsRatio_working_3-way'!X44^(1/3))*COS(('OddsRatio_working_3-way'!Y44+4*PI())/3)</f>
        <v>-0.25504654113943098</v>
      </c>
      <c r="AI44" s="11">
        <f>'OddsRatio_working_3-way'!U44/(3*'OddsRatio_working_3-way'!X44^(1/3))*SIN(('OddsRatio_working_3-way'!Y44)/3)</f>
        <v>-5.8306460912755827E-3</v>
      </c>
      <c r="AJ44" s="11">
        <f>'OddsRatio_working_3-way'!U44/(3*'OddsRatio_working_3-way'!X44^(1/3))*SIN(('OddsRatio_working_3-way'!Y44+2*PI())/3)</f>
        <v>-0.44758421363947576</v>
      </c>
      <c r="AK44" s="11">
        <f>'OddsRatio_working_3-way'!U44/(3*'OddsRatio_working_3-way'!X44^(1/3))*SIN(('OddsRatio_working_3-way'!Y44+4*PI())/3)</f>
        <v>0.4534148597307513</v>
      </c>
      <c r="AL44" s="11">
        <f>'OddsRatio_working_3-way'!Z44+'OddsRatio_working_3-way'!AF44</f>
        <v>1.0403841150998081</v>
      </c>
      <c r="AM44" s="11">
        <f>'OddsRatio_working_3-way'!AA44+'OddsRatio_working_3-way'!AG44</f>
        <v>-0.53029103282094625</v>
      </c>
      <c r="AN44" s="11">
        <f>'OddsRatio_working_3-way'!AB44+'OddsRatio_working_3-way'!AH44</f>
        <v>-0.51009308227886196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1.0403841150998081</v>
      </c>
      <c r="AS44" s="11">
        <f>IF(('OddsRatio_working_3-way'!X44=0),IF(Q44&gt;0,-Q44^(1/3),(-Q44)^(1/3)),'OddsRatio_working_3-way'!AM44-'OddsRatio_working_3-way'!R44/3)</f>
        <v>-0.53029103282094625</v>
      </c>
      <c r="AT44" s="11">
        <f>IF(('OddsRatio_working_3-way'!X44=0),IF(Q44&gt;0,-Q44^(1/3),(-Q44)^(1/3)),'OddsRatio_working_3-way'!AN44-'OddsRatio_working_3-way'!R44/3)</f>
        <v>-0.51009308227886196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2.37</v>
      </c>
      <c r="B45" s="4">
        <f>IF('True_Odds_Calculator_3-way'!B46="","",'True_Odds_Calculator_3-way'!B46)</f>
        <v>3.28</v>
      </c>
      <c r="C45" s="4">
        <f>IF('True_Odds_Calculator_3-way'!C46="","",'True_Odds_Calculator_3-way'!C46)</f>
        <v>3.33</v>
      </c>
      <c r="D45" s="9">
        <f t="shared" si="13"/>
        <v>0.41197781934340166</v>
      </c>
      <c r="E45" s="9">
        <f t="shared" si="14"/>
        <v>0.29626243130040797</v>
      </c>
      <c r="F45" s="9">
        <f t="shared" si="15"/>
        <v>0.29175974935619031</v>
      </c>
      <c r="G45" s="9">
        <f t="shared" si="16"/>
        <v>1.0418358717377776</v>
      </c>
      <c r="H45" s="9">
        <f t="shared" si="17"/>
        <v>2.4273151442807555</v>
      </c>
      <c r="I45" s="9">
        <f t="shared" si="18"/>
        <v>3.3753857875621334</v>
      </c>
      <c r="J45" s="9">
        <f t="shared" si="19"/>
        <v>3.4274775811490215</v>
      </c>
      <c r="K45" s="11">
        <f t="shared" si="20"/>
        <v>0.42194092827004215</v>
      </c>
      <c r="L45" s="11">
        <f t="shared" si="21"/>
        <v>0.3048780487804878</v>
      </c>
      <c r="M45" s="11">
        <f t="shared" si="22"/>
        <v>0.3003003003003003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-0.28115441777065742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0.23101211739680402</v>
      </c>
      <c r="Q45" s="11">
        <f>2*'OddsRatio_working_3-way'!K45*'OddsRatio_working_3-way'!L45*'OddsRatio_working_3-way'!M45</f>
        <v>7.7261577724683617E-2</v>
      </c>
      <c r="R45" s="11">
        <f t="shared" si="23"/>
        <v>0</v>
      </c>
      <c r="S45" s="11">
        <f t="shared" si="24"/>
        <v>-0.82165565538167951</v>
      </c>
      <c r="T45" s="11">
        <f t="shared" si="25"/>
        <v>-0.27480122253567874</v>
      </c>
      <c r="U45" s="11">
        <f>'OddsRatio_working_3-way'!S45-'OddsRatio_working_3-way'!R45^2/3</f>
        <v>-0.82165565538167951</v>
      </c>
      <c r="V45" s="11">
        <f>'OddsRatio_working_3-way'!S45*'OddsRatio_working_3-way'!R45/3-2*'OddsRatio_working_3-way'!R45^3/27-'OddsRatio_working_3-way'!T45</f>
        <v>0.27480122253567874</v>
      </c>
      <c r="W45" s="11">
        <f>'OddsRatio_working_3-way'!V45^2+4*'OddsRatio_working_3-way'!U45^3/27</f>
        <v>-6.6642193393356836E-3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0.14333521134602561</v>
      </c>
      <c r="Y45" s="11">
        <f>IF('OddsRatio_working_3-way'!W45&gt;=0,IF('OddsRatio_working_3-way'!V45+SQRT('OddsRatio_working_3-way'!W45)&gt;0,0,PI()),ACOS('OddsRatio_working_3-way'!V45/(2*'OddsRatio_working_3-way'!X45)))</f>
        <v>0.28876478844768516</v>
      </c>
      <c r="Z45" s="11">
        <f>'OddsRatio_working_3-way'!X45^(1/3)*COS('OddsRatio_working_3-way'!Y45/3)</f>
        <v>0.5209179358688889</v>
      </c>
      <c r="AA45" s="11">
        <f>'OddsRatio_working_3-way'!X45^(1/3)*COS(('OddsRatio_working_3-way'!Y45+2*PI())/3)</f>
        <v>-0.30401688240463137</v>
      </c>
      <c r="AB45" s="11">
        <f>'OddsRatio_working_3-way'!X45^(1/3)*COS(('OddsRatio_working_3-way'!Y45+4*PI())/3)</f>
        <v>-0.21690105346425756</v>
      </c>
      <c r="AC45" s="11">
        <f>'OddsRatio_working_3-way'!X45^(1/3)*SIN('OddsRatio_working_3-way'!Y45/3)</f>
        <v>5.0296347289402216E-2</v>
      </c>
      <c r="AD45" s="11">
        <f>'OddsRatio_working_3-way'!X45^(1/3)*SIN(('OddsRatio_working_3-way'!Y45+2*PI())/3)</f>
        <v>0.4259799921047096</v>
      </c>
      <c r="AE45" s="11">
        <f>'OddsRatio_working_3-way'!X45^(1/3)*SIN(('OddsRatio_working_3-way'!Y45+4*PI())/3)</f>
        <v>-0.4762763393941119</v>
      </c>
      <c r="AF45" s="11">
        <f>-'OddsRatio_working_3-way'!U45/(3*'OddsRatio_working_3-way'!X45^(1/3))*COS(('OddsRatio_working_3-way'!Y45)/3)</f>
        <v>0.52091793586888868</v>
      </c>
      <c r="AG45" s="11">
        <f>-'OddsRatio_working_3-way'!U45/(3*'OddsRatio_working_3-way'!X45^(1/3))*COS(('OddsRatio_working_3-way'!Y45+2*PI())/3)</f>
        <v>-0.30401688240463126</v>
      </c>
      <c r="AH45" s="11">
        <f>-'OddsRatio_working_3-way'!U45/(3*'OddsRatio_working_3-way'!X45^(1/3))*COS(('OddsRatio_working_3-way'!Y45+4*PI())/3)</f>
        <v>-0.21690105346425748</v>
      </c>
      <c r="AI45" s="11">
        <f>'OddsRatio_working_3-way'!U45/(3*'OddsRatio_working_3-way'!X45^(1/3))*SIN(('OddsRatio_working_3-way'!Y45)/3)</f>
        <v>-5.0296347289402195E-2</v>
      </c>
      <c r="AJ45" s="11">
        <f>'OddsRatio_working_3-way'!U45/(3*'OddsRatio_working_3-way'!X45^(1/3))*SIN(('OddsRatio_working_3-way'!Y45+2*PI())/3)</f>
        <v>-0.42597999210470944</v>
      </c>
      <c r="AK45" s="11">
        <f>'OddsRatio_working_3-way'!U45/(3*'OddsRatio_working_3-way'!X45^(1/3))*SIN(('OddsRatio_working_3-way'!Y45+4*PI())/3)</f>
        <v>0.47627633939411168</v>
      </c>
      <c r="AL45" s="11">
        <f>'OddsRatio_working_3-way'!Z45+'OddsRatio_working_3-way'!AF45</f>
        <v>1.0418358717377776</v>
      </c>
      <c r="AM45" s="11">
        <f>'OddsRatio_working_3-way'!AA45+'OddsRatio_working_3-way'!AG45</f>
        <v>-0.60803376480926263</v>
      </c>
      <c r="AN45" s="11">
        <f>'OddsRatio_working_3-way'!AB45+'OddsRatio_working_3-way'!AH45</f>
        <v>-0.43380210692851506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1.0418358717377776</v>
      </c>
      <c r="AS45" s="11">
        <f>IF(('OddsRatio_working_3-way'!X45=0),IF(Q45&gt;0,-Q45^(1/3),(-Q45)^(1/3)),'OddsRatio_working_3-way'!AM45-'OddsRatio_working_3-way'!R45/3)</f>
        <v>-0.60803376480926263</v>
      </c>
      <c r="AT45" s="11">
        <f>IF(('OddsRatio_working_3-way'!X45=0),IF(Q45&gt;0,-Q45^(1/3),(-Q45)^(1/3)),'OddsRatio_working_3-way'!AN45-'OddsRatio_working_3-way'!R45/3)</f>
        <v>-0.43380210692851506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1.79</v>
      </c>
      <c r="B46" s="4">
        <f>IF('True_Odds_Calculator_3-way'!B47="","",'True_Odds_Calculator_3-way'!B47)</f>
        <v>3.6</v>
      </c>
      <c r="C46" s="4">
        <f>IF('True_Odds_Calculator_3-way'!C47="","",'True_Odds_Calculator_3-way'!C47)</f>
        <v>5.2</v>
      </c>
      <c r="D46" s="9">
        <f t="shared" si="13"/>
        <v>0.54679041177045107</v>
      </c>
      <c r="E46" s="9">
        <f t="shared" si="14"/>
        <v>0.26824934230127634</v>
      </c>
      <c r="F46" s="9">
        <f t="shared" si="15"/>
        <v>0.18496024592827257</v>
      </c>
      <c r="G46" s="9">
        <f t="shared" si="16"/>
        <v>1.0491826680315259</v>
      </c>
      <c r="H46" s="9">
        <f t="shared" si="17"/>
        <v>1.8288543077449053</v>
      </c>
      <c r="I46" s="9">
        <f t="shared" si="18"/>
        <v>3.7278749368819684</v>
      </c>
      <c r="J46" s="9">
        <f t="shared" si="19"/>
        <v>5.4065672057324106</v>
      </c>
      <c r="K46" s="11">
        <f t="shared" si="20"/>
        <v>0.55865921787709494</v>
      </c>
      <c r="L46" s="11">
        <f t="shared" si="21"/>
        <v>0.27777777777777779</v>
      </c>
      <c r="M46" s="11">
        <f t="shared" si="22"/>
        <v>0.19230769230769229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-0.25744878957169459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0.22650766365850161</v>
      </c>
      <c r="Q46" s="11">
        <f>2*'OddsRatio_working_3-way'!K46*'OddsRatio_working_3-way'!L46*'OddsRatio_working_3-way'!M46</f>
        <v>5.9685813875758005E-2</v>
      </c>
      <c r="R46" s="11">
        <f t="shared" si="23"/>
        <v>0</v>
      </c>
      <c r="S46" s="11">
        <f t="shared" si="24"/>
        <v>-0.87981638614549995</v>
      </c>
      <c r="T46" s="11">
        <f t="shared" si="25"/>
        <v>-0.23183567487364953</v>
      </c>
      <c r="U46" s="11">
        <f>'OddsRatio_working_3-way'!S46-'OddsRatio_working_3-way'!R46^2/3</f>
        <v>-0.87981638614549995</v>
      </c>
      <c r="V46" s="11">
        <f>'OddsRatio_working_3-way'!S46*'OddsRatio_working_3-way'!R46/3-2*'OddsRatio_working_3-way'!R46^3/27-'OddsRatio_working_3-way'!T46</f>
        <v>0.23183567487364953</v>
      </c>
      <c r="W46" s="11">
        <f>'OddsRatio_working_3-way'!V46^2+4*'OddsRatio_working_3-way'!U46^3/27</f>
        <v>-4.714785204730474E-2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0.15882036408425815</v>
      </c>
      <c r="Y46" s="11">
        <f>IF('OddsRatio_working_3-way'!W46&gt;=0,IF('OddsRatio_working_3-way'!V46+SQRT('OddsRatio_working_3-way'!W46)&gt;0,0,PI()),ACOS('OddsRatio_working_3-way'!V46/(2*'OddsRatio_working_3-way'!X46)))</f>
        <v>0.75266808482597758</v>
      </c>
      <c r="Z46" s="11">
        <f>'OddsRatio_working_3-way'!X46^(1/3)*COS('OddsRatio_working_3-way'!Y46/3)</f>
        <v>0.52459133401576297</v>
      </c>
      <c r="AA46" s="11">
        <f>'OddsRatio_working_3-way'!X46^(1/3)*COS(('OddsRatio_working_3-way'!Y46+2*PI())/3)</f>
        <v>-0.37873039440072875</v>
      </c>
      <c r="AB46" s="11">
        <f>'OddsRatio_working_3-way'!X46^(1/3)*COS(('OddsRatio_working_3-way'!Y46+4*PI())/3)</f>
        <v>-0.14586093961503435</v>
      </c>
      <c r="AC46" s="11">
        <f>'OddsRatio_working_3-way'!X46^(1/3)*SIN('OddsRatio_working_3-way'!Y46/3)</f>
        <v>0.13444724240656214</v>
      </c>
      <c r="AD46" s="11">
        <f>'OddsRatio_working_3-way'!X46^(1/3)*SIN(('OddsRatio_working_3-way'!Y46+2*PI())/3)</f>
        <v>0.38708580065953735</v>
      </c>
      <c r="AE46" s="11">
        <f>'OddsRatio_working_3-way'!X46^(1/3)*SIN(('OddsRatio_working_3-way'!Y46+4*PI())/3)</f>
        <v>-0.52153304306609949</v>
      </c>
      <c r="AF46" s="11">
        <f>-'OddsRatio_working_3-way'!U46/(3*'OddsRatio_working_3-way'!X46^(1/3))*COS(('OddsRatio_working_3-way'!Y46)/3)</f>
        <v>0.52459133401576297</v>
      </c>
      <c r="AG46" s="11">
        <f>-'OddsRatio_working_3-way'!U46/(3*'OddsRatio_working_3-way'!X46^(1/3))*COS(('OddsRatio_working_3-way'!Y46+2*PI())/3)</f>
        <v>-0.37873039440072875</v>
      </c>
      <c r="AH46" s="11">
        <f>-'OddsRatio_working_3-way'!U46/(3*'OddsRatio_working_3-way'!X46^(1/3))*COS(('OddsRatio_working_3-way'!Y46+4*PI())/3)</f>
        <v>-0.14586093961503435</v>
      </c>
      <c r="AI46" s="11">
        <f>'OddsRatio_working_3-way'!U46/(3*'OddsRatio_working_3-way'!X46^(1/3))*SIN(('OddsRatio_working_3-way'!Y46)/3)</f>
        <v>-0.13444724240656214</v>
      </c>
      <c r="AJ46" s="11">
        <f>'OddsRatio_working_3-way'!U46/(3*'OddsRatio_working_3-way'!X46^(1/3))*SIN(('OddsRatio_working_3-way'!Y46+2*PI())/3)</f>
        <v>-0.38708580065953735</v>
      </c>
      <c r="AK46" s="11">
        <f>'OddsRatio_working_3-way'!U46/(3*'OddsRatio_working_3-way'!X46^(1/3))*SIN(('OddsRatio_working_3-way'!Y46+4*PI())/3)</f>
        <v>0.52153304306609949</v>
      </c>
      <c r="AL46" s="11">
        <f>'OddsRatio_working_3-way'!Z46+'OddsRatio_working_3-way'!AF46</f>
        <v>1.0491826680315259</v>
      </c>
      <c r="AM46" s="11">
        <f>'OddsRatio_working_3-way'!AA46+'OddsRatio_working_3-way'!AG46</f>
        <v>-0.75746078880145751</v>
      </c>
      <c r="AN46" s="11">
        <f>'OddsRatio_working_3-way'!AB46+'OddsRatio_working_3-way'!AH46</f>
        <v>-0.2917218792300687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1.0491826680315259</v>
      </c>
      <c r="AS46" s="11">
        <f>IF(('OddsRatio_working_3-way'!X46=0),IF(Q46&gt;0,-Q46^(1/3),(-Q46)^(1/3)),'OddsRatio_working_3-way'!AM46-'OddsRatio_working_3-way'!R46/3)</f>
        <v>-0.75746078880145751</v>
      </c>
      <c r="AT46" s="11">
        <f>IF(('OddsRatio_working_3-way'!X46=0),IF(Q46&gt;0,-Q46^(1/3),(-Q46)^(1/3)),'OddsRatio_working_3-way'!AN46-'OddsRatio_working_3-way'!R46/3)</f>
        <v>-0.2917218792300687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3.56</v>
      </c>
      <c r="C47" s="4">
        <f>IF('True_Odds_Calculator_3-way'!C48="","",'True_Odds_Calculator_3-way'!C48)</f>
        <v>5.19</v>
      </c>
      <c r="D47" s="9">
        <f t="shared" si="13"/>
        <v>0.54537062499934252</v>
      </c>
      <c r="E47" s="9">
        <f t="shared" si="14"/>
        <v>0.27017270738947136</v>
      </c>
      <c r="F47" s="9">
        <f t="shared" si="15"/>
        <v>0.18445666761118606</v>
      </c>
      <c r="G47" s="9">
        <f t="shared" si="16"/>
        <v>1.0552094211537582</v>
      </c>
      <c r="H47" s="9">
        <f t="shared" si="17"/>
        <v>1.833615442711469</v>
      </c>
      <c r="I47" s="9">
        <f t="shared" si="18"/>
        <v>3.7013361181536211</v>
      </c>
      <c r="J47" s="9">
        <f t="shared" si="19"/>
        <v>5.4213274746342464</v>
      </c>
      <c r="K47" s="11">
        <f t="shared" si="20"/>
        <v>0.55865921787709494</v>
      </c>
      <c r="L47" s="11">
        <f t="shared" si="21"/>
        <v>0.2808988764044944</v>
      </c>
      <c r="M47" s="11">
        <f t="shared" si="22"/>
        <v>0.19267822736030826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-0.2562186229656821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0.22798220988900955</v>
      </c>
      <c r="Q47" s="11">
        <f>2*'OddsRatio_working_3-way'!K47*'OddsRatio_working_3-way'!L47*'OddsRatio_working_3-way'!M47</f>
        <v>6.0472734718570169E-2</v>
      </c>
      <c r="R47" s="11">
        <f t="shared" si="23"/>
        <v>0</v>
      </c>
      <c r="S47" s="11">
        <f t="shared" si="24"/>
        <v>-0.88979562550980329</v>
      </c>
      <c r="T47" s="11">
        <f t="shared" si="25"/>
        <v>-0.23602005981692392</v>
      </c>
      <c r="U47" s="11">
        <f>'OddsRatio_working_3-way'!S47-'OddsRatio_working_3-way'!R47^2/3</f>
        <v>-0.88979562550980329</v>
      </c>
      <c r="V47" s="11">
        <f>'OddsRatio_working_3-way'!S47*'OddsRatio_working_3-way'!R47/3-2*'OddsRatio_working_3-way'!R47^3/27-'OddsRatio_working_3-way'!T47</f>
        <v>0.23602005981692392</v>
      </c>
      <c r="W47" s="11">
        <f>'OddsRatio_working_3-way'!V47^2+4*'OddsRatio_working_3-way'!U47^3/27</f>
        <v>-4.8662450832676132E-2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0.16153012061892705</v>
      </c>
      <c r="Y47" s="11">
        <f>IF('OddsRatio_working_3-way'!W47&gt;=0,IF('OddsRatio_working_3-way'!V47+SQRT('OddsRatio_working_3-way'!W47)&gt;0,0,PI()),ACOS('OddsRatio_working_3-way'!V47/(2*'OddsRatio_working_3-way'!X47)))</f>
        <v>0.75163120532812167</v>
      </c>
      <c r="Z47" s="11">
        <f>'OddsRatio_working_3-way'!X47^(1/3)*COS('OddsRatio_working_3-way'!Y47/3)</f>
        <v>0.52760471057687908</v>
      </c>
      <c r="AA47" s="11">
        <f>'OddsRatio_working_3-way'!X47^(1/3)*COS(('OddsRatio_working_3-way'!Y47+2*PI())/3)</f>
        <v>-0.3807376297365998</v>
      </c>
      <c r="AB47" s="11">
        <f>'OddsRatio_working_3-way'!X47^(1/3)*COS(('OddsRatio_working_3-way'!Y47+4*PI())/3)</f>
        <v>-0.14686708084027894</v>
      </c>
      <c r="AC47" s="11">
        <f>'OddsRatio_working_3-way'!X47^(1/3)*SIN('OddsRatio_working_3-way'!Y47/3)</f>
        <v>0.13502522436081638</v>
      </c>
      <c r="AD47" s="11">
        <f>'OddsRatio_working_3-way'!X47^(1/3)*SIN(('OddsRatio_working_3-way'!Y47+2*PI())/3)</f>
        <v>0.38940647033550552</v>
      </c>
      <c r="AE47" s="11">
        <f>'OddsRatio_working_3-way'!X47^(1/3)*SIN(('OddsRatio_working_3-way'!Y47+4*PI())/3)</f>
        <v>-0.52443169469632178</v>
      </c>
      <c r="AF47" s="11">
        <f>-'OddsRatio_working_3-way'!U47/(3*'OddsRatio_working_3-way'!X47^(1/3))*COS(('OddsRatio_working_3-way'!Y47)/3)</f>
        <v>0.52760471057687908</v>
      </c>
      <c r="AG47" s="11">
        <f>-'OddsRatio_working_3-way'!U47/(3*'OddsRatio_working_3-way'!X47^(1/3))*COS(('OddsRatio_working_3-way'!Y47+2*PI())/3)</f>
        <v>-0.3807376297365998</v>
      </c>
      <c r="AH47" s="11">
        <f>-'OddsRatio_working_3-way'!U47/(3*'OddsRatio_working_3-way'!X47^(1/3))*COS(('OddsRatio_working_3-way'!Y47+4*PI())/3)</f>
        <v>-0.14686708084027894</v>
      </c>
      <c r="AI47" s="11">
        <f>'OddsRatio_working_3-way'!U47/(3*'OddsRatio_working_3-way'!X47^(1/3))*SIN(('OddsRatio_working_3-way'!Y47)/3)</f>
        <v>-0.13502522436081638</v>
      </c>
      <c r="AJ47" s="11">
        <f>'OddsRatio_working_3-way'!U47/(3*'OddsRatio_working_3-way'!X47^(1/3))*SIN(('OddsRatio_working_3-way'!Y47+2*PI())/3)</f>
        <v>-0.38940647033550552</v>
      </c>
      <c r="AK47" s="11">
        <f>'OddsRatio_working_3-way'!U47/(3*'OddsRatio_working_3-way'!X47^(1/3))*SIN(('OddsRatio_working_3-way'!Y47+4*PI())/3)</f>
        <v>0.52443169469632178</v>
      </c>
      <c r="AL47" s="11">
        <f>'OddsRatio_working_3-way'!Z47+'OddsRatio_working_3-way'!AF47</f>
        <v>1.0552094211537582</v>
      </c>
      <c r="AM47" s="11">
        <f>'OddsRatio_working_3-way'!AA47+'OddsRatio_working_3-way'!AG47</f>
        <v>-0.76147525947319961</v>
      </c>
      <c r="AN47" s="11">
        <f>'OddsRatio_working_3-way'!AB47+'OddsRatio_working_3-way'!AH47</f>
        <v>-0.29373416168055788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1.0552094211537582</v>
      </c>
      <c r="AS47" s="11">
        <f>IF(('OddsRatio_working_3-way'!X47=0),IF(Q47&gt;0,-Q47^(1/3),(-Q47)^(1/3)),'OddsRatio_working_3-way'!AM47-'OddsRatio_working_3-way'!R47/3)</f>
        <v>-0.76147525947319961</v>
      </c>
      <c r="AT47" s="11">
        <f>IF(('OddsRatio_working_3-way'!X47=0),IF(Q47&gt;0,-Q47^(1/3),(-Q47)^(1/3)),'OddsRatio_working_3-way'!AN47-'OddsRatio_working_3-way'!R47/3)</f>
        <v>-0.29373416168055788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2.35</v>
      </c>
      <c r="B48" s="4">
        <f>IF('True_Odds_Calculator_3-way'!B49="","",'True_Odds_Calculator_3-way'!B49)</f>
        <v>3.05</v>
      </c>
      <c r="C48" s="4">
        <f>IF('True_Odds_Calculator_3-way'!C49="","",'True_Odds_Calculator_3-way'!C49)</f>
        <v>3.64</v>
      </c>
      <c r="D48" s="9">
        <f t="shared" si="13"/>
        <v>0.41514429312057544</v>
      </c>
      <c r="E48" s="9">
        <f t="shared" si="14"/>
        <v>0.31854331926085772</v>
      </c>
      <c r="F48" s="9">
        <f t="shared" si="15"/>
        <v>0.2663123876185669</v>
      </c>
      <c r="G48" s="9">
        <f t="shared" si="16"/>
        <v>1.0435563169707049</v>
      </c>
      <c r="H48" s="9">
        <f t="shared" si="17"/>
        <v>2.4088010279104517</v>
      </c>
      <c r="I48" s="9">
        <f t="shared" si="18"/>
        <v>3.1392904497899448</v>
      </c>
      <c r="J48" s="9">
        <f t="shared" si="19"/>
        <v>3.7549886768026615</v>
      </c>
      <c r="K48" s="11">
        <f t="shared" si="20"/>
        <v>0.42553191489361702</v>
      </c>
      <c r="L48" s="11">
        <f t="shared" si="21"/>
        <v>0.32786885245901642</v>
      </c>
      <c r="M48" s="11">
        <f t="shared" si="22"/>
        <v>0.27472527472527469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-0.28004154896376721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0.23150898630494024</v>
      </c>
      <c r="Q48" s="11">
        <f>2*'OddsRatio_working_3-way'!K48*'OddsRatio_working_3-way'!L48*'OddsRatio_working_3-way'!M48</f>
        <v>7.6658604736735178E-2</v>
      </c>
      <c r="R48" s="11">
        <f t="shared" si="23"/>
        <v>0</v>
      </c>
      <c r="S48" s="11">
        <f t="shared" si="24"/>
        <v>-0.82669513563822528</v>
      </c>
      <c r="T48" s="11">
        <f t="shared" si="25"/>
        <v>-0.27374011113848518</v>
      </c>
      <c r="U48" s="11">
        <f>'OddsRatio_working_3-way'!S48-'OddsRatio_working_3-way'!R48^2/3</f>
        <v>-0.82669513563822528</v>
      </c>
      <c r="V48" s="11">
        <f>'OddsRatio_working_3-way'!S48*'OddsRatio_working_3-way'!R48/3-2*'OddsRatio_working_3-way'!R48^3/27-'OddsRatio_working_3-way'!T48</f>
        <v>0.27374011113848518</v>
      </c>
      <c r="W48" s="11">
        <f>'OddsRatio_working_3-way'!V48^2+4*'OddsRatio_working_3-way'!U48^3/27</f>
        <v>-8.7676844171797053E-3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0.14465591317268187</v>
      </c>
      <c r="Y48" s="11">
        <f>IF('OddsRatio_working_3-way'!W48&gt;=0,IF('OddsRatio_working_3-way'!V48+SQRT('OddsRatio_working_3-way'!W48)&gt;0,0,PI()),ACOS('OddsRatio_working_3-way'!V48/(2*'OddsRatio_working_3-way'!X48)))</f>
        <v>0.32958510179744382</v>
      </c>
      <c r="Z48" s="11">
        <f>'OddsRatio_working_3-way'!X48^(1/3)*COS('OddsRatio_working_3-way'!Y48/3)</f>
        <v>0.52177815848535247</v>
      </c>
      <c r="AA48" s="11">
        <f>'OddsRatio_working_3-way'!X48^(1/3)*COS(('OddsRatio_working_3-way'!Y48+2*PI())/3)</f>
        <v>-0.31073332570384793</v>
      </c>
      <c r="AB48" s="11">
        <f>'OddsRatio_working_3-way'!X48^(1/3)*COS(('OddsRatio_working_3-way'!Y48+4*PI())/3)</f>
        <v>-0.21104483278150474</v>
      </c>
      <c r="AC48" s="11">
        <f>'OddsRatio_working_3-way'!X48^(1/3)*SIN('OddsRatio_working_3-way'!Y48/3)</f>
        <v>5.7555178223823104E-2</v>
      </c>
      <c r="AD48" s="11">
        <f>'OddsRatio_working_3-way'!X48^(1/3)*SIN(('OddsRatio_working_3-way'!Y48+2*PI())/3)</f>
        <v>0.42309555127626675</v>
      </c>
      <c r="AE48" s="11">
        <f>'OddsRatio_working_3-way'!X48^(1/3)*SIN(('OddsRatio_working_3-way'!Y48+4*PI())/3)</f>
        <v>-0.48065072950008975</v>
      </c>
      <c r="AF48" s="11">
        <f>-'OddsRatio_working_3-way'!U48/(3*'OddsRatio_working_3-way'!X48^(1/3))*COS(('OddsRatio_working_3-way'!Y48)/3)</f>
        <v>0.52177815848535258</v>
      </c>
      <c r="AG48" s="11">
        <f>-'OddsRatio_working_3-way'!U48/(3*'OddsRatio_working_3-way'!X48^(1/3))*COS(('OddsRatio_working_3-way'!Y48+2*PI())/3)</f>
        <v>-0.31073332570384798</v>
      </c>
      <c r="AH48" s="11">
        <f>-'OddsRatio_working_3-way'!U48/(3*'OddsRatio_working_3-way'!X48^(1/3))*COS(('OddsRatio_working_3-way'!Y48+4*PI())/3)</f>
        <v>-0.21104483278150477</v>
      </c>
      <c r="AI48" s="11">
        <f>'OddsRatio_working_3-way'!U48/(3*'OddsRatio_working_3-way'!X48^(1/3))*SIN(('OddsRatio_working_3-way'!Y48)/3)</f>
        <v>-5.7555178223823111E-2</v>
      </c>
      <c r="AJ48" s="11">
        <f>'OddsRatio_working_3-way'!U48/(3*'OddsRatio_working_3-way'!X48^(1/3))*SIN(('OddsRatio_working_3-way'!Y48+2*PI())/3)</f>
        <v>-0.42309555127626686</v>
      </c>
      <c r="AK48" s="11">
        <f>'OddsRatio_working_3-way'!U48/(3*'OddsRatio_working_3-way'!X48^(1/3))*SIN(('OddsRatio_working_3-way'!Y48+4*PI())/3)</f>
        <v>0.48065072950008986</v>
      </c>
      <c r="AL48" s="11">
        <f>'OddsRatio_working_3-way'!Z48+'OddsRatio_working_3-way'!AF48</f>
        <v>1.0435563169707049</v>
      </c>
      <c r="AM48" s="11">
        <f>'OddsRatio_working_3-way'!AA48+'OddsRatio_working_3-way'!AG48</f>
        <v>-0.62146665140769586</v>
      </c>
      <c r="AN48" s="11">
        <f>'OddsRatio_working_3-way'!AB48+'OddsRatio_working_3-way'!AH48</f>
        <v>-0.42208966556300953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1.0435563169707049</v>
      </c>
      <c r="AS48" s="11">
        <f>IF(('OddsRatio_working_3-way'!X48=0),IF(Q48&gt;0,-Q48^(1/3),(-Q48)^(1/3)),'OddsRatio_working_3-way'!AM48-'OddsRatio_working_3-way'!R48/3)</f>
        <v>-0.62146665140769586</v>
      </c>
      <c r="AT48" s="11">
        <f>IF(('OddsRatio_working_3-way'!X48=0),IF(Q48&gt;0,-Q48^(1/3),(-Q48)^(1/3)),'OddsRatio_working_3-way'!AN48-'OddsRatio_working_3-way'!R48/3)</f>
        <v>-0.42208966556300953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3.63</v>
      </c>
      <c r="C49" s="4">
        <f>IF('True_Odds_Calculator_3-way'!C50="","",'True_Odds_Calculator_3-way'!C50)</f>
        <v>3.08</v>
      </c>
      <c r="D49" s="9">
        <f t="shared" si="13"/>
        <v>0.41717220080669493</v>
      </c>
      <c r="E49" s="9">
        <f t="shared" si="14"/>
        <v>0.26723298549283481</v>
      </c>
      <c r="F49" s="9">
        <f t="shared" si="15"/>
        <v>0.31559481370047021</v>
      </c>
      <c r="G49" s="9">
        <f t="shared" si="16"/>
        <v>1.0426057104474107</v>
      </c>
      <c r="H49" s="9">
        <f t="shared" si="17"/>
        <v>2.39709165199953</v>
      </c>
      <c r="I49" s="9">
        <f t="shared" si="18"/>
        <v>3.7420530184766898</v>
      </c>
      <c r="J49" s="9">
        <f t="shared" si="19"/>
        <v>3.1686198777306145</v>
      </c>
      <c r="K49" s="11">
        <f t="shared" si="20"/>
        <v>0.42735042735042739</v>
      </c>
      <c r="L49" s="11">
        <f t="shared" si="21"/>
        <v>0.27548209366391185</v>
      </c>
      <c r="M49" s="11">
        <f t="shared" si="22"/>
        <v>0.32467532467532467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-0.28018874299866026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0.23125023125023125</v>
      </c>
      <c r="Q49" s="11">
        <f>2*'OddsRatio_working_3-way'!K49*'OddsRatio_working_3-way'!L49*'OddsRatio_working_3-way'!M49</f>
        <v>7.6446357438092985E-2</v>
      </c>
      <c r="R49" s="11">
        <f t="shared" si="23"/>
        <v>0</v>
      </c>
      <c r="S49" s="11">
        <f t="shared" si="24"/>
        <v>-0.82533733787919161</v>
      </c>
      <c r="T49" s="11">
        <f t="shared" si="25"/>
        <v>-0.27283878938155098</v>
      </c>
      <c r="U49" s="11">
        <f>'OddsRatio_working_3-way'!S49-'OddsRatio_working_3-way'!R49^2/3</f>
        <v>-0.82533733787919161</v>
      </c>
      <c r="V49" s="11">
        <f>'OddsRatio_working_3-way'!S49*'OddsRatio_working_3-way'!R49/3-2*'OddsRatio_working_3-way'!R49^3/27-'OddsRatio_working_3-way'!T49</f>
        <v>0.27283878938155098</v>
      </c>
      <c r="W49" s="11">
        <f>'OddsRatio_working_3-way'!V49^2+4*'OddsRatio_working_3-way'!U49^3/27</f>
        <v>-8.8485814484619563E-3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0.14429967640266236</v>
      </c>
      <c r="Y49" s="11">
        <f>IF('OddsRatio_working_3-way'!W49&gt;=0,IF('OddsRatio_working_3-way'!V49+SQRT('OddsRatio_working_3-way'!W49)&gt;0,0,PI()),ACOS('OddsRatio_working_3-way'!V49/(2*'OddsRatio_working_3-way'!X49)))</f>
        <v>0.33200888252779648</v>
      </c>
      <c r="Z49" s="11">
        <f>'OddsRatio_working_3-way'!X49^(1/3)*COS('OddsRatio_working_3-way'!Y49/3)</f>
        <v>0.52130285522370534</v>
      </c>
      <c r="AA49" s="11">
        <f>'OddsRatio_working_3-way'!X49^(1/3)*COS(('OddsRatio_working_3-way'!Y49+2*PI())/3)</f>
        <v>-0.31081948838269835</v>
      </c>
      <c r="AB49" s="11">
        <f>'OddsRatio_working_3-way'!X49^(1/3)*COS(('OddsRatio_working_3-way'!Y49+4*PI())/3)</f>
        <v>-0.21048336684100713</v>
      </c>
      <c r="AC49" s="11">
        <f>'OddsRatio_working_3-way'!X49^(1/3)*SIN('OddsRatio_working_3-way'!Y49/3)</f>
        <v>5.7929086781538568E-2</v>
      </c>
      <c r="AD49" s="11">
        <f>'OddsRatio_working_3-way'!X49^(1/3)*SIN(('OddsRatio_working_3-way'!Y49+2*PI())/3)</f>
        <v>0.42249697229832095</v>
      </c>
      <c r="AE49" s="11">
        <f>'OddsRatio_working_3-way'!X49^(1/3)*SIN(('OddsRatio_working_3-way'!Y49+4*PI())/3)</f>
        <v>-0.48042605907985936</v>
      </c>
      <c r="AF49" s="11">
        <f>-'OddsRatio_working_3-way'!U49/(3*'OddsRatio_working_3-way'!X49^(1/3))*COS(('OddsRatio_working_3-way'!Y49)/3)</f>
        <v>0.52130285522370545</v>
      </c>
      <c r="AG49" s="11">
        <f>-'OddsRatio_working_3-way'!U49/(3*'OddsRatio_working_3-way'!X49^(1/3))*COS(('OddsRatio_working_3-way'!Y49+2*PI())/3)</f>
        <v>-0.31081948838269841</v>
      </c>
      <c r="AH49" s="11">
        <f>-'OddsRatio_working_3-way'!U49/(3*'OddsRatio_working_3-way'!X49^(1/3))*COS(('OddsRatio_working_3-way'!Y49+4*PI())/3)</f>
        <v>-0.21048336684100719</v>
      </c>
      <c r="AI49" s="11">
        <f>'OddsRatio_working_3-way'!U49/(3*'OddsRatio_working_3-way'!X49^(1/3))*SIN(('OddsRatio_working_3-way'!Y49)/3)</f>
        <v>-5.7929086781538582E-2</v>
      </c>
      <c r="AJ49" s="11">
        <f>'OddsRatio_working_3-way'!U49/(3*'OddsRatio_working_3-way'!X49^(1/3))*SIN(('OddsRatio_working_3-way'!Y49+2*PI())/3)</f>
        <v>-0.42249697229832106</v>
      </c>
      <c r="AK49" s="11">
        <f>'OddsRatio_working_3-way'!U49/(3*'OddsRatio_working_3-way'!X49^(1/3))*SIN(('OddsRatio_working_3-way'!Y49+4*PI())/3)</f>
        <v>0.48042605907985947</v>
      </c>
      <c r="AL49" s="11">
        <f>'OddsRatio_working_3-way'!Z49+'OddsRatio_working_3-way'!AF49</f>
        <v>1.0426057104474107</v>
      </c>
      <c r="AM49" s="11">
        <f>'OddsRatio_working_3-way'!AA49+'OddsRatio_working_3-way'!AG49</f>
        <v>-0.6216389767653967</v>
      </c>
      <c r="AN49" s="11">
        <f>'OddsRatio_working_3-way'!AB49+'OddsRatio_working_3-way'!AH49</f>
        <v>-0.42096673368201432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1.0426057104474107</v>
      </c>
      <c r="AS49" s="11">
        <f>IF(('OddsRatio_working_3-way'!X49=0),IF(Q49&gt;0,-Q49^(1/3),(-Q49)^(1/3)),'OddsRatio_working_3-way'!AM49-'OddsRatio_working_3-way'!R49/3)</f>
        <v>-0.6216389767653967</v>
      </c>
      <c r="AT49" s="11">
        <f>IF(('OddsRatio_working_3-way'!X49=0),IF(Q49&gt;0,-Q49^(1/3),(-Q49)^(1/3)),'OddsRatio_working_3-way'!AN49-'OddsRatio_working_3-way'!R49/3)</f>
        <v>-0.42096673368201432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1.34</v>
      </c>
      <c r="B50" s="4">
        <f>IF('True_Odds_Calculator_3-way'!B51="","",'True_Odds_Calculator_3-way'!B51)</f>
        <v>5.83</v>
      </c>
      <c r="C50" s="4">
        <f>IF('True_Odds_Calculator_3-way'!C51="","",'True_Odds_Calculator_3-way'!C51)</f>
        <v>8.5399999999999991</v>
      </c>
      <c r="D50" s="9">
        <f t="shared" si="13"/>
        <v>0.73066162926918776</v>
      </c>
      <c r="E50" s="9">
        <f t="shared" si="14"/>
        <v>0.16034354763948849</v>
      </c>
      <c r="F50" s="9">
        <f t="shared" si="15"/>
        <v>0.10899482309132379</v>
      </c>
      <c r="G50" s="9">
        <f t="shared" si="16"/>
        <v>1.0841840420884983</v>
      </c>
      <c r="H50" s="9">
        <f t="shared" si="17"/>
        <v>1.3686225743100895</v>
      </c>
      <c r="I50" s="9">
        <f t="shared" si="18"/>
        <v>6.2366089232874486</v>
      </c>
      <c r="J50" s="9">
        <f t="shared" si="19"/>
        <v>9.1747476773472751</v>
      </c>
      <c r="K50" s="11">
        <f t="shared" si="20"/>
        <v>0.74626865671641784</v>
      </c>
      <c r="L50" s="11">
        <f t="shared" si="21"/>
        <v>0.17152658662092624</v>
      </c>
      <c r="M50" s="11">
        <f t="shared" si="22"/>
        <v>0.117096018735363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-0.18559495635452083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0.19050848648606841</v>
      </c>
      <c r="Q50" s="11">
        <f>2*'OddsRatio_working_3-way'!K50*'OddsRatio_working_3-way'!L50*'OddsRatio_working_3-way'!M50</f>
        <v>2.9977731941159467E-2</v>
      </c>
      <c r="R50" s="11">
        <f t="shared" si="23"/>
        <v>0</v>
      </c>
      <c r="S50" s="11">
        <f t="shared" si="24"/>
        <v>-1.0264744809237263</v>
      </c>
      <c r="T50" s="11">
        <f t="shared" si="25"/>
        <v>-0.16152234160876888</v>
      </c>
      <c r="U50" s="11">
        <f>'OddsRatio_working_3-way'!S50-'OddsRatio_working_3-way'!R50^2/3</f>
        <v>-1.0264744809237263</v>
      </c>
      <c r="V50" s="11">
        <f>'OddsRatio_working_3-way'!S50*'OddsRatio_working_3-way'!R50/3-2*'OddsRatio_working_3-way'!R50^3/27-'OddsRatio_working_3-way'!T50</f>
        <v>0.16152234160876888</v>
      </c>
      <c r="W50" s="11">
        <f>'OddsRatio_working_3-way'!V50^2+4*'OddsRatio_working_3-way'!U50^3/27</f>
        <v>-0.1341393765843554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0.2001429760340937</v>
      </c>
      <c r="Y50" s="11">
        <f>IF('OddsRatio_working_3-way'!W50&gt;=0,IF('OddsRatio_working_3-way'!V50+SQRT('OddsRatio_working_3-way'!W50)&gt;0,0,PI()),ACOS('OddsRatio_working_3-way'!V50/(2*'OddsRatio_working_3-way'!X50)))</f>
        <v>1.1554384674997009</v>
      </c>
      <c r="Z50" s="11">
        <f>'OddsRatio_working_3-way'!X50^(1/3)*COS('OddsRatio_working_3-way'!Y50/3)</f>
        <v>0.54209202104424914</v>
      </c>
      <c r="AA50" s="11">
        <f>'OddsRatio_working_3-way'!X50^(1/3)*COS(('OddsRatio_working_3-way'!Y50+2*PI())/3)</f>
        <v>-0.46136364178904793</v>
      </c>
      <c r="AB50" s="11">
        <f>'OddsRatio_working_3-way'!X50^(1/3)*COS(('OddsRatio_working_3-way'!Y50+4*PI())/3)</f>
        <v>-8.0728379255201252E-2</v>
      </c>
      <c r="AC50" s="11">
        <f>'OddsRatio_working_3-way'!X50^(1/3)*SIN('OddsRatio_working_3-way'!Y50/3)</f>
        <v>0.21975987128698024</v>
      </c>
      <c r="AD50" s="11">
        <f>'OddsRatio_working_3-way'!X50^(1/3)*SIN(('OddsRatio_working_3-way'!Y50+2*PI())/3)</f>
        <v>0.35958552576967806</v>
      </c>
      <c r="AE50" s="11">
        <f>'OddsRatio_working_3-way'!X50^(1/3)*SIN(('OddsRatio_working_3-way'!Y50+4*PI())/3)</f>
        <v>-0.57934539705665833</v>
      </c>
      <c r="AF50" s="11">
        <f>-'OddsRatio_working_3-way'!U50/(3*'OddsRatio_working_3-way'!X50^(1/3))*COS(('OddsRatio_working_3-way'!Y50)/3)</f>
        <v>0.54209202104424914</v>
      </c>
      <c r="AG50" s="11">
        <f>-'OddsRatio_working_3-way'!U50/(3*'OddsRatio_working_3-way'!X50^(1/3))*COS(('OddsRatio_working_3-way'!Y50+2*PI())/3)</f>
        <v>-0.46136364178904793</v>
      </c>
      <c r="AH50" s="11">
        <f>-'OddsRatio_working_3-way'!U50/(3*'OddsRatio_working_3-way'!X50^(1/3))*COS(('OddsRatio_working_3-way'!Y50+4*PI())/3)</f>
        <v>-8.0728379255201252E-2</v>
      </c>
      <c r="AI50" s="11">
        <f>'OddsRatio_working_3-way'!U50/(3*'OddsRatio_working_3-way'!X50^(1/3))*SIN(('OddsRatio_working_3-way'!Y50)/3)</f>
        <v>-0.21975987128698024</v>
      </c>
      <c r="AJ50" s="11">
        <f>'OddsRatio_working_3-way'!U50/(3*'OddsRatio_working_3-way'!X50^(1/3))*SIN(('OddsRatio_working_3-way'!Y50+2*PI())/3)</f>
        <v>-0.35958552576967806</v>
      </c>
      <c r="AK50" s="11">
        <f>'OddsRatio_working_3-way'!U50/(3*'OddsRatio_working_3-way'!X50^(1/3))*SIN(('OddsRatio_working_3-way'!Y50+4*PI())/3)</f>
        <v>0.57934539705665833</v>
      </c>
      <c r="AL50" s="11">
        <f>'OddsRatio_working_3-way'!Z50+'OddsRatio_working_3-way'!AF50</f>
        <v>1.0841840420884983</v>
      </c>
      <c r="AM50" s="11">
        <f>'OddsRatio_working_3-way'!AA50+'OddsRatio_working_3-way'!AG50</f>
        <v>-0.92272728357809586</v>
      </c>
      <c r="AN50" s="11">
        <f>'OddsRatio_working_3-way'!AB50+'OddsRatio_working_3-way'!AH50</f>
        <v>-0.1614567585104025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1.0841840420884983</v>
      </c>
      <c r="AS50" s="11">
        <f>IF(('OddsRatio_working_3-way'!X50=0),IF(Q50&gt;0,-Q50^(1/3),(-Q50)^(1/3)),'OddsRatio_working_3-way'!AM50-'OddsRatio_working_3-way'!R50/3)</f>
        <v>-0.92272728357809586</v>
      </c>
      <c r="AT50" s="11">
        <f>IF(('OddsRatio_working_3-way'!X50=0),IF(Q50&gt;0,-Q50^(1/3),(-Q50)^(1/3)),'OddsRatio_working_3-way'!AN50-'OddsRatio_working_3-way'!R50/3)</f>
        <v>-0.1614567585104025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1.74</v>
      </c>
      <c r="B51" s="4">
        <f>IF('True_Odds_Calculator_3-way'!B52="","",'True_Odds_Calculator_3-way'!B52)</f>
        <v>4.3</v>
      </c>
      <c r="C51" s="4">
        <f>IF('True_Odds_Calculator_3-way'!C52="","",'True_Odds_Calculator_3-way'!C52)</f>
        <v>4.43</v>
      </c>
      <c r="D51" s="9">
        <f t="shared" si="13"/>
        <v>0.56106272348007513</v>
      </c>
      <c r="E51" s="9">
        <f t="shared" si="14"/>
        <v>0.22277780672027506</v>
      </c>
      <c r="F51" s="9">
        <f t="shared" si="15"/>
        <v>0.21615946979965001</v>
      </c>
      <c r="G51" s="9">
        <f t="shared" si="16"/>
        <v>1.0572052944535832</v>
      </c>
      <c r="H51" s="9">
        <f t="shared" si="17"/>
        <v>1.7823319178956516</v>
      </c>
      <c r="I51" s="9">
        <f t="shared" si="18"/>
        <v>4.4887774716968236</v>
      </c>
      <c r="J51" s="9">
        <f t="shared" si="19"/>
        <v>4.62621415997579</v>
      </c>
      <c r="K51" s="11">
        <f t="shared" si="20"/>
        <v>0.57471264367816088</v>
      </c>
      <c r="L51" s="11">
        <f t="shared" si="21"/>
        <v>0.23255813953488372</v>
      </c>
      <c r="M51" s="11">
        <f t="shared" si="22"/>
        <v>0.22573363431151244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-0.25270762697290672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0.22537159159409215</v>
      </c>
      <c r="Q51" s="11">
        <f>2*'OddsRatio_working_3-way'!K51*'OddsRatio_working_3-way'!L51*'OddsRatio_working_3-way'!M51</f>
        <v>6.0340452903371408E-2</v>
      </c>
      <c r="R51" s="11">
        <f t="shared" si="23"/>
        <v>0</v>
      </c>
      <c r="S51" s="11">
        <f t="shared" si="24"/>
        <v>-0.89182742243966651</v>
      </c>
      <c r="T51" s="11">
        <f t="shared" si="25"/>
        <v>-0.23877574897983045</v>
      </c>
      <c r="U51" s="11">
        <f>'OddsRatio_working_3-way'!S51-'OddsRatio_working_3-way'!R51^2/3</f>
        <v>-0.89182742243966651</v>
      </c>
      <c r="V51" s="11">
        <f>'OddsRatio_working_3-way'!S51*'OddsRatio_working_3-way'!R51/3-2*'OddsRatio_working_3-way'!R51^3/27-'OddsRatio_working_3-way'!T51</f>
        <v>0.23877574897983045</v>
      </c>
      <c r="W51" s="11">
        <f>'OddsRatio_working_3-way'!V51^2+4*'OddsRatio_working_3-way'!U51^3/27</f>
        <v>-4.8070649319611511E-2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0.16208370339155825</v>
      </c>
      <c r="Y51" s="11">
        <f>IF('OddsRatio_working_3-way'!W51&gt;=0,IF('OddsRatio_working_3-way'!V51+SQRT('OddsRatio_working_3-way'!W51)&gt;0,0,PI()),ACOS('OddsRatio_working_3-way'!V51/(2*'OddsRatio_working_3-way'!X51)))</f>
        <v>0.74279416667153431</v>
      </c>
      <c r="Z51" s="11">
        <f>'OddsRatio_working_3-way'!X51^(1/3)*COS('OddsRatio_working_3-way'!Y51/3)</f>
        <v>0.52860264722679162</v>
      </c>
      <c r="AA51" s="11">
        <f>'OddsRatio_working_3-way'!X51^(1/3)*COS(('OddsRatio_working_3-way'!Y51+2*PI())/3)</f>
        <v>-0.38002205044544501</v>
      </c>
      <c r="AB51" s="11">
        <f>'OddsRatio_working_3-way'!X51^(1/3)*COS(('OddsRatio_working_3-way'!Y51+4*PI())/3)</f>
        <v>-0.14858059678134666</v>
      </c>
      <c r="AC51" s="11">
        <f>'OddsRatio_working_3-way'!X51^(1/3)*SIN('OddsRatio_working_3-way'!Y51/3)</f>
        <v>0.1336227855746055</v>
      </c>
      <c r="AD51" s="11">
        <f>'OddsRatio_working_3-way'!X51^(1/3)*SIN(('OddsRatio_working_3-way'!Y51+2*PI())/3)</f>
        <v>0.39097192821880256</v>
      </c>
      <c r="AE51" s="11">
        <f>'OddsRatio_working_3-way'!X51^(1/3)*SIN(('OddsRatio_working_3-way'!Y51+4*PI())/3)</f>
        <v>-0.52459471379340805</v>
      </c>
      <c r="AF51" s="11">
        <f>-'OddsRatio_working_3-way'!U51/(3*'OddsRatio_working_3-way'!X51^(1/3))*COS(('OddsRatio_working_3-way'!Y51)/3)</f>
        <v>0.52860264722679162</v>
      </c>
      <c r="AG51" s="11">
        <f>-'OddsRatio_working_3-way'!U51/(3*'OddsRatio_working_3-way'!X51^(1/3))*COS(('OddsRatio_working_3-way'!Y51+2*PI())/3)</f>
        <v>-0.38002205044544501</v>
      </c>
      <c r="AH51" s="11">
        <f>-'OddsRatio_working_3-way'!U51/(3*'OddsRatio_working_3-way'!X51^(1/3))*COS(('OddsRatio_working_3-way'!Y51+4*PI())/3)</f>
        <v>-0.14858059678134666</v>
      </c>
      <c r="AI51" s="11">
        <f>'OddsRatio_working_3-way'!U51/(3*'OddsRatio_working_3-way'!X51^(1/3))*SIN(('OddsRatio_working_3-way'!Y51)/3)</f>
        <v>-0.1336227855746055</v>
      </c>
      <c r="AJ51" s="11">
        <f>'OddsRatio_working_3-way'!U51/(3*'OddsRatio_working_3-way'!X51^(1/3))*SIN(('OddsRatio_working_3-way'!Y51+2*PI())/3)</f>
        <v>-0.39097192821880256</v>
      </c>
      <c r="AK51" s="11">
        <f>'OddsRatio_working_3-way'!U51/(3*'OddsRatio_working_3-way'!X51^(1/3))*SIN(('OddsRatio_working_3-way'!Y51+4*PI())/3)</f>
        <v>0.52459471379340805</v>
      </c>
      <c r="AL51" s="11">
        <f>'OddsRatio_working_3-way'!Z51+'OddsRatio_working_3-way'!AF51</f>
        <v>1.0572052944535832</v>
      </c>
      <c r="AM51" s="11">
        <f>'OddsRatio_working_3-way'!AA51+'OddsRatio_working_3-way'!AG51</f>
        <v>-0.76004410089089003</v>
      </c>
      <c r="AN51" s="11">
        <f>'OddsRatio_working_3-way'!AB51+'OddsRatio_working_3-way'!AH51</f>
        <v>-0.29716119356269333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1.0572052944535832</v>
      </c>
      <c r="AS51" s="11">
        <f>IF(('OddsRatio_working_3-way'!X51=0),IF(Q51&gt;0,-Q51^(1/3),(-Q51)^(1/3)),'OddsRatio_working_3-way'!AM51-'OddsRatio_working_3-way'!R51/3)</f>
        <v>-0.76004410089089003</v>
      </c>
      <c r="AT51" s="11">
        <f>IF(('OddsRatio_working_3-way'!X51=0),IF(Q51&gt;0,-Q51^(1/3),(-Q51)^(1/3)),'OddsRatio_working_3-way'!AN51-'OddsRatio_working_3-way'!R51/3)</f>
        <v>-0.29716119356269333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3.51</v>
      </c>
      <c r="B52" s="4">
        <f>IF('True_Odds_Calculator_3-way'!B53="","",'True_Odds_Calculator_3-way'!B53)</f>
        <v>3.7</v>
      </c>
      <c r="C52" s="4">
        <f>IF('True_Odds_Calculator_3-way'!C53="","",'True_Odds_Calculator_3-way'!C53)</f>
        <v>2.11</v>
      </c>
      <c r="D52" s="9">
        <f t="shared" si="13"/>
        <v>0.27580977096461656</v>
      </c>
      <c r="E52" s="9">
        <f t="shared" si="14"/>
        <v>0.26147587758669616</v>
      </c>
      <c r="F52" s="9">
        <f t="shared" si="15"/>
        <v>0.46271435144868711</v>
      </c>
      <c r="G52" s="9">
        <f t="shared" si="16"/>
        <v>1.0460905811664252</v>
      </c>
      <c r="H52" s="9">
        <f t="shared" si="17"/>
        <v>3.6256873587277272</v>
      </c>
      <c r="I52" s="9">
        <f t="shared" si="18"/>
        <v>3.8244445691493487</v>
      </c>
      <c r="J52" s="9">
        <f t="shared" si="19"/>
        <v>2.1611605450947318</v>
      </c>
      <c r="K52" s="11">
        <f t="shared" si="20"/>
        <v>0.28490028490028491</v>
      </c>
      <c r="L52" s="11">
        <f t="shared" si="21"/>
        <v>0.27027027027027023</v>
      </c>
      <c r="M52" s="11">
        <f t="shared" si="22"/>
        <v>0.47393364928909953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-0.27451695224207062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0.23063530172534913</v>
      </c>
      <c r="Q52" s="11">
        <f>2*'OddsRatio_working_3-way'!K52*'OddsRatio_working_3-way'!L52*'OddsRatio_working_3-way'!M52</f>
        <v>7.2985854976376302E-2</v>
      </c>
      <c r="R52" s="11">
        <f t="shared" si="23"/>
        <v>0</v>
      </c>
      <c r="S52" s="11">
        <f t="shared" si="24"/>
        <v>-0.84014957852939298</v>
      </c>
      <c r="T52" s="11">
        <f t="shared" si="25"/>
        <v>-0.26587011978778258</v>
      </c>
      <c r="U52" s="11">
        <f>'OddsRatio_working_3-way'!S52-'OddsRatio_working_3-way'!R52^2/3</f>
        <v>-0.84014957852939298</v>
      </c>
      <c r="V52" s="11">
        <f>'OddsRatio_working_3-way'!S52*'OddsRatio_working_3-way'!R52/3-2*'OddsRatio_working_3-way'!R52^3/27-'OddsRatio_working_3-way'!T52</f>
        <v>0.26587011978778258</v>
      </c>
      <c r="W52" s="11">
        <f>'OddsRatio_working_3-way'!V52^2+4*'OddsRatio_working_3-way'!U52^3/27</f>
        <v>-1.716799558420519E-2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0.14820164994035578</v>
      </c>
      <c r="Y52" s="11">
        <f>IF('OddsRatio_working_3-way'!W52&gt;=0,IF('OddsRatio_working_3-way'!V52+SQRT('OddsRatio_working_3-way'!W52)&gt;0,0,PI()),ACOS('OddsRatio_working_3-way'!V52/(2*'OddsRatio_working_3-way'!X52)))</f>
        <v>0.45788890044828734</v>
      </c>
      <c r="Z52" s="11">
        <f>'OddsRatio_working_3-way'!X52^(1/3)*COS('OddsRatio_working_3-way'!Y52/3)</f>
        <v>0.52304529058321259</v>
      </c>
      <c r="AA52" s="11">
        <f>'OddsRatio_working_3-way'!X52^(1/3)*COS(('OddsRatio_working_3-way'!Y52+2*PI())/3)</f>
        <v>-0.33120128356324779</v>
      </c>
      <c r="AB52" s="11">
        <f>'OddsRatio_working_3-way'!X52^(1/3)*COS(('OddsRatio_working_3-way'!Y52+4*PI())/3)</f>
        <v>-0.19184400701996498</v>
      </c>
      <c r="AC52" s="11">
        <f>'OddsRatio_working_3-way'!X52^(1/3)*SIN('OddsRatio_working_3-way'!Y52/3)</f>
        <v>8.0457961125797672E-2</v>
      </c>
      <c r="AD52" s="11">
        <f>'OddsRatio_working_3-way'!X52^(1/3)*SIN(('OddsRatio_working_3-way'!Y52+2*PI())/3)</f>
        <v>0.41274152841197709</v>
      </c>
      <c r="AE52" s="11">
        <f>'OddsRatio_working_3-way'!X52^(1/3)*SIN(('OddsRatio_working_3-way'!Y52+4*PI())/3)</f>
        <v>-0.49319948953777448</v>
      </c>
      <c r="AF52" s="11">
        <f>-'OddsRatio_working_3-way'!U52/(3*'OddsRatio_working_3-way'!X52^(1/3))*COS(('OddsRatio_working_3-way'!Y52)/3)</f>
        <v>0.52304529058321247</v>
      </c>
      <c r="AG52" s="11">
        <f>-'OddsRatio_working_3-way'!U52/(3*'OddsRatio_working_3-way'!X52^(1/3))*COS(('OddsRatio_working_3-way'!Y52+2*PI())/3)</f>
        <v>-0.33120128356324768</v>
      </c>
      <c r="AH52" s="11">
        <f>-'OddsRatio_working_3-way'!U52/(3*'OddsRatio_working_3-way'!X52^(1/3))*COS(('OddsRatio_working_3-way'!Y52+4*PI())/3)</f>
        <v>-0.19184400701996496</v>
      </c>
      <c r="AI52" s="11">
        <f>'OddsRatio_working_3-way'!U52/(3*'OddsRatio_working_3-way'!X52^(1/3))*SIN(('OddsRatio_working_3-way'!Y52)/3)</f>
        <v>-8.0457961125797658E-2</v>
      </c>
      <c r="AJ52" s="11">
        <f>'OddsRatio_working_3-way'!U52/(3*'OddsRatio_working_3-way'!X52^(1/3))*SIN(('OddsRatio_working_3-way'!Y52+2*PI())/3)</f>
        <v>-0.41274152841197698</v>
      </c>
      <c r="AK52" s="11">
        <f>'OddsRatio_working_3-way'!U52/(3*'OddsRatio_working_3-way'!X52^(1/3))*SIN(('OddsRatio_working_3-way'!Y52+4*PI())/3)</f>
        <v>0.49319948953777437</v>
      </c>
      <c r="AL52" s="11">
        <f>'OddsRatio_working_3-way'!Z52+'OddsRatio_working_3-way'!AF52</f>
        <v>1.0460905811664252</v>
      </c>
      <c r="AM52" s="11">
        <f>'OddsRatio_working_3-way'!AA52+'OddsRatio_working_3-way'!AG52</f>
        <v>-0.66240256712649548</v>
      </c>
      <c r="AN52" s="11">
        <f>'OddsRatio_working_3-way'!AB52+'OddsRatio_working_3-way'!AH52</f>
        <v>-0.38368801403992991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1.0460905811664252</v>
      </c>
      <c r="AS52" s="11">
        <f>IF(('OddsRatio_working_3-way'!X52=0),IF(Q52&gt;0,-Q52^(1/3),(-Q52)^(1/3)),'OddsRatio_working_3-way'!AM52-'OddsRatio_working_3-way'!R52/3)</f>
        <v>-0.66240256712649548</v>
      </c>
      <c r="AT52" s="11">
        <f>IF(('OddsRatio_working_3-way'!X52=0),IF(Q52&gt;0,-Q52^(1/3),(-Q52)^(1/3)),'OddsRatio_working_3-way'!AN52-'OddsRatio_working_3-way'!R52/3)</f>
        <v>-0.38368801403992991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3.93</v>
      </c>
      <c r="B53" s="4">
        <f>IF('True_Odds_Calculator_3-way'!B54="","",'True_Odds_Calculator_3-way'!B54)</f>
        <v>3.45</v>
      </c>
      <c r="C53" s="4">
        <f>IF('True_Odds_Calculator_3-way'!C54="","",'True_Odds_Calculator_3-way'!C54)</f>
        <v>2.06</v>
      </c>
      <c r="D53" s="9">
        <f t="shared" si="13"/>
        <v>0.24574951556289723</v>
      </c>
      <c r="E53" s="9">
        <f t="shared" si="14"/>
        <v>0.28039616886546387</v>
      </c>
      <c r="F53" s="9">
        <f t="shared" si="15"/>
        <v>0.47385431557163898</v>
      </c>
      <c r="G53" s="9">
        <f t="shared" si="16"/>
        <v>1.0475030762049919</v>
      </c>
      <c r="H53" s="9">
        <f t="shared" si="17"/>
        <v>4.0691840132806272</v>
      </c>
      <c r="I53" s="9">
        <f t="shared" si="18"/>
        <v>3.5663825367022306</v>
      </c>
      <c r="J53" s="9">
        <f t="shared" si="19"/>
        <v>2.1103532607772912</v>
      </c>
      <c r="K53" s="11">
        <f t="shared" si="20"/>
        <v>0.2544529262086514</v>
      </c>
      <c r="L53" s="11">
        <f t="shared" si="21"/>
        <v>0.28985507246376813</v>
      </c>
      <c r="M53" s="11">
        <f t="shared" si="22"/>
        <v>0.4854368932038835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-0.27243362187085018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0.23057223086868084</v>
      </c>
      <c r="Q53" s="11">
        <f>2*'OddsRatio_working_3-way'!K53*'OddsRatio_working_3-way'!L53*'OddsRatio_working_3-way'!M53</f>
        <v>7.1606282878472316E-2</v>
      </c>
      <c r="R53" s="11">
        <f t="shared" si="23"/>
        <v>0</v>
      </c>
      <c r="S53" s="11">
        <f t="shared" si="24"/>
        <v>-0.84634278722758327</v>
      </c>
      <c r="T53" s="11">
        <f t="shared" si="25"/>
        <v>-0.26283937491539855</v>
      </c>
      <c r="U53" s="11">
        <f>'OddsRatio_working_3-way'!S53-'OddsRatio_working_3-way'!R53^2/3</f>
        <v>-0.84634278722758327</v>
      </c>
      <c r="V53" s="11">
        <f>'OddsRatio_working_3-way'!S53*'OddsRatio_working_3-way'!R53/3-2*'OddsRatio_working_3-way'!R53^3/27-'OddsRatio_working_3-way'!T53</f>
        <v>0.26283937491539855</v>
      </c>
      <c r="W53" s="11">
        <f>'OddsRatio_working_3-way'!V53^2+4*'OddsRatio_working_3-way'!U53^3/27</f>
        <v>-2.072761842715444E-2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0.14984338109595621</v>
      </c>
      <c r="Y53" s="11">
        <f>IF('OddsRatio_working_3-way'!W53&gt;=0,IF('OddsRatio_working_3-way'!V53+SQRT('OddsRatio_working_3-way'!W53)&gt;0,0,PI()),ACOS('OddsRatio_working_3-way'!V53/(2*'OddsRatio_working_3-way'!X53)))</f>
        <v>0.50111595689137367</v>
      </c>
      <c r="Z53" s="11">
        <f>'OddsRatio_working_3-way'!X53^(1/3)*COS('OddsRatio_working_3-way'!Y53/3)</f>
        <v>0.52375153810249608</v>
      </c>
      <c r="AA53" s="11">
        <f>'OddsRatio_working_3-way'!X53^(1/3)*COS(('OddsRatio_working_3-way'!Y53+2*PI())/3)</f>
        <v>-0.33835414219260113</v>
      </c>
      <c r="AB53" s="11">
        <f>'OddsRatio_working_3-way'!X53^(1/3)*COS(('OddsRatio_working_3-way'!Y53+4*PI())/3)</f>
        <v>-0.18539739590989504</v>
      </c>
      <c r="AC53" s="11">
        <f>'OddsRatio_working_3-way'!X53^(1/3)*SIN('OddsRatio_working_3-way'!Y53/3)</f>
        <v>8.8309618640689841E-2</v>
      </c>
      <c r="AD53" s="11">
        <f>'OddsRatio_working_3-way'!X53^(1/3)*SIN(('OddsRatio_working_3-way'!Y53+2*PI())/3)</f>
        <v>0.40942732794759013</v>
      </c>
      <c r="AE53" s="11">
        <f>'OddsRatio_working_3-way'!X53^(1/3)*SIN(('OddsRatio_working_3-way'!Y53+4*PI())/3)</f>
        <v>-0.49773694658827977</v>
      </c>
      <c r="AF53" s="11">
        <f>-'OddsRatio_working_3-way'!U53/(3*'OddsRatio_working_3-way'!X53^(1/3))*COS(('OddsRatio_working_3-way'!Y53)/3)</f>
        <v>0.52375153810249597</v>
      </c>
      <c r="AG53" s="11">
        <f>-'OddsRatio_working_3-way'!U53/(3*'OddsRatio_working_3-way'!X53^(1/3))*COS(('OddsRatio_working_3-way'!Y53+2*PI())/3)</f>
        <v>-0.33835414219260107</v>
      </c>
      <c r="AH53" s="11">
        <f>-'OddsRatio_working_3-way'!U53/(3*'OddsRatio_working_3-way'!X53^(1/3))*COS(('OddsRatio_working_3-way'!Y53+4*PI())/3)</f>
        <v>-0.18539739590989501</v>
      </c>
      <c r="AI53" s="11">
        <f>'OddsRatio_working_3-way'!U53/(3*'OddsRatio_working_3-way'!X53^(1/3))*SIN(('OddsRatio_working_3-way'!Y53)/3)</f>
        <v>-8.8309618640689827E-2</v>
      </c>
      <c r="AJ53" s="11">
        <f>'OddsRatio_working_3-way'!U53/(3*'OddsRatio_working_3-way'!X53^(1/3))*SIN(('OddsRatio_working_3-way'!Y53+2*PI())/3)</f>
        <v>-0.40942732794759007</v>
      </c>
      <c r="AK53" s="11">
        <f>'OddsRatio_working_3-way'!U53/(3*'OddsRatio_working_3-way'!X53^(1/3))*SIN(('OddsRatio_working_3-way'!Y53+4*PI())/3)</f>
        <v>0.49773694658827966</v>
      </c>
      <c r="AL53" s="11">
        <f>'OddsRatio_working_3-way'!Z53+'OddsRatio_working_3-way'!AF53</f>
        <v>1.0475030762049919</v>
      </c>
      <c r="AM53" s="11">
        <f>'OddsRatio_working_3-way'!AA53+'OddsRatio_working_3-way'!AG53</f>
        <v>-0.67670828438520214</v>
      </c>
      <c r="AN53" s="11">
        <f>'OddsRatio_working_3-way'!AB53+'OddsRatio_working_3-way'!AH53</f>
        <v>-0.37079479181979003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1.0475030762049919</v>
      </c>
      <c r="AS53" s="11">
        <f>IF(('OddsRatio_working_3-way'!X53=0),IF(Q53&gt;0,-Q53^(1/3),(-Q53)^(1/3)),'OddsRatio_working_3-way'!AM53-'OddsRatio_working_3-way'!R53/3)</f>
        <v>-0.67670828438520214</v>
      </c>
      <c r="AT53" s="11">
        <f>IF(('OddsRatio_working_3-way'!X53=0),IF(Q53&gt;0,-Q53^(1/3),(-Q53)^(1/3)),'OddsRatio_working_3-way'!AN53-'OddsRatio_working_3-way'!R53/3)</f>
        <v>-0.37079479181979003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2.33</v>
      </c>
      <c r="B54" s="4">
        <f>IF('True_Odds_Calculator_3-way'!B55="","",'True_Odds_Calculator_3-way'!B55)</f>
        <v>3.08</v>
      </c>
      <c r="C54" s="4">
        <f>IF('True_Odds_Calculator_3-way'!C55="","",'True_Odds_Calculator_3-way'!C55)</f>
        <v>3.44</v>
      </c>
      <c r="D54" s="9">
        <f t="shared" si="13"/>
        <v>0.41281953279138806</v>
      </c>
      <c r="E54" s="9">
        <f t="shared" si="14"/>
        <v>0.31013020893247389</v>
      </c>
      <c r="F54" s="9">
        <f t="shared" si="15"/>
        <v>0.27705025827613788</v>
      </c>
      <c r="G54" s="9">
        <f t="shared" si="16"/>
        <v>1.0694481196273278</v>
      </c>
      <c r="H54" s="9">
        <f t="shared" si="17"/>
        <v>2.422365999104346</v>
      </c>
      <c r="I54" s="9">
        <f t="shared" si="18"/>
        <v>3.2244520888248416</v>
      </c>
      <c r="J54" s="9">
        <f t="shared" si="19"/>
        <v>3.60945341189068</v>
      </c>
      <c r="K54" s="11">
        <f t="shared" si="20"/>
        <v>0.42918454935622319</v>
      </c>
      <c r="L54" s="11">
        <f t="shared" si="21"/>
        <v>0.32467532467532467</v>
      </c>
      <c r="M54" s="11">
        <f t="shared" si="22"/>
        <v>0.29069767441860467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-0.27342594524948038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0.2369685908462234</v>
      </c>
      <c r="Q54" s="11">
        <f>2*'OddsRatio_working_3-way'!K54*'OddsRatio_working_3-way'!L54*'OddsRatio_working_3-way'!M54</f>
        <v>8.101490285340969E-2</v>
      </c>
      <c r="R54" s="11">
        <f t="shared" si="23"/>
        <v>0</v>
      </c>
      <c r="S54" s="11">
        <f t="shared" si="24"/>
        <v>-0.86666461235054915</v>
      </c>
      <c r="T54" s="11">
        <f t="shared" si="25"/>
        <v>-0.29629559396599964</v>
      </c>
      <c r="U54" s="11">
        <f>'OddsRatio_working_3-way'!S54-'OddsRatio_working_3-way'!R54^2/3</f>
        <v>-0.86666461235054915</v>
      </c>
      <c r="V54" s="11">
        <f>'OddsRatio_working_3-way'!S54*'OddsRatio_working_3-way'!R54/3-2*'OddsRatio_working_3-way'!R54^3/27-'OddsRatio_working_3-way'!T54</f>
        <v>0.29629559396599964</v>
      </c>
      <c r="W54" s="11">
        <f>'OddsRatio_working_3-way'!V54^2+4*'OddsRatio_working_3-way'!U54^3/27</f>
        <v>-8.647192687439284E-3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0.15527256010891283</v>
      </c>
      <c r="Y54" s="11">
        <f>IF('OddsRatio_working_3-way'!W54&gt;=0,IF('OddsRatio_working_3-way'!V54+SQRT('OddsRatio_working_3-way'!W54)&gt;0,0,PI()),ACOS('OddsRatio_working_3-way'!V54/(2*'OddsRatio_working_3-way'!X54)))</f>
        <v>0.30410786902124021</v>
      </c>
      <c r="Z54" s="11">
        <f>'OddsRatio_working_3-way'!X54^(1/3)*COS('OddsRatio_working_3-way'!Y54/3)</f>
        <v>0.53472405981366389</v>
      </c>
      <c r="AA54" s="11">
        <f>'OddsRatio_working_3-way'!X54^(1/3)*COS(('OddsRatio_working_3-way'!Y54+2*PI())/3)</f>
        <v>-0.31446604226174885</v>
      </c>
      <c r="AB54" s="11">
        <f>'OddsRatio_working_3-way'!X54^(1/3)*COS(('OddsRatio_working_3-way'!Y54+4*PI())/3)</f>
        <v>-0.22025801755191501</v>
      </c>
      <c r="AC54" s="11">
        <f>'OddsRatio_working_3-way'!X54^(1/3)*SIN('OddsRatio_working_3-way'!Y54/3)</f>
        <v>5.4391028426045485E-2</v>
      </c>
      <c r="AD54" s="11">
        <f>'OddsRatio_working_3-way'!X54^(1/3)*SIN(('OddsRatio_working_3-way'!Y54+2*PI())/3)</f>
        <v>0.43588910560035993</v>
      </c>
      <c r="AE54" s="11">
        <f>'OddsRatio_working_3-way'!X54^(1/3)*SIN(('OddsRatio_working_3-way'!Y54+4*PI())/3)</f>
        <v>-0.49028013402640536</v>
      </c>
      <c r="AF54" s="11">
        <f>-'OddsRatio_working_3-way'!U54/(3*'OddsRatio_working_3-way'!X54^(1/3))*COS(('OddsRatio_working_3-way'!Y54)/3)</f>
        <v>0.53472405981366389</v>
      </c>
      <c r="AG54" s="11">
        <f>-'OddsRatio_working_3-way'!U54/(3*'OddsRatio_working_3-way'!X54^(1/3))*COS(('OddsRatio_working_3-way'!Y54+2*PI())/3)</f>
        <v>-0.31446604226174885</v>
      </c>
      <c r="AH54" s="11">
        <f>-'OddsRatio_working_3-way'!U54/(3*'OddsRatio_working_3-way'!X54^(1/3))*COS(('OddsRatio_working_3-way'!Y54+4*PI())/3)</f>
        <v>-0.22025801755191501</v>
      </c>
      <c r="AI54" s="11">
        <f>'OddsRatio_working_3-way'!U54/(3*'OddsRatio_working_3-way'!X54^(1/3))*SIN(('OddsRatio_working_3-way'!Y54)/3)</f>
        <v>-5.4391028426045485E-2</v>
      </c>
      <c r="AJ54" s="11">
        <f>'OddsRatio_working_3-way'!U54/(3*'OddsRatio_working_3-way'!X54^(1/3))*SIN(('OddsRatio_working_3-way'!Y54+2*PI())/3)</f>
        <v>-0.43588910560035993</v>
      </c>
      <c r="AK54" s="11">
        <f>'OddsRatio_working_3-way'!U54/(3*'OddsRatio_working_3-way'!X54^(1/3))*SIN(('OddsRatio_working_3-way'!Y54+4*PI())/3)</f>
        <v>0.49028013402640536</v>
      </c>
      <c r="AL54" s="11">
        <f>'OddsRatio_working_3-way'!Z54+'OddsRatio_working_3-way'!AF54</f>
        <v>1.0694481196273278</v>
      </c>
      <c r="AM54" s="11">
        <f>'OddsRatio_working_3-way'!AA54+'OddsRatio_working_3-way'!AG54</f>
        <v>-0.62893208452349769</v>
      </c>
      <c r="AN54" s="11">
        <f>'OddsRatio_working_3-way'!AB54+'OddsRatio_working_3-way'!AH54</f>
        <v>-0.44051603510383003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1.0694481196273278</v>
      </c>
      <c r="AS54" s="11">
        <f>IF(('OddsRatio_working_3-way'!X54=0),IF(Q54&gt;0,-Q54^(1/3),(-Q54)^(1/3)),'OddsRatio_working_3-way'!AM54-'OddsRatio_working_3-way'!R54/3)</f>
        <v>-0.62893208452349769</v>
      </c>
      <c r="AT54" s="11">
        <f>IF(('OddsRatio_working_3-way'!X54=0),IF(Q54&gt;0,-Q54^(1/3),(-Q54)^(1/3)),'OddsRatio_working_3-way'!AN54-'OddsRatio_working_3-way'!R54/3)</f>
        <v>-0.44051603510383003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2.16</v>
      </c>
      <c r="B55" s="4">
        <f>IF('True_Odds_Calculator_3-way'!B56="","",'True_Odds_Calculator_3-way'!B56)</f>
        <v>3.17</v>
      </c>
      <c r="C55" s="4">
        <f>IF('True_Odds_Calculator_3-way'!C56="","",'True_Odds_Calculator_3-way'!C56)</f>
        <v>3.69</v>
      </c>
      <c r="D55" s="9">
        <f t="shared" si="13"/>
        <v>0.44425838198719525</v>
      </c>
      <c r="E55" s="9">
        <f t="shared" si="14"/>
        <v>0.299390003054742</v>
      </c>
      <c r="F55" s="9">
        <f t="shared" si="15"/>
        <v>0.25635161495806291</v>
      </c>
      <c r="G55" s="9">
        <f t="shared" si="16"/>
        <v>1.0783985652497716</v>
      </c>
      <c r="H55" s="9">
        <f t="shared" si="17"/>
        <v>2.2509423356897353</v>
      </c>
      <c r="I55" s="9">
        <f t="shared" si="18"/>
        <v>3.3401248865920046</v>
      </c>
      <c r="J55" s="9">
        <f t="shared" si="19"/>
        <v>3.9008921405218846</v>
      </c>
      <c r="K55" s="11">
        <f t="shared" si="20"/>
        <v>0.46296296296296291</v>
      </c>
      <c r="L55" s="11">
        <f t="shared" si="21"/>
        <v>0.31545741324921134</v>
      </c>
      <c r="M55" s="11">
        <f t="shared" si="22"/>
        <v>0.2710027100271003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-0.26799742643997326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0.23826327759714094</v>
      </c>
      <c r="Q55" s="11">
        <f>2*'OddsRatio_working_3-way'!K55*'OddsRatio_working_3-way'!L55*'OddsRatio_working_3-way'!M55</f>
        <v>7.9157235082106633E-2</v>
      </c>
      <c r="R55" s="11">
        <f t="shared" si="23"/>
        <v>0</v>
      </c>
      <c r="S55" s="11">
        <f t="shared" si="24"/>
        <v>-0.88905061799355656</v>
      </c>
      <c r="T55" s="11">
        <f t="shared" si="25"/>
        <v>-0.29536565381845736</v>
      </c>
      <c r="U55" s="11">
        <f>'OddsRatio_working_3-way'!S55-'OddsRatio_working_3-way'!R55^2/3</f>
        <v>-0.88905061799355656</v>
      </c>
      <c r="V55" s="11">
        <f>'OddsRatio_working_3-way'!S55*'OddsRatio_working_3-way'!R55/3-2*'OddsRatio_working_3-way'!R55^3/27-'OddsRatio_working_3-way'!T55</f>
        <v>0.29536565381845736</v>
      </c>
      <c r="W55" s="11">
        <f>'OddsRatio_working_3-way'!V55^2+4*'OddsRatio_working_3-way'!U55^3/27</f>
        <v>-1.6865114133035791E-2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0.16132729433409632</v>
      </c>
      <c r="Y55" s="11">
        <f>IF('OddsRatio_working_3-way'!W55&gt;=0,IF('OddsRatio_working_3-way'!V55+SQRT('OddsRatio_working_3-way'!W55)&gt;0,0,PI()),ACOS('OddsRatio_working_3-way'!V55/(2*'OddsRatio_working_3-way'!X55)))</f>
        <v>0.41423699762892197</v>
      </c>
      <c r="Z55" s="11">
        <f>'OddsRatio_working_3-way'!X55^(1/3)*COS('OddsRatio_working_3-way'!Y55/3)</f>
        <v>0.53919928262488581</v>
      </c>
      <c r="AA55" s="11">
        <f>'OddsRatio_working_3-way'!X55^(1/3)*COS(('OddsRatio_working_3-way'!Y55+2*PI())/3)</f>
        <v>-0.33448996964414113</v>
      </c>
      <c r="AB55" s="11">
        <f>'OddsRatio_working_3-way'!X55^(1/3)*COS(('OddsRatio_working_3-way'!Y55+4*PI())/3)</f>
        <v>-0.20470931298074449</v>
      </c>
      <c r="AC55" s="11">
        <f>'OddsRatio_working_3-way'!X55^(1/3)*SIN('OddsRatio_working_3-way'!Y55/3)</f>
        <v>7.4928897060218352E-2</v>
      </c>
      <c r="AD55" s="11">
        <f>'OddsRatio_working_3-way'!X55^(1/3)*SIN(('OddsRatio_working_3-way'!Y55+2*PI())/3)</f>
        <v>0.4294958279253871</v>
      </c>
      <c r="AE55" s="11">
        <f>'OddsRatio_working_3-way'!X55^(1/3)*SIN(('OddsRatio_working_3-way'!Y55+4*PI())/3)</f>
        <v>-0.50442472498560553</v>
      </c>
      <c r="AF55" s="11">
        <f>-'OddsRatio_working_3-way'!U55/(3*'OddsRatio_working_3-way'!X55^(1/3))*COS(('OddsRatio_working_3-way'!Y55)/3)</f>
        <v>0.53919928262488581</v>
      </c>
      <c r="AG55" s="11">
        <f>-'OddsRatio_working_3-way'!U55/(3*'OddsRatio_working_3-way'!X55^(1/3))*COS(('OddsRatio_working_3-way'!Y55+2*PI())/3)</f>
        <v>-0.33448996964414113</v>
      </c>
      <c r="AH55" s="11">
        <f>-'OddsRatio_working_3-way'!U55/(3*'OddsRatio_working_3-way'!X55^(1/3))*COS(('OddsRatio_working_3-way'!Y55+4*PI())/3)</f>
        <v>-0.20470931298074449</v>
      </c>
      <c r="AI55" s="11">
        <f>'OddsRatio_working_3-way'!U55/(3*'OddsRatio_working_3-way'!X55^(1/3))*SIN(('OddsRatio_working_3-way'!Y55)/3)</f>
        <v>-7.4928897060218352E-2</v>
      </c>
      <c r="AJ55" s="11">
        <f>'OddsRatio_working_3-way'!U55/(3*'OddsRatio_working_3-way'!X55^(1/3))*SIN(('OddsRatio_working_3-way'!Y55+2*PI())/3)</f>
        <v>-0.4294958279253871</v>
      </c>
      <c r="AK55" s="11">
        <f>'OddsRatio_working_3-way'!U55/(3*'OddsRatio_working_3-way'!X55^(1/3))*SIN(('OddsRatio_working_3-way'!Y55+4*PI())/3)</f>
        <v>0.50442472498560553</v>
      </c>
      <c r="AL55" s="11">
        <f>'OddsRatio_working_3-way'!Z55+'OddsRatio_working_3-way'!AF55</f>
        <v>1.0783985652497716</v>
      </c>
      <c r="AM55" s="11">
        <f>'OddsRatio_working_3-way'!AA55+'OddsRatio_working_3-way'!AG55</f>
        <v>-0.66897993928828225</v>
      </c>
      <c r="AN55" s="11">
        <f>'OddsRatio_working_3-way'!AB55+'OddsRatio_working_3-way'!AH55</f>
        <v>-0.40941862596148898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1.0783985652497716</v>
      </c>
      <c r="AS55" s="11">
        <f>IF(('OddsRatio_working_3-way'!X55=0),IF(Q55&gt;0,-Q55^(1/3),(-Q55)^(1/3)),'OddsRatio_working_3-way'!AM55-'OddsRatio_working_3-way'!R55/3)</f>
        <v>-0.66897993928828225</v>
      </c>
      <c r="AT55" s="11">
        <f>IF(('OddsRatio_working_3-way'!X55=0),IF(Q55&gt;0,-Q55^(1/3),(-Q55)^(1/3)),'OddsRatio_working_3-way'!AN55-'OddsRatio_working_3-way'!R55/3)</f>
        <v>-0.40941862596148898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6.48</v>
      </c>
      <c r="B56" s="4">
        <f>IF('True_Odds_Calculator_3-way'!B57="","",'True_Odds_Calculator_3-way'!B57)</f>
        <v>4.38</v>
      </c>
      <c r="C56" s="4">
        <f>IF('True_Odds_Calculator_3-way'!C57="","",'True_Odds_Calculator_3-way'!C57)</f>
        <v>1.47</v>
      </c>
      <c r="D56" s="9">
        <f t="shared" si="13"/>
        <v>0.13911639674152718</v>
      </c>
      <c r="E56" s="9">
        <f t="shared" si="14"/>
        <v>0.20760562881458208</v>
      </c>
      <c r="F56" s="9">
        <f t="shared" si="15"/>
        <v>0.65327797444389091</v>
      </c>
      <c r="G56" s="9">
        <f t="shared" si="16"/>
        <v>1.129238189886018</v>
      </c>
      <c r="H56" s="9">
        <f t="shared" si="17"/>
        <v>7.1882252805753799</v>
      </c>
      <c r="I56" s="9">
        <f t="shared" si="18"/>
        <v>4.8168250818147405</v>
      </c>
      <c r="J56" s="9">
        <f t="shared" si="19"/>
        <v>1.5307419492464285</v>
      </c>
      <c r="K56" s="11">
        <f t="shared" si="20"/>
        <v>0.15432098765432098</v>
      </c>
      <c r="L56" s="11">
        <f t="shared" si="21"/>
        <v>0.22831050228310504</v>
      </c>
      <c r="M56" s="11">
        <f t="shared" si="22"/>
        <v>0.68027210884353739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-0.20865493725535778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0.22362234256124233</v>
      </c>
      <c r="Q56" s="11">
        <f>2*'OddsRatio_working_3-way'!K56*'OddsRatio_working_3-way'!L56*'OddsRatio_working_3-way'!M56</f>
        <v>4.7936193475078742E-2</v>
      </c>
      <c r="R56" s="11">
        <f t="shared" si="23"/>
        <v>0</v>
      </c>
      <c r="S56" s="11">
        <f t="shared" si="24"/>
        <v>-1.0717328116111962</v>
      </c>
      <c r="T56" s="11">
        <f t="shared" si="25"/>
        <v>-0.22973908073123178</v>
      </c>
      <c r="U56" s="11">
        <f>'OddsRatio_working_3-way'!S56-'OddsRatio_working_3-way'!R56^2/3</f>
        <v>-1.0717328116111962</v>
      </c>
      <c r="V56" s="11">
        <f>'OddsRatio_working_3-way'!S56*'OddsRatio_working_3-way'!R56/3-2*'OddsRatio_working_3-way'!R56^3/27-'OddsRatio_working_3-way'!T56</f>
        <v>0.22973908073123178</v>
      </c>
      <c r="W56" s="11">
        <f>'OddsRatio_working_3-way'!V56^2+4*'OddsRatio_working_3-way'!U56^3/27</f>
        <v>-0.12959096688933072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0.21352459583415803</v>
      </c>
      <c r="Y56" s="11">
        <f>IF('OddsRatio_working_3-way'!W56&gt;=0,IF('OddsRatio_working_3-way'!V56+SQRT('OddsRatio_working_3-way'!W56)&gt;0,0,PI()),ACOS('OddsRatio_working_3-way'!V56/(2*'OddsRatio_working_3-way'!X56)))</f>
        <v>1.0027708338854362</v>
      </c>
      <c r="Z56" s="11">
        <f>'OddsRatio_working_3-way'!X56^(1/3)*COS('OddsRatio_working_3-way'!Y56/3)</f>
        <v>0.56461909494300899</v>
      </c>
      <c r="AA56" s="11">
        <f>'OddsRatio_working_3-way'!X56^(1/3)*COS(('OddsRatio_working_3-way'!Y56+2*PI())/3)</f>
        <v>-0.45212462666679293</v>
      </c>
      <c r="AB56" s="11">
        <f>'OddsRatio_working_3-way'!X56^(1/3)*COS(('OddsRatio_working_3-way'!Y56+4*PI())/3)</f>
        <v>-0.11249446827621641</v>
      </c>
      <c r="AC56" s="11">
        <f>'OddsRatio_working_3-way'!X56^(1/3)*SIN('OddsRatio_working_3-way'!Y56/3)</f>
        <v>0.19608556337171484</v>
      </c>
      <c r="AD56" s="11">
        <f>'OddsRatio_working_3-way'!X56^(1/3)*SIN(('OddsRatio_working_3-way'!Y56+2*PI())/3)</f>
        <v>0.39093169799656624</v>
      </c>
      <c r="AE56" s="11">
        <f>'OddsRatio_working_3-way'!X56^(1/3)*SIN(('OddsRatio_working_3-way'!Y56+4*PI())/3)</f>
        <v>-0.58701726136828092</v>
      </c>
      <c r="AF56" s="11">
        <f>-'OddsRatio_working_3-way'!U56/(3*'OddsRatio_working_3-way'!X56^(1/3))*COS(('OddsRatio_working_3-way'!Y56)/3)</f>
        <v>0.56461909494300899</v>
      </c>
      <c r="AG56" s="11">
        <f>-'OddsRatio_working_3-way'!U56/(3*'OddsRatio_working_3-way'!X56^(1/3))*COS(('OddsRatio_working_3-way'!Y56+2*PI())/3)</f>
        <v>-0.45212462666679293</v>
      </c>
      <c r="AH56" s="11">
        <f>-'OddsRatio_working_3-way'!U56/(3*'OddsRatio_working_3-way'!X56^(1/3))*COS(('OddsRatio_working_3-way'!Y56+4*PI())/3)</f>
        <v>-0.11249446827621641</v>
      </c>
      <c r="AI56" s="11">
        <f>'OddsRatio_working_3-way'!U56/(3*'OddsRatio_working_3-way'!X56^(1/3))*SIN(('OddsRatio_working_3-way'!Y56)/3)</f>
        <v>-0.19608556337171484</v>
      </c>
      <c r="AJ56" s="11">
        <f>'OddsRatio_working_3-way'!U56/(3*'OddsRatio_working_3-way'!X56^(1/3))*SIN(('OddsRatio_working_3-way'!Y56+2*PI())/3)</f>
        <v>-0.39093169799656624</v>
      </c>
      <c r="AK56" s="11">
        <f>'OddsRatio_working_3-way'!U56/(3*'OddsRatio_working_3-way'!X56^(1/3))*SIN(('OddsRatio_working_3-way'!Y56+4*PI())/3)</f>
        <v>0.58701726136828092</v>
      </c>
      <c r="AL56" s="11">
        <f>'OddsRatio_working_3-way'!Z56+'OddsRatio_working_3-way'!AF56</f>
        <v>1.129238189886018</v>
      </c>
      <c r="AM56" s="11">
        <f>'OddsRatio_working_3-way'!AA56+'OddsRatio_working_3-way'!AG56</f>
        <v>-0.90424925333358586</v>
      </c>
      <c r="AN56" s="11">
        <f>'OddsRatio_working_3-way'!AB56+'OddsRatio_working_3-way'!AH56</f>
        <v>-0.22498893655243282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1.129238189886018</v>
      </c>
      <c r="AS56" s="11">
        <f>IF(('OddsRatio_working_3-way'!X56=0),IF(Q56&gt;0,-Q56^(1/3),(-Q56)^(1/3)),'OddsRatio_working_3-way'!AM56-'OddsRatio_working_3-way'!R56/3)</f>
        <v>-0.90424925333358586</v>
      </c>
      <c r="AT56" s="11">
        <f>IF(('OddsRatio_working_3-way'!X56=0),IF(Q56&gt;0,-Q56^(1/3),(-Q56)^(1/3)),'OddsRatio_working_3-way'!AN56-'OddsRatio_working_3-way'!R56/3)</f>
        <v>-0.22498893655243282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2.16</v>
      </c>
      <c r="B57" s="4">
        <f>IF('True_Odds_Calculator_3-way'!B58="","",'True_Odds_Calculator_3-way'!B58)</f>
        <v>3.87</v>
      </c>
      <c r="C57" s="4">
        <f>IF('True_Odds_Calculator_3-way'!C58="","",'True_Odds_Calculator_3-way'!C58)</f>
        <v>3.04</v>
      </c>
      <c r="D57" s="9">
        <f t="shared" si="13"/>
        <v>0.44388971667446803</v>
      </c>
      <c r="E57" s="9">
        <f t="shared" si="14"/>
        <v>0.24392449684775214</v>
      </c>
      <c r="F57" s="9">
        <f t="shared" si="15"/>
        <v>0.31218578647777967</v>
      </c>
      <c r="G57" s="9">
        <f t="shared" si="16"/>
        <v>1.0800101886827871</v>
      </c>
      <c r="H57" s="9">
        <f t="shared" si="17"/>
        <v>2.2528118188720336</v>
      </c>
      <c r="I57" s="9">
        <f t="shared" si="18"/>
        <v>4.0996292415195992</v>
      </c>
      <c r="J57" s="9">
        <f t="shared" si="19"/>
        <v>3.2032207849128858</v>
      </c>
      <c r="K57" s="11">
        <f t="shared" si="20"/>
        <v>0.46296296296296291</v>
      </c>
      <c r="L57" s="11">
        <f t="shared" si="21"/>
        <v>0.25839793281653745</v>
      </c>
      <c r="M57" s="11">
        <f t="shared" si="22"/>
        <v>0.32894736842105265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-0.26725863970866015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0.23886382983010207</v>
      </c>
      <c r="Q57" s="11">
        <f>2*'OddsRatio_working_3-way'!K57*'OddsRatio_working_3-way'!L57*'OddsRatio_working_3-way'!M57</f>
        <v>7.8703074079111063E-2</v>
      </c>
      <c r="R57" s="11">
        <f t="shared" si="23"/>
        <v>0</v>
      </c>
      <c r="S57" s="11">
        <f t="shared" si="24"/>
        <v>-0.89375531541464337</v>
      </c>
      <c r="T57" s="11">
        <f t="shared" si="25"/>
        <v>-0.2944828057379385</v>
      </c>
      <c r="U57" s="11">
        <f>'OddsRatio_working_3-way'!S57-'OddsRatio_working_3-way'!R57^2/3</f>
        <v>-0.89375531541464337</v>
      </c>
      <c r="V57" s="11">
        <f>'OddsRatio_working_3-way'!S57*'OddsRatio_working_3-way'!R57/3-2*'OddsRatio_working_3-way'!R57^3/27-'OddsRatio_working_3-way'!T57</f>
        <v>0.2944828057379385</v>
      </c>
      <c r="W57" s="11">
        <f>'OddsRatio_working_3-way'!V57^2+4*'OddsRatio_working_3-way'!U57^3/27</f>
        <v>-1.9047353031432998E-2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0.16260955991786077</v>
      </c>
      <c r="Y57" s="11">
        <f>IF('OddsRatio_working_3-way'!W57&gt;=0,IF('OddsRatio_working_3-way'!V57+SQRT('OddsRatio_working_3-way'!W57)&gt;0,0,PI()),ACOS('OddsRatio_working_3-way'!V57/(2*'OddsRatio_working_3-way'!X57)))</f>
        <v>0.43826231475337396</v>
      </c>
      <c r="Z57" s="11">
        <f>'OddsRatio_working_3-way'!X57^(1/3)*COS('OddsRatio_working_3-way'!Y57/3)</f>
        <v>0.54000509434139354</v>
      </c>
      <c r="AA57" s="11">
        <f>'OddsRatio_working_3-way'!X57^(1/3)*COS(('OddsRatio_working_3-way'!Y57+2*PI())/3)</f>
        <v>-0.33881172110606583</v>
      </c>
      <c r="AB57" s="11">
        <f>'OddsRatio_working_3-way'!X57^(1/3)*COS(('OddsRatio_working_3-way'!Y57+4*PI())/3)</f>
        <v>-0.20119337323532782</v>
      </c>
      <c r="AC57" s="11">
        <f>'OddsRatio_working_3-way'!X57^(1/3)*SIN('OddsRatio_working_3-way'!Y57/3)</f>
        <v>7.9453990188602233E-2</v>
      </c>
      <c r="AD57" s="11">
        <f>'OddsRatio_working_3-way'!X57^(1/3)*SIN(('OddsRatio_working_3-way'!Y57+2*PI())/3)</f>
        <v>0.42793113477835809</v>
      </c>
      <c r="AE57" s="11">
        <f>'OddsRatio_working_3-way'!X57^(1/3)*SIN(('OddsRatio_working_3-way'!Y57+4*PI())/3)</f>
        <v>-0.50738512496696031</v>
      </c>
      <c r="AF57" s="11">
        <f>-'OddsRatio_working_3-way'!U57/(3*'OddsRatio_working_3-way'!X57^(1/3))*COS(('OddsRatio_working_3-way'!Y57)/3)</f>
        <v>0.54000509434139354</v>
      </c>
      <c r="AG57" s="11">
        <f>-'OddsRatio_working_3-way'!U57/(3*'OddsRatio_working_3-way'!X57^(1/3))*COS(('OddsRatio_working_3-way'!Y57+2*PI())/3)</f>
        <v>-0.33881172110606583</v>
      </c>
      <c r="AH57" s="11">
        <f>-'OddsRatio_working_3-way'!U57/(3*'OddsRatio_working_3-way'!X57^(1/3))*COS(('OddsRatio_working_3-way'!Y57+4*PI())/3)</f>
        <v>-0.20119337323532782</v>
      </c>
      <c r="AI57" s="11">
        <f>'OddsRatio_working_3-way'!U57/(3*'OddsRatio_working_3-way'!X57^(1/3))*SIN(('OddsRatio_working_3-way'!Y57)/3)</f>
        <v>-7.9453990188602233E-2</v>
      </c>
      <c r="AJ57" s="11">
        <f>'OddsRatio_working_3-way'!U57/(3*'OddsRatio_working_3-way'!X57^(1/3))*SIN(('OddsRatio_working_3-way'!Y57+2*PI())/3)</f>
        <v>-0.42793113477835809</v>
      </c>
      <c r="AK57" s="11">
        <f>'OddsRatio_working_3-way'!U57/(3*'OddsRatio_working_3-way'!X57^(1/3))*SIN(('OddsRatio_working_3-way'!Y57+4*PI())/3)</f>
        <v>0.50738512496696031</v>
      </c>
      <c r="AL57" s="11">
        <f>'OddsRatio_working_3-way'!Z57+'OddsRatio_working_3-way'!AF57</f>
        <v>1.0800101886827871</v>
      </c>
      <c r="AM57" s="11">
        <f>'OddsRatio_working_3-way'!AA57+'OddsRatio_working_3-way'!AG57</f>
        <v>-0.67762344221213167</v>
      </c>
      <c r="AN57" s="11">
        <f>'OddsRatio_working_3-way'!AB57+'OddsRatio_working_3-way'!AH57</f>
        <v>-0.40238674647065564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1.0800101886827871</v>
      </c>
      <c r="AS57" s="11">
        <f>IF(('OddsRatio_working_3-way'!X57=0),IF(Q57&gt;0,-Q57^(1/3),(-Q57)^(1/3)),'OddsRatio_working_3-way'!AM57-'OddsRatio_working_3-way'!R57/3)</f>
        <v>-0.67762344221213167</v>
      </c>
      <c r="AT57" s="11">
        <f>IF(('OddsRatio_working_3-way'!X57=0),IF(Q57&gt;0,-Q57^(1/3),(-Q57)^(1/3)),'OddsRatio_working_3-way'!AN57-'OddsRatio_working_3-way'!R57/3)</f>
        <v>-0.40238674647065564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1.83</v>
      </c>
      <c r="B58" s="4">
        <f>IF('True_Odds_Calculator_3-way'!B59="","",'True_Odds_Calculator_3-way'!B59)</f>
        <v>3.37</v>
      </c>
      <c r="C58" s="4">
        <f>IF('True_Odds_Calculator_3-way'!C59="","",'True_Odds_Calculator_3-way'!C59)</f>
        <v>4.7300000000000004</v>
      </c>
      <c r="D58" s="9">
        <f t="shared" si="13"/>
        <v>0.52440443103020018</v>
      </c>
      <c r="E58" s="9">
        <f t="shared" si="14"/>
        <v>0.27857840043073873</v>
      </c>
      <c r="F58" s="9">
        <f t="shared" si="15"/>
        <v>0.19701716853906096</v>
      </c>
      <c r="G58" s="9">
        <f t="shared" si="16"/>
        <v>1.0926809075134782</v>
      </c>
      <c r="H58" s="9">
        <f t="shared" si="17"/>
        <v>1.9069251532361871</v>
      </c>
      <c r="I58" s="9">
        <f t="shared" si="18"/>
        <v>3.5896537508069439</v>
      </c>
      <c r="J58" s="9">
        <f t="shared" si="19"/>
        <v>5.0756997850252743</v>
      </c>
      <c r="K58" s="11">
        <f t="shared" si="20"/>
        <v>0.54644808743169393</v>
      </c>
      <c r="L58" s="11">
        <f t="shared" si="21"/>
        <v>0.29673590504451036</v>
      </c>
      <c r="M58" s="11">
        <f t="shared" si="22"/>
        <v>0.21141649048625791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-0.25153193909041227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0.23756972954383215</v>
      </c>
      <c r="Q58" s="11">
        <f>2*'OddsRatio_working_3-way'!K58*'OddsRatio_working_3-way'!L58*'OddsRatio_working_3-way'!M58</f>
        <v>6.8562692509042455E-2</v>
      </c>
      <c r="R58" s="11">
        <f t="shared" si="23"/>
        <v>0</v>
      </c>
      <c r="S58" s="11">
        <f t="shared" si="24"/>
        <v>-0.94449130556910532</v>
      </c>
      <c r="T58" s="11">
        <f t="shared" si="25"/>
        <v>-0.27258046336770708</v>
      </c>
      <c r="U58" s="11">
        <f>'OddsRatio_working_3-way'!S58-'OddsRatio_working_3-way'!R58^2/3</f>
        <v>-0.94449130556910532</v>
      </c>
      <c r="V58" s="11">
        <f>'OddsRatio_working_3-way'!S58*'OddsRatio_working_3-way'!R58/3-2*'OddsRatio_working_3-way'!R58^3/27-'OddsRatio_working_3-way'!T58</f>
        <v>0.27258046336770708</v>
      </c>
      <c r="W58" s="11">
        <f>'OddsRatio_working_3-way'!V58^2+4*'OddsRatio_working_3-way'!U58^3/27</f>
        <v>-5.0521598834532611E-2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0.17665057871705836</v>
      </c>
      <c r="Y58" s="11">
        <f>IF('OddsRatio_working_3-way'!W58&gt;=0,IF('OddsRatio_working_3-way'!V58+SQRT('OddsRatio_working_3-way'!W58)&gt;0,0,PI()),ACOS('OddsRatio_working_3-way'!V58/(2*'OddsRatio_working_3-way'!X58)))</f>
        <v>0.68956254180095966</v>
      </c>
      <c r="Z58" s="11">
        <f>'OddsRatio_working_3-way'!X58^(1/3)*COS('OddsRatio_working_3-way'!Y58/3)</f>
        <v>0.54634045375673923</v>
      </c>
      <c r="AA58" s="11">
        <f>'OddsRatio_working_3-way'!X58^(1/3)*COS(('OddsRatio_working_3-way'!Y58+2*PI())/3)</f>
        <v>-0.38388114699890963</v>
      </c>
      <c r="AB58" s="11">
        <f>'OddsRatio_working_3-way'!X58^(1/3)*COS(('OddsRatio_working_3-way'!Y58+4*PI())/3)</f>
        <v>-0.16245930675782963</v>
      </c>
      <c r="AC58" s="11">
        <f>'OddsRatio_working_3-way'!X58^(1/3)*SIN('OddsRatio_working_3-way'!Y58/3)</f>
        <v>0.12783795906764997</v>
      </c>
      <c r="AD58" s="11">
        <f>'OddsRatio_working_3-way'!X58^(1/3)*SIN(('OddsRatio_working_3-way'!Y58+2*PI())/3)</f>
        <v>0.40922573253462852</v>
      </c>
      <c r="AE58" s="11">
        <f>'OddsRatio_working_3-way'!X58^(1/3)*SIN(('OddsRatio_working_3-way'!Y58+4*PI())/3)</f>
        <v>-0.5370636916022784</v>
      </c>
      <c r="AF58" s="11">
        <f>-'OddsRatio_working_3-way'!U58/(3*'OddsRatio_working_3-way'!X58^(1/3))*COS(('OddsRatio_working_3-way'!Y58)/3)</f>
        <v>0.54634045375673912</v>
      </c>
      <c r="AG58" s="11">
        <f>-'OddsRatio_working_3-way'!U58/(3*'OddsRatio_working_3-way'!X58^(1/3))*COS(('OddsRatio_working_3-way'!Y58+2*PI())/3)</f>
        <v>-0.38388114699890957</v>
      </c>
      <c r="AH58" s="11">
        <f>-'OddsRatio_working_3-way'!U58/(3*'OddsRatio_working_3-way'!X58^(1/3))*COS(('OddsRatio_working_3-way'!Y58+4*PI())/3)</f>
        <v>-0.1624593067578296</v>
      </c>
      <c r="AI58" s="11">
        <f>'OddsRatio_working_3-way'!U58/(3*'OddsRatio_working_3-way'!X58^(1/3))*SIN(('OddsRatio_working_3-way'!Y58)/3)</f>
        <v>-0.12783795906764994</v>
      </c>
      <c r="AJ58" s="11">
        <f>'OddsRatio_working_3-way'!U58/(3*'OddsRatio_working_3-way'!X58^(1/3))*SIN(('OddsRatio_working_3-way'!Y58+2*PI())/3)</f>
        <v>-0.40922573253462846</v>
      </c>
      <c r="AK58" s="11">
        <f>'OddsRatio_working_3-way'!U58/(3*'OddsRatio_working_3-way'!X58^(1/3))*SIN(('OddsRatio_working_3-way'!Y58+4*PI())/3)</f>
        <v>0.53706369160227829</v>
      </c>
      <c r="AL58" s="11">
        <f>'OddsRatio_working_3-way'!Z58+'OddsRatio_working_3-way'!AF58</f>
        <v>1.0926809075134782</v>
      </c>
      <c r="AM58" s="11">
        <f>'OddsRatio_working_3-way'!AA58+'OddsRatio_working_3-way'!AG58</f>
        <v>-0.76776229399781926</v>
      </c>
      <c r="AN58" s="11">
        <f>'OddsRatio_working_3-way'!AB58+'OddsRatio_working_3-way'!AH58</f>
        <v>-0.3249186135156592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1.0926809075134782</v>
      </c>
      <c r="AS58" s="11">
        <f>IF(('OddsRatio_working_3-way'!X58=0),IF(Q58&gt;0,-Q58^(1/3),(-Q58)^(1/3)),'OddsRatio_working_3-way'!AM58-'OddsRatio_working_3-way'!R58/3)</f>
        <v>-0.76776229399781926</v>
      </c>
      <c r="AT58" s="11">
        <f>IF(('OddsRatio_working_3-way'!X58=0),IF(Q58&gt;0,-Q58^(1/3),(-Q58)^(1/3)),'OddsRatio_working_3-way'!AN58-'OddsRatio_working_3-way'!R58/3)</f>
        <v>-0.3249186135156592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1.48</v>
      </c>
      <c r="B59" s="4">
        <f>IF('True_Odds_Calculator_3-way'!B60="","",'True_Odds_Calculator_3-way'!B60)</f>
        <v>4.17</v>
      </c>
      <c r="C59" s="4">
        <f>IF('True_Odds_Calculator_3-way'!C60="","",'True_Odds_Calculator_3-way'!C60)</f>
        <v>6.98</v>
      </c>
      <c r="D59" s="9">
        <f t="shared" si="13"/>
        <v>0.65034833374407652</v>
      </c>
      <c r="E59" s="9">
        <f t="shared" si="14"/>
        <v>0.219748933417553</v>
      </c>
      <c r="F59" s="9">
        <f t="shared" si="15"/>
        <v>0.12990273283837056</v>
      </c>
      <c r="G59" s="9">
        <f t="shared" si="16"/>
        <v>1.1200781697599638</v>
      </c>
      <c r="H59" s="9">
        <f t="shared" si="17"/>
        <v>1.5376375214847826</v>
      </c>
      <c r="I59" s="9">
        <f t="shared" si="18"/>
        <v>4.5506477981390852</v>
      </c>
      <c r="J59" s="9">
        <f t="shared" si="19"/>
        <v>7.6980674551645834</v>
      </c>
      <c r="K59" s="11">
        <f t="shared" si="20"/>
        <v>0.67567567567567566</v>
      </c>
      <c r="L59" s="11">
        <f t="shared" si="21"/>
        <v>0.23980815347721823</v>
      </c>
      <c r="M59" s="11">
        <f t="shared" si="22"/>
        <v>0.14326647564469913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-0.21122654265652763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0.22354918667095286</v>
      </c>
      <c r="Q59" s="11">
        <f>2*'OddsRatio_working_3-way'!K59*'OddsRatio_working_3-way'!L59*'OddsRatio_working_3-way'!M59</f>
        <v>4.6427660783167776E-2</v>
      </c>
      <c r="R59" s="11">
        <f t="shared" si="23"/>
        <v>0</v>
      </c>
      <c r="S59" s="11">
        <f t="shared" si="24"/>
        <v>-1.0583385206207863</v>
      </c>
      <c r="T59" s="11">
        <f t="shared" si="25"/>
        <v>-0.2198003158090937</v>
      </c>
      <c r="U59" s="11">
        <f>'OddsRatio_working_3-way'!S59-'OddsRatio_working_3-way'!R59^2/3</f>
        <v>-1.0583385206207863</v>
      </c>
      <c r="V59" s="11">
        <f>'OddsRatio_working_3-way'!S59*'OddsRatio_working_3-way'!R59/3-2*'OddsRatio_working_3-way'!R59^3/27-'OddsRatio_working_3-way'!T59</f>
        <v>0.2198003158090937</v>
      </c>
      <c r="W59" s="11">
        <f>'OddsRatio_working_3-way'!V59^2+4*'OddsRatio_working_3-way'!U59^3/27</f>
        <v>-0.12730622993402463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0.2095342506392463</v>
      </c>
      <c r="Y59" s="11">
        <f>IF('OddsRatio_working_3-way'!W59&gt;=0,IF('OddsRatio_working_3-way'!V59+SQRT('OddsRatio_working_3-way'!W59)&gt;0,0,PI()),ACOS('OddsRatio_working_3-way'!V59/(2*'OddsRatio_working_3-way'!X59)))</f>
        <v>1.0186717005313286</v>
      </c>
      <c r="Z59" s="11">
        <f>'OddsRatio_working_3-way'!X59^(1/3)*COS('OddsRatio_working_3-way'!Y59/3)</f>
        <v>0.56003908487998189</v>
      </c>
      <c r="AA59" s="11">
        <f>'OddsRatio_working_3-way'!X59^(1/3)*COS(('OddsRatio_working_3-way'!Y59+2*PI())/3)</f>
        <v>-0.45134320604280703</v>
      </c>
      <c r="AB59" s="11">
        <f>'OddsRatio_working_3-way'!X59^(1/3)*COS(('OddsRatio_working_3-way'!Y59+4*PI())/3)</f>
        <v>-0.10869587883717508</v>
      </c>
      <c r="AC59" s="11">
        <f>'OddsRatio_working_3-way'!X59^(1/3)*SIN('OddsRatio_working_3-way'!Y59/3)</f>
        <v>0.19782752659927746</v>
      </c>
      <c r="AD59" s="11">
        <f>'OddsRatio_working_3-way'!X59^(1/3)*SIN(('OddsRatio_working_3-way'!Y59+2*PI())/3)</f>
        <v>0.38609431131861516</v>
      </c>
      <c r="AE59" s="11">
        <f>'OddsRatio_working_3-way'!X59^(1/3)*SIN(('OddsRatio_working_3-way'!Y59+4*PI())/3)</f>
        <v>-0.58392183791789254</v>
      </c>
      <c r="AF59" s="11">
        <f>-'OddsRatio_working_3-way'!U59/(3*'OddsRatio_working_3-way'!X59^(1/3))*COS(('OddsRatio_working_3-way'!Y59)/3)</f>
        <v>0.56003908487998189</v>
      </c>
      <c r="AG59" s="11">
        <f>-'OddsRatio_working_3-way'!U59/(3*'OddsRatio_working_3-way'!X59^(1/3))*COS(('OddsRatio_working_3-way'!Y59+2*PI())/3)</f>
        <v>-0.45134320604280703</v>
      </c>
      <c r="AH59" s="11">
        <f>-'OddsRatio_working_3-way'!U59/(3*'OddsRatio_working_3-way'!X59^(1/3))*COS(('OddsRatio_working_3-way'!Y59+4*PI())/3)</f>
        <v>-0.10869587883717508</v>
      </c>
      <c r="AI59" s="11">
        <f>'OddsRatio_working_3-way'!U59/(3*'OddsRatio_working_3-way'!X59^(1/3))*SIN(('OddsRatio_working_3-way'!Y59)/3)</f>
        <v>-0.19782752659927746</v>
      </c>
      <c r="AJ59" s="11">
        <f>'OddsRatio_working_3-way'!U59/(3*'OddsRatio_working_3-way'!X59^(1/3))*SIN(('OddsRatio_working_3-way'!Y59+2*PI())/3)</f>
        <v>-0.38609431131861516</v>
      </c>
      <c r="AK59" s="11">
        <f>'OddsRatio_working_3-way'!U59/(3*'OddsRatio_working_3-way'!X59^(1/3))*SIN(('OddsRatio_working_3-way'!Y59+4*PI())/3)</f>
        <v>0.58392183791789254</v>
      </c>
      <c r="AL59" s="11">
        <f>'OddsRatio_working_3-way'!Z59+'OddsRatio_working_3-way'!AF59</f>
        <v>1.1200781697599638</v>
      </c>
      <c r="AM59" s="11">
        <f>'OddsRatio_working_3-way'!AA59+'OddsRatio_working_3-way'!AG59</f>
        <v>-0.90268641208561406</v>
      </c>
      <c r="AN59" s="11">
        <f>'OddsRatio_working_3-way'!AB59+'OddsRatio_working_3-way'!AH59</f>
        <v>-0.21739175767435015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1.1200781697599638</v>
      </c>
      <c r="AS59" s="11">
        <f>IF(('OddsRatio_working_3-way'!X59=0),IF(Q59&gt;0,-Q59^(1/3),(-Q59)^(1/3)),'OddsRatio_working_3-way'!AM59-'OddsRatio_working_3-way'!R59/3)</f>
        <v>-0.90268641208561406</v>
      </c>
      <c r="AT59" s="11">
        <f>IF(('OddsRatio_working_3-way'!X59=0),IF(Q59&gt;0,-Q59^(1/3),(-Q59)^(1/3)),'OddsRatio_working_3-way'!AN59-'OddsRatio_working_3-way'!R59/3)</f>
        <v>-0.21739175767435015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2.41</v>
      </c>
      <c r="B60" s="4">
        <f>IF('True_Odds_Calculator_3-way'!B61="","",'True_Odds_Calculator_3-way'!B61)</f>
        <v>3.34</v>
      </c>
      <c r="C60" s="4">
        <f>IF('True_Odds_Calculator_3-way'!C61="","",'True_Odds_Calculator_3-way'!C61)</f>
        <v>3.14</v>
      </c>
      <c r="D60" s="9">
        <f t="shared" si="13"/>
        <v>0.40300246048958044</v>
      </c>
      <c r="E60" s="9">
        <f t="shared" si="14"/>
        <v>0.28914677359261787</v>
      </c>
      <c r="F60" s="9">
        <f t="shared" si="15"/>
        <v>0.30785076591780186</v>
      </c>
      <c r="G60" s="9">
        <f t="shared" si="16"/>
        <v>1.0506201619134399</v>
      </c>
      <c r="H60" s="9">
        <f t="shared" si="17"/>
        <v>2.4813744282979502</v>
      </c>
      <c r="I60" s="9">
        <f t="shared" si="18"/>
        <v>3.4584511788774486</v>
      </c>
      <c r="J60" s="9">
        <f t="shared" si="19"/>
        <v>3.2483271464947614</v>
      </c>
      <c r="K60" s="11">
        <f t="shared" si="20"/>
        <v>0.41493775933609955</v>
      </c>
      <c r="L60" s="11">
        <f t="shared" si="21"/>
        <v>0.29940119760479045</v>
      </c>
      <c r="M60" s="11">
        <f t="shared" si="22"/>
        <v>0.31847133757961782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-0.27935444490145966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0.23303552790816073</v>
      </c>
      <c r="Q60" s="11">
        <f>2*'OddsRatio_working_3-way'!K60*'OddsRatio_working_3-way'!L60*'OddsRatio_working_3-way'!M60</f>
        <v>7.9129211513806696E-2</v>
      </c>
      <c r="R60" s="11">
        <f t="shared" si="23"/>
        <v>0</v>
      </c>
      <c r="S60" s="11">
        <f t="shared" si="24"/>
        <v>-0.83419301951813363</v>
      </c>
      <c r="T60" s="11">
        <f t="shared" si="25"/>
        <v>-0.28325739202653094</v>
      </c>
      <c r="U60" s="11">
        <f>'OddsRatio_working_3-way'!S60-'OddsRatio_working_3-way'!R60^2/3</f>
        <v>-0.83419301951813363</v>
      </c>
      <c r="V60" s="11">
        <f>'OddsRatio_working_3-way'!S60*'OddsRatio_working_3-way'!R60/3-2*'OddsRatio_working_3-way'!R60^3/27-'OddsRatio_working_3-way'!T60</f>
        <v>0.28325739202653094</v>
      </c>
      <c r="W60" s="11">
        <f>'OddsRatio_working_3-way'!V60^2+4*'OddsRatio_working_3-way'!U60^3/27</f>
        <v>-5.7647409549066858E-3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0.14662834914553405</v>
      </c>
      <c r="Y60" s="11">
        <f>IF('OddsRatio_working_3-way'!W60&gt;=0,IF('OddsRatio_working_3-way'!V60+SQRT('OddsRatio_working_3-way'!W60)&gt;0,0,PI()),ACOS('OddsRatio_working_3-way'!V60/(2*'OddsRatio_working_3-way'!X60)))</f>
        <v>0.26188931404548055</v>
      </c>
      <c r="Z60" s="11">
        <f>'OddsRatio_working_3-way'!X60^(1/3)*COS('OddsRatio_working_3-way'!Y60/3)</f>
        <v>0.52531008095671994</v>
      </c>
      <c r="AA60" s="11">
        <f>'OddsRatio_working_3-way'!X60^(1/3)*COS(('OddsRatio_working_3-way'!Y60+2*PI())/3)</f>
        <v>-0.3024701634025283</v>
      </c>
      <c r="AB60" s="11">
        <f>'OddsRatio_working_3-way'!X60^(1/3)*COS(('OddsRatio_working_3-way'!Y60+4*PI())/3)</f>
        <v>-0.22283991755419172</v>
      </c>
      <c r="AC60" s="11">
        <f>'OddsRatio_working_3-way'!X60^(1/3)*SIN('OddsRatio_working_3-way'!Y60/3)</f>
        <v>4.59745438761733E-2</v>
      </c>
      <c r="AD60" s="11">
        <f>'OddsRatio_working_3-way'!X60^(1/3)*SIN(('OddsRatio_working_3-way'!Y60+2*PI())/3)</f>
        <v>0.43194460303449289</v>
      </c>
      <c r="AE60" s="11">
        <f>'OddsRatio_working_3-way'!X60^(1/3)*SIN(('OddsRatio_working_3-way'!Y60+4*PI())/3)</f>
        <v>-0.47791914691066617</v>
      </c>
      <c r="AF60" s="11">
        <f>-'OddsRatio_working_3-way'!U60/(3*'OddsRatio_working_3-way'!X60^(1/3))*COS(('OddsRatio_working_3-way'!Y60)/3)</f>
        <v>0.52531008095671994</v>
      </c>
      <c r="AG60" s="11">
        <f>-'OddsRatio_working_3-way'!U60/(3*'OddsRatio_working_3-way'!X60^(1/3))*COS(('OddsRatio_working_3-way'!Y60+2*PI())/3)</f>
        <v>-0.3024701634025283</v>
      </c>
      <c r="AH60" s="11">
        <f>-'OddsRatio_working_3-way'!U60/(3*'OddsRatio_working_3-way'!X60^(1/3))*COS(('OddsRatio_working_3-way'!Y60+4*PI())/3)</f>
        <v>-0.22283991755419172</v>
      </c>
      <c r="AI60" s="11">
        <f>'OddsRatio_working_3-way'!U60/(3*'OddsRatio_working_3-way'!X60^(1/3))*SIN(('OddsRatio_working_3-way'!Y60)/3)</f>
        <v>-4.59745438761733E-2</v>
      </c>
      <c r="AJ60" s="11">
        <f>'OddsRatio_working_3-way'!U60/(3*'OddsRatio_working_3-way'!X60^(1/3))*SIN(('OddsRatio_working_3-way'!Y60+2*PI())/3)</f>
        <v>-0.43194460303449289</v>
      </c>
      <c r="AK60" s="11">
        <f>'OddsRatio_working_3-way'!U60/(3*'OddsRatio_working_3-way'!X60^(1/3))*SIN(('OddsRatio_working_3-way'!Y60+4*PI())/3)</f>
        <v>0.47791914691066617</v>
      </c>
      <c r="AL60" s="11">
        <f>'OddsRatio_working_3-way'!Z60+'OddsRatio_working_3-way'!AF60</f>
        <v>1.0506201619134399</v>
      </c>
      <c r="AM60" s="11">
        <f>'OddsRatio_working_3-way'!AA60+'OddsRatio_working_3-way'!AG60</f>
        <v>-0.60494032680505661</v>
      </c>
      <c r="AN60" s="11">
        <f>'OddsRatio_working_3-way'!AB60+'OddsRatio_working_3-way'!AH60</f>
        <v>-0.44567983510838344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1.0506201619134399</v>
      </c>
      <c r="AS60" s="11">
        <f>IF(('OddsRatio_working_3-way'!X60=0),IF(Q60&gt;0,-Q60^(1/3),(-Q60)^(1/3)),'OddsRatio_working_3-way'!AM60-'OddsRatio_working_3-way'!R60/3)</f>
        <v>-0.60494032680505661</v>
      </c>
      <c r="AT60" s="11">
        <f>IF(('OddsRatio_working_3-way'!X60=0),IF(Q60&gt;0,-Q60^(1/3),(-Q60)^(1/3)),'OddsRatio_working_3-way'!AN60-'OddsRatio_working_3-way'!R60/3)</f>
        <v>-0.44567983510838344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2.52</v>
      </c>
      <c r="B61" s="4">
        <f>IF('True_Odds_Calculator_3-way'!B62="","",'True_Odds_Calculator_3-way'!B62)</f>
        <v>3.15</v>
      </c>
      <c r="C61" s="4">
        <f>IF('True_Odds_Calculator_3-way'!C62="","",'True_Odds_Calculator_3-way'!C62)</f>
        <v>2.99</v>
      </c>
      <c r="D61" s="9">
        <f t="shared" si="13"/>
        <v>0.37958010679597864</v>
      </c>
      <c r="E61" s="9">
        <f t="shared" si="14"/>
        <v>0.30193755363131897</v>
      </c>
      <c r="F61" s="9">
        <f t="shared" si="15"/>
        <v>0.31848233957270256</v>
      </c>
      <c r="G61" s="9">
        <f t="shared" si="16"/>
        <v>1.0753223761287771</v>
      </c>
      <c r="H61" s="9">
        <f t="shared" si="17"/>
        <v>2.6344900117157408</v>
      </c>
      <c r="I61" s="9">
        <f t="shared" si="18"/>
        <v>3.3119431086768709</v>
      </c>
      <c r="J61" s="9">
        <f t="shared" si="19"/>
        <v>3.1398915284962663</v>
      </c>
      <c r="K61" s="11">
        <f t="shared" si="20"/>
        <v>0.3968253968253968</v>
      </c>
      <c r="L61" s="11">
        <f t="shared" si="21"/>
        <v>0.31746031746031744</v>
      </c>
      <c r="M61" s="11">
        <f t="shared" si="22"/>
        <v>0.33444816053511706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-0.27400143756251427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0.23847021776628402</v>
      </c>
      <c r="Q61" s="11">
        <f>2*'OddsRatio_working_3-way'!K61*'OddsRatio_working_3-way'!L61*'OddsRatio_working_3-way'!M61</f>
        <v>8.4265094617061484E-2</v>
      </c>
      <c r="R61" s="11">
        <f t="shared" si="23"/>
        <v>0</v>
      </c>
      <c r="S61" s="11">
        <f t="shared" si="24"/>
        <v>-0.87032469569389137</v>
      </c>
      <c r="T61" s="11">
        <f t="shared" si="25"/>
        <v>-0.30753522816038564</v>
      </c>
      <c r="U61" s="11">
        <f>'OddsRatio_working_3-way'!S61-'OddsRatio_working_3-way'!R61^2/3</f>
        <v>-0.87032469569389137</v>
      </c>
      <c r="V61" s="11">
        <f>'OddsRatio_working_3-way'!S61*'OddsRatio_working_3-way'!R61/3-2*'OddsRatio_working_3-way'!R61^3/27-'OddsRatio_working_3-way'!T61</f>
        <v>0.30753522816038564</v>
      </c>
      <c r="W61" s="11">
        <f>'OddsRatio_working_3-way'!V61^2+4*'OddsRatio_working_3-way'!U61^3/27</f>
        <v>-3.0873518420561769E-3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0.15625721455481395</v>
      </c>
      <c r="Y61" s="11">
        <f>IF('OddsRatio_working_3-way'!W61&gt;=0,IF('OddsRatio_working_3-way'!V61+SQRT('OddsRatio_working_3-way'!W61)&gt;0,0,PI()),ACOS('OddsRatio_working_3-way'!V61/(2*'OddsRatio_working_3-way'!X61)))</f>
        <v>0.17874672911495537</v>
      </c>
      <c r="Z61" s="11">
        <f>'OddsRatio_working_3-way'!X61^(1/3)*COS('OddsRatio_working_3-way'!Y61/3)</f>
        <v>0.53766118806438867</v>
      </c>
      <c r="AA61" s="11">
        <f>'OddsRatio_working_3-way'!X61^(1/3)*COS(('OddsRatio_working_3-way'!Y61+2*PI())/3)</f>
        <v>-0.29660664595404734</v>
      </c>
      <c r="AB61" s="11">
        <f>'OddsRatio_working_3-way'!X61^(1/3)*COS(('OddsRatio_working_3-way'!Y61+4*PI())/3)</f>
        <v>-0.24105454211034125</v>
      </c>
      <c r="AC61" s="11">
        <f>'OddsRatio_working_3-way'!X61^(1/3)*SIN('OddsRatio_working_3-way'!Y61/3)</f>
        <v>3.2073022108213729E-2</v>
      </c>
      <c r="AD61" s="11">
        <f>'OddsRatio_working_3-way'!X61^(1/3)*SIN(('OddsRatio_working_3-way'!Y61+2*PI())/3)</f>
        <v>0.44959173643857642</v>
      </c>
      <c r="AE61" s="11">
        <f>'OddsRatio_working_3-way'!X61^(1/3)*SIN(('OddsRatio_working_3-way'!Y61+4*PI())/3)</f>
        <v>-0.48166475854679014</v>
      </c>
      <c r="AF61" s="11">
        <f>-'OddsRatio_working_3-way'!U61/(3*'OddsRatio_working_3-way'!X61^(1/3))*COS(('OddsRatio_working_3-way'!Y61)/3)</f>
        <v>0.53766118806438845</v>
      </c>
      <c r="AG61" s="11">
        <f>-'OddsRatio_working_3-way'!U61/(3*'OddsRatio_working_3-way'!X61^(1/3))*COS(('OddsRatio_working_3-way'!Y61+2*PI())/3)</f>
        <v>-0.29660664595404723</v>
      </c>
      <c r="AH61" s="11">
        <f>-'OddsRatio_working_3-way'!U61/(3*'OddsRatio_working_3-way'!X61^(1/3))*COS(('OddsRatio_working_3-way'!Y61+4*PI())/3)</f>
        <v>-0.24105454211034116</v>
      </c>
      <c r="AI61" s="11">
        <f>'OddsRatio_working_3-way'!U61/(3*'OddsRatio_working_3-way'!X61^(1/3))*SIN(('OddsRatio_working_3-way'!Y61)/3)</f>
        <v>-3.2073022108213722E-2</v>
      </c>
      <c r="AJ61" s="11">
        <f>'OddsRatio_working_3-way'!U61/(3*'OddsRatio_working_3-way'!X61^(1/3))*SIN(('OddsRatio_working_3-way'!Y61+2*PI())/3)</f>
        <v>-0.44959173643857619</v>
      </c>
      <c r="AK61" s="11">
        <f>'OddsRatio_working_3-way'!U61/(3*'OddsRatio_working_3-way'!X61^(1/3))*SIN(('OddsRatio_working_3-way'!Y61+4*PI())/3)</f>
        <v>0.48166475854678997</v>
      </c>
      <c r="AL61" s="11">
        <f>'OddsRatio_working_3-way'!Z61+'OddsRatio_working_3-way'!AF61</f>
        <v>1.0753223761287771</v>
      </c>
      <c r="AM61" s="11">
        <f>'OddsRatio_working_3-way'!AA61+'OddsRatio_working_3-way'!AG61</f>
        <v>-0.59321329190809458</v>
      </c>
      <c r="AN61" s="11">
        <f>'OddsRatio_working_3-way'!AB61+'OddsRatio_working_3-way'!AH61</f>
        <v>-0.48210908422068244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1.0753223761287771</v>
      </c>
      <c r="AS61" s="11">
        <f>IF(('OddsRatio_working_3-way'!X61=0),IF(Q61&gt;0,-Q61^(1/3),(-Q61)^(1/3)),'OddsRatio_working_3-way'!AM61-'OddsRatio_working_3-way'!R61/3)</f>
        <v>-0.59321329190809458</v>
      </c>
      <c r="AT61" s="11">
        <f>IF(('OddsRatio_working_3-way'!X61=0),IF(Q61&gt;0,-Q61^(1/3),(-Q61)^(1/3)),'OddsRatio_working_3-way'!AN61-'OddsRatio_working_3-way'!R61/3)</f>
        <v>-0.48210908422068244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1.63</v>
      </c>
      <c r="B62" s="4">
        <f>IF('True_Odds_Calculator_3-way'!B63="","",'True_Odds_Calculator_3-way'!B63)</f>
        <v>4.01</v>
      </c>
      <c r="C62" s="4">
        <f>IF('True_Odds_Calculator_3-way'!C63="","",'True_Odds_Calculator_3-way'!C63)</f>
        <v>5.76</v>
      </c>
      <c r="D62" s="9">
        <f t="shared" si="13"/>
        <v>0.59803276751149004</v>
      </c>
      <c r="E62" s="9">
        <f t="shared" si="14"/>
        <v>0.23745189040321213</v>
      </c>
      <c r="F62" s="9">
        <f t="shared" si="15"/>
        <v>0.16451534208529775</v>
      </c>
      <c r="G62" s="9">
        <f t="shared" si="16"/>
        <v>1.0669034555200678</v>
      </c>
      <c r="H62" s="9">
        <f t="shared" si="17"/>
        <v>1.6721491769776426</v>
      </c>
      <c r="I62" s="9">
        <f t="shared" si="18"/>
        <v>4.211379401115404</v>
      </c>
      <c r="J62" s="9">
        <f t="shared" si="19"/>
        <v>6.0784604482755231</v>
      </c>
      <c r="K62" s="11">
        <f t="shared" si="20"/>
        <v>0.61349693251533743</v>
      </c>
      <c r="L62" s="11">
        <f t="shared" si="21"/>
        <v>0.24937655860349128</v>
      </c>
      <c r="M62" s="11">
        <f t="shared" si="22"/>
        <v>0.1736111111111111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-0.23975050869758108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0.22311297421069004</v>
      </c>
      <c r="Q62" s="11">
        <f>2*'OddsRatio_working_3-way'!K62*'OddsRatio_working_3-way'!L62*'OddsRatio_working_3-way'!M62</f>
        <v>5.3122136716830963E-2</v>
      </c>
      <c r="R62" s="11">
        <f t="shared" si="23"/>
        <v>0</v>
      </c>
      <c r="S62" s="11">
        <f t="shared" si="24"/>
        <v>-0.93060480005955915</v>
      </c>
      <c r="T62" s="11">
        <f t="shared" si="25"/>
        <v>-0.22157257144275219</v>
      </c>
      <c r="U62" s="11">
        <f>'OddsRatio_working_3-way'!S62-'OddsRatio_working_3-way'!R62^2/3</f>
        <v>-0.93060480005955915</v>
      </c>
      <c r="V62" s="11">
        <f>'OddsRatio_working_3-way'!S62*'OddsRatio_working_3-way'!R62/3-2*'OddsRatio_working_3-way'!R62^3/27-'OddsRatio_working_3-way'!T62</f>
        <v>0.22157257144275219</v>
      </c>
      <c r="W62" s="11">
        <f>'OddsRatio_working_3-way'!V62^2+4*'OddsRatio_working_3-way'!U62^3/27</f>
        <v>-7.0302231950268163E-2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0.17276909182925465</v>
      </c>
      <c r="Y62" s="11">
        <f>IF('OddsRatio_working_3-way'!W62&gt;=0,IF('OddsRatio_working_3-way'!V62+SQRT('OddsRatio_working_3-way'!W62)&gt;0,0,PI()),ACOS('OddsRatio_working_3-way'!V62/(2*'OddsRatio_working_3-way'!X62)))</f>
        <v>0.87468443645303895</v>
      </c>
      <c r="Z62" s="11">
        <f>'OddsRatio_working_3-way'!X62^(1/3)*COS('OddsRatio_working_3-way'!Y62/3)</f>
        <v>0.53345172776003391</v>
      </c>
      <c r="AA62" s="11">
        <f>'OddsRatio_working_3-way'!X62^(1/3)*COS(('OddsRatio_working_3-way'!Y62+2*PI())/3)</f>
        <v>-0.40537340488693774</v>
      </c>
      <c r="AB62" s="11">
        <f>'OddsRatio_working_3-way'!X62^(1/3)*COS(('OddsRatio_working_3-way'!Y62+4*PI())/3)</f>
        <v>-0.12807832287309609</v>
      </c>
      <c r="AC62" s="11">
        <f>'OddsRatio_working_3-way'!X62^(1/3)*SIN('OddsRatio_working_3-way'!Y62/3)</f>
        <v>0.16009639024565073</v>
      </c>
      <c r="AD62" s="11">
        <f>'OddsRatio_working_3-way'!X62^(1/3)*SIN(('OddsRatio_working_3-way'!Y62+2*PI())/3)</f>
        <v>0.38193455281006444</v>
      </c>
      <c r="AE62" s="11">
        <f>'OddsRatio_working_3-way'!X62^(1/3)*SIN(('OddsRatio_working_3-way'!Y62+4*PI())/3)</f>
        <v>-0.5420309430557152</v>
      </c>
      <c r="AF62" s="11">
        <f>-'OddsRatio_working_3-way'!U62/(3*'OddsRatio_working_3-way'!X62^(1/3))*COS(('OddsRatio_working_3-way'!Y62)/3)</f>
        <v>0.53345172776003391</v>
      </c>
      <c r="AG62" s="11">
        <f>-'OddsRatio_working_3-way'!U62/(3*'OddsRatio_working_3-way'!X62^(1/3))*COS(('OddsRatio_working_3-way'!Y62+2*PI())/3)</f>
        <v>-0.40537340488693774</v>
      </c>
      <c r="AH62" s="11">
        <f>-'OddsRatio_working_3-way'!U62/(3*'OddsRatio_working_3-way'!X62^(1/3))*COS(('OddsRatio_working_3-way'!Y62+4*PI())/3)</f>
        <v>-0.12807832287309609</v>
      </c>
      <c r="AI62" s="11">
        <f>'OddsRatio_working_3-way'!U62/(3*'OddsRatio_working_3-way'!X62^(1/3))*SIN(('OddsRatio_working_3-way'!Y62)/3)</f>
        <v>-0.16009639024565073</v>
      </c>
      <c r="AJ62" s="11">
        <f>'OddsRatio_working_3-way'!U62/(3*'OddsRatio_working_3-way'!X62^(1/3))*SIN(('OddsRatio_working_3-way'!Y62+2*PI())/3)</f>
        <v>-0.38193455281006444</v>
      </c>
      <c r="AK62" s="11">
        <f>'OddsRatio_working_3-way'!U62/(3*'OddsRatio_working_3-way'!X62^(1/3))*SIN(('OddsRatio_working_3-way'!Y62+4*PI())/3)</f>
        <v>0.5420309430557152</v>
      </c>
      <c r="AL62" s="11">
        <f>'OddsRatio_working_3-way'!Z62+'OddsRatio_working_3-way'!AF62</f>
        <v>1.0669034555200678</v>
      </c>
      <c r="AM62" s="11">
        <f>'OddsRatio_working_3-way'!AA62+'OddsRatio_working_3-way'!AG62</f>
        <v>-0.81074680977387548</v>
      </c>
      <c r="AN62" s="11">
        <f>'OddsRatio_working_3-way'!AB62+'OddsRatio_working_3-way'!AH62</f>
        <v>-0.25615664574619218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1.0669034555200678</v>
      </c>
      <c r="AS62" s="11">
        <f>IF(('OddsRatio_working_3-way'!X62=0),IF(Q62&gt;0,-Q62^(1/3),(-Q62)^(1/3)),'OddsRatio_working_3-way'!AM62-'OddsRatio_working_3-way'!R62/3)</f>
        <v>-0.81074680977387548</v>
      </c>
      <c r="AT62" s="11">
        <f>IF(('OddsRatio_working_3-way'!X62=0),IF(Q62&gt;0,-Q62^(1/3),(-Q62)^(1/3)),'OddsRatio_working_3-way'!AN62-'OddsRatio_working_3-way'!R62/3)</f>
        <v>-0.25615664574619218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2.6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2.83</v>
      </c>
      <c r="D63" s="9">
        <f t="shared" si="13"/>
        <v>0.37300546879106566</v>
      </c>
      <c r="E63" s="9">
        <f t="shared" si="14"/>
        <v>0.28482863349622783</v>
      </c>
      <c r="F63" s="9">
        <f t="shared" si="15"/>
        <v>0.34216589771270656</v>
      </c>
      <c r="G63" s="9">
        <f t="shared" si="16"/>
        <v>1.0505786504301522</v>
      </c>
      <c r="H63" s="9">
        <f t="shared" si="17"/>
        <v>2.6809258406882432</v>
      </c>
      <c r="I63" s="9">
        <f t="shared" si="18"/>
        <v>3.5108829745280636</v>
      </c>
      <c r="J63" s="9">
        <f t="shared" si="19"/>
        <v>2.9225589302871788</v>
      </c>
      <c r="K63" s="11">
        <f t="shared" si="20"/>
        <v>0.38461538461538458</v>
      </c>
      <c r="L63" s="11">
        <f t="shared" si="21"/>
        <v>0.29498525073746312</v>
      </c>
      <c r="M63" s="11">
        <f t="shared" si="22"/>
        <v>0.35335689045936397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-0.28054949522162387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0.23332619724001569</v>
      </c>
      <c r="Q63" s="11">
        <f>2*'OddsRatio_working_3-way'!K63*'OddsRatio_working_3-way'!L63*'OddsRatio_working_3-way'!M63</f>
        <v>8.0180823793819814E-2</v>
      </c>
      <c r="R63" s="11">
        <f t="shared" si="23"/>
        <v>0</v>
      </c>
      <c r="S63" s="11">
        <f t="shared" si="24"/>
        <v>-0.83167569792166796</v>
      </c>
      <c r="T63" s="11">
        <f t="shared" si="25"/>
        <v>-0.28579920890778965</v>
      </c>
      <c r="U63" s="11">
        <f>'OddsRatio_working_3-way'!S63-'OddsRatio_working_3-way'!R63^2/3</f>
        <v>-0.83167569792166796</v>
      </c>
      <c r="V63" s="11">
        <f>'OddsRatio_working_3-way'!S63*'OddsRatio_working_3-way'!R63/3-2*'OddsRatio_working_3-way'!R63^3/27-'OddsRatio_working_3-way'!T63</f>
        <v>0.28579920890778965</v>
      </c>
      <c r="W63" s="11">
        <f>'OddsRatio_working_3-way'!V63^2+4*'OddsRatio_working_3-way'!U63^3/27</f>
        <v>-3.5420953623758605E-3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0.14596513554158597</v>
      </c>
      <c r="Y63" s="11">
        <f>IF('OddsRatio_working_3-way'!W63&gt;=0,IF('OddsRatio_working_3-way'!V63+SQRT('OddsRatio_working_3-way'!W63)&gt;0,0,PI()),ACOS('OddsRatio_working_3-way'!V63/(2*'OddsRatio_working_3-way'!X63)))</f>
        <v>0.20530821018326462</v>
      </c>
      <c r="Z63" s="11">
        <f>'OddsRatio_working_3-way'!X63^(1/3)*COS('OddsRatio_working_3-way'!Y63/3)</f>
        <v>0.5252893252150761</v>
      </c>
      <c r="AA63" s="11">
        <f>'OddsRatio_working_3-way'!X63^(1/3)*COS(('OddsRatio_working_3-way'!Y63+2*PI())/3)</f>
        <v>-0.2938258763705478</v>
      </c>
      <c r="AB63" s="11">
        <f>'OddsRatio_working_3-way'!X63^(1/3)*COS(('OddsRatio_working_3-way'!Y63+4*PI())/3)</f>
        <v>-0.23146344884452835</v>
      </c>
      <c r="AC63" s="11">
        <f>'OddsRatio_working_3-way'!X63^(1/3)*SIN('OddsRatio_working_3-way'!Y63/3)</f>
        <v>3.6004964319465843E-2</v>
      </c>
      <c r="AD63" s="11">
        <f>'OddsRatio_working_3-way'!X63^(1/3)*SIN(('OddsRatio_working_3-way'!Y63+2*PI())/3)</f>
        <v>0.43691141781330861</v>
      </c>
      <c r="AE63" s="11">
        <f>'OddsRatio_working_3-way'!X63^(1/3)*SIN(('OddsRatio_working_3-way'!Y63+4*PI())/3)</f>
        <v>-0.47291638213277454</v>
      </c>
      <c r="AF63" s="11">
        <f>-'OddsRatio_working_3-way'!U63/(3*'OddsRatio_working_3-way'!X63^(1/3))*COS(('OddsRatio_working_3-way'!Y63)/3)</f>
        <v>0.5252893252150761</v>
      </c>
      <c r="AG63" s="11">
        <f>-'OddsRatio_working_3-way'!U63/(3*'OddsRatio_working_3-way'!X63^(1/3))*COS(('OddsRatio_working_3-way'!Y63+2*PI())/3)</f>
        <v>-0.2938258763705478</v>
      </c>
      <c r="AH63" s="11">
        <f>-'OddsRatio_working_3-way'!U63/(3*'OddsRatio_working_3-way'!X63^(1/3))*COS(('OddsRatio_working_3-way'!Y63+4*PI())/3)</f>
        <v>-0.23146344884452835</v>
      </c>
      <c r="AI63" s="11">
        <f>'OddsRatio_working_3-way'!U63/(3*'OddsRatio_working_3-way'!X63^(1/3))*SIN(('OddsRatio_working_3-way'!Y63)/3)</f>
        <v>-3.6004964319465843E-2</v>
      </c>
      <c r="AJ63" s="11">
        <f>'OddsRatio_working_3-way'!U63/(3*'OddsRatio_working_3-way'!X63^(1/3))*SIN(('OddsRatio_working_3-way'!Y63+2*PI())/3)</f>
        <v>-0.43691141781330861</v>
      </c>
      <c r="AK63" s="11">
        <f>'OddsRatio_working_3-way'!U63/(3*'OddsRatio_working_3-way'!X63^(1/3))*SIN(('OddsRatio_working_3-way'!Y63+4*PI())/3)</f>
        <v>0.47291638213277454</v>
      </c>
      <c r="AL63" s="11">
        <f>'OddsRatio_working_3-way'!Z63+'OddsRatio_working_3-way'!AF63</f>
        <v>1.0505786504301522</v>
      </c>
      <c r="AM63" s="11">
        <f>'OddsRatio_working_3-way'!AA63+'OddsRatio_working_3-way'!AG63</f>
        <v>-0.5876517527410956</v>
      </c>
      <c r="AN63" s="11">
        <f>'OddsRatio_working_3-way'!AB63+'OddsRatio_working_3-way'!AH63</f>
        <v>-0.4629268976890567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1.0505786504301522</v>
      </c>
      <c r="AS63" s="11">
        <f>IF(('OddsRatio_working_3-way'!X63=0),IF(Q63&gt;0,-Q63^(1/3),(-Q63)^(1/3)),'OddsRatio_working_3-way'!AM63-'OddsRatio_working_3-way'!R63/3)</f>
        <v>-0.5876517527410956</v>
      </c>
      <c r="AT63" s="11">
        <f>IF(('OddsRatio_working_3-way'!X63=0),IF(Q63&gt;0,-Q63^(1/3),(-Q63)^(1/3)),'OddsRatio_working_3-way'!AN63-'OddsRatio_working_3-way'!R63/3)</f>
        <v>-0.4629268976890567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4.68</v>
      </c>
      <c r="B64" s="4">
        <f>IF('True_Odds_Calculator_3-way'!B65="","",'True_Odds_Calculator_3-way'!B65)</f>
        <v>4.3899999999999997</v>
      </c>
      <c r="C64" s="4">
        <f>IF('True_Odds_Calculator_3-way'!C65="","",'True_Odds_Calculator_3-way'!C65)</f>
        <v>1.68</v>
      </c>
      <c r="D64" s="9">
        <f t="shared" si="13"/>
        <v>0.2032379496463774</v>
      </c>
      <c r="E64" s="9">
        <f t="shared" si="14"/>
        <v>0.2168538363619105</v>
      </c>
      <c r="F64" s="9">
        <f t="shared" si="15"/>
        <v>0.57990821399171188</v>
      </c>
      <c r="G64" s="9">
        <f t="shared" si="16"/>
        <v>1.0653100324188745</v>
      </c>
      <c r="H64" s="9">
        <f t="shared" si="17"/>
        <v>4.9203409193014584</v>
      </c>
      <c r="I64" s="9">
        <f t="shared" si="18"/>
        <v>4.6114010098999847</v>
      </c>
      <c r="J64" s="9">
        <f t="shared" si="19"/>
        <v>1.7244108220448351</v>
      </c>
      <c r="K64" s="11">
        <f t="shared" si="20"/>
        <v>0.21367521367521369</v>
      </c>
      <c r="L64" s="11">
        <f t="shared" si="21"/>
        <v>0.22779043280182235</v>
      </c>
      <c r="M64" s="11">
        <f t="shared" si="22"/>
        <v>0.59523809523809523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-0.24577447356490634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0.22453396599182479</v>
      </c>
      <c r="Q64" s="11">
        <f>2*'OddsRatio_working_3-way'!K64*'OddsRatio_working_3-way'!L64*'OddsRatio_working_3-way'!M64</f>
        <v>5.7944249288212853E-2</v>
      </c>
      <c r="R64" s="11">
        <f t="shared" si="23"/>
        <v>0</v>
      </c>
      <c r="S64" s="11">
        <f t="shared" si="24"/>
        <v>-0.91357724313272848</v>
      </c>
      <c r="T64" s="11">
        <f t="shared" si="25"/>
        <v>-0.23576186919554284</v>
      </c>
      <c r="U64" s="11">
        <f>'OddsRatio_working_3-way'!S64-'OddsRatio_working_3-way'!R64^2/3</f>
        <v>-0.91357724313272848</v>
      </c>
      <c r="V64" s="11">
        <f>'OddsRatio_working_3-way'!S64*'OddsRatio_working_3-way'!R64/3-2*'OddsRatio_working_3-way'!R64^3/27-'OddsRatio_working_3-way'!T64</f>
        <v>0.23576186919554284</v>
      </c>
      <c r="W64" s="11">
        <f>'OddsRatio_working_3-way'!V64^2+4*'OddsRatio_working_3-way'!U64^3/27</f>
        <v>-5.7378255966201143E-2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0.16804903669225346</v>
      </c>
      <c r="Y64" s="11">
        <f>IF('OddsRatio_working_3-way'!W64&gt;=0,IF('OddsRatio_working_3-way'!V64+SQRT('OddsRatio_working_3-way'!W64)&gt;0,0,PI()),ACOS('OddsRatio_working_3-way'!V64/(2*'OddsRatio_working_3-way'!X64)))</f>
        <v>0.79334186946236518</v>
      </c>
      <c r="Z64" s="11">
        <f>'OddsRatio_working_3-way'!X64^(1/3)*COS('OddsRatio_working_3-way'!Y64/3)</f>
        <v>0.53265501620943723</v>
      </c>
      <c r="AA64" s="11">
        <f>'OddsRatio_working_3-way'!X64^(1/3)*COS(('OddsRatio_working_3-way'!Y64+2*PI())/3)</f>
        <v>-0.39124062216155109</v>
      </c>
      <c r="AB64" s="11">
        <f>'OddsRatio_working_3-way'!X64^(1/3)*COS(('OddsRatio_working_3-way'!Y64+4*PI())/3)</f>
        <v>-0.14141439404788633</v>
      </c>
      <c r="AC64" s="11">
        <f>'OddsRatio_working_3-way'!X64^(1/3)*SIN('OddsRatio_working_3-way'!Y64/3)</f>
        <v>0.14423724005205343</v>
      </c>
      <c r="AD64" s="11">
        <f>'OddsRatio_working_3-way'!X64^(1/3)*SIN(('OddsRatio_working_3-way'!Y64+2*PI())/3)</f>
        <v>0.38917415546455797</v>
      </c>
      <c r="AE64" s="11">
        <f>'OddsRatio_working_3-way'!X64^(1/3)*SIN(('OddsRatio_working_3-way'!Y64+4*PI())/3)</f>
        <v>-0.53341139551661121</v>
      </c>
      <c r="AF64" s="11">
        <f>-'OddsRatio_working_3-way'!U64/(3*'OddsRatio_working_3-way'!X64^(1/3))*COS(('OddsRatio_working_3-way'!Y64)/3)</f>
        <v>0.53265501620943712</v>
      </c>
      <c r="AG64" s="11">
        <f>-'OddsRatio_working_3-way'!U64/(3*'OddsRatio_working_3-way'!X64^(1/3))*COS(('OddsRatio_working_3-way'!Y64+2*PI())/3)</f>
        <v>-0.39124062216155098</v>
      </c>
      <c r="AH64" s="11">
        <f>-'OddsRatio_working_3-way'!U64/(3*'OddsRatio_working_3-way'!X64^(1/3))*COS(('OddsRatio_working_3-way'!Y64+4*PI())/3)</f>
        <v>-0.1414143940478863</v>
      </c>
      <c r="AI64" s="11">
        <f>'OddsRatio_working_3-way'!U64/(3*'OddsRatio_working_3-way'!X64^(1/3))*SIN(('OddsRatio_working_3-way'!Y64)/3)</f>
        <v>-0.14423724005205341</v>
      </c>
      <c r="AJ64" s="11">
        <f>'OddsRatio_working_3-way'!U64/(3*'OddsRatio_working_3-way'!X64^(1/3))*SIN(('OddsRatio_working_3-way'!Y64+2*PI())/3)</f>
        <v>-0.38917415546455791</v>
      </c>
      <c r="AK64" s="11">
        <f>'OddsRatio_working_3-way'!U64/(3*'OddsRatio_working_3-way'!X64^(1/3))*SIN(('OddsRatio_working_3-way'!Y64+4*PI())/3)</f>
        <v>0.5334113955166111</v>
      </c>
      <c r="AL64" s="11">
        <f>'OddsRatio_working_3-way'!Z64+'OddsRatio_working_3-way'!AF64</f>
        <v>1.0653100324188745</v>
      </c>
      <c r="AM64" s="11">
        <f>'OddsRatio_working_3-way'!AA64+'OddsRatio_working_3-way'!AG64</f>
        <v>-0.78248124432310207</v>
      </c>
      <c r="AN64" s="11">
        <f>'OddsRatio_working_3-way'!AB64+'OddsRatio_working_3-way'!AH64</f>
        <v>-0.28282878809577261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1.0653100324188745</v>
      </c>
      <c r="AS64" s="11">
        <f>IF(('OddsRatio_working_3-way'!X64=0),IF(Q64&gt;0,-Q64^(1/3),(-Q64)^(1/3)),'OddsRatio_working_3-way'!AM64-'OddsRatio_working_3-way'!R64/3)</f>
        <v>-0.78248124432310207</v>
      </c>
      <c r="AT64" s="11">
        <f>IF(('OddsRatio_working_3-way'!X64=0),IF(Q64&gt;0,-Q64^(1/3),(-Q64)^(1/3)),'OddsRatio_working_3-way'!AN64-'OddsRatio_working_3-way'!R64/3)</f>
        <v>-0.28282878809577261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3.15</v>
      </c>
      <c r="B65" s="4">
        <f>IF('True_Odds_Calculator_3-way'!B66="","",'True_Odds_Calculator_3-way'!B66)</f>
        <v>4.16</v>
      </c>
      <c r="C65" s="4">
        <f>IF('True_Odds_Calculator_3-way'!C66="","",'True_Odds_Calculator_3-way'!C66)</f>
        <v>2.12</v>
      </c>
      <c r="D65" s="9">
        <f t="shared" si="13"/>
        <v>0.30760600857594844</v>
      </c>
      <c r="E65" s="9">
        <f t="shared" si="14"/>
        <v>0.23210920450974706</v>
      </c>
      <c r="F65" s="9">
        <f t="shared" si="15"/>
        <v>0.46028478691430436</v>
      </c>
      <c r="G65" s="9">
        <f t="shared" si="16"/>
        <v>1.0469357163480315</v>
      </c>
      <c r="H65" s="9">
        <f t="shared" si="17"/>
        <v>3.250911790148268</v>
      </c>
      <c r="I65" s="9">
        <f t="shared" si="18"/>
        <v>4.3083168636597806</v>
      </c>
      <c r="J65" s="9">
        <f t="shared" si="19"/>
        <v>2.1725680023097951</v>
      </c>
      <c r="K65" s="11">
        <f t="shared" si="20"/>
        <v>0.31746031746031744</v>
      </c>
      <c r="L65" s="11">
        <f t="shared" si="21"/>
        <v>0.24038461538461536</v>
      </c>
      <c r="M65" s="11">
        <f t="shared" si="22"/>
        <v>0.47169811320754712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-0.27390743428479269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0.23145748381597436</v>
      </c>
      <c r="Q65" s="11">
        <f>2*'OddsRatio_working_3-way'!K65*'OddsRatio_working_3-way'!L65*'OddsRatio_working_3-way'!M65</f>
        <v>7.1992996521298397E-2</v>
      </c>
      <c r="R65" s="11">
        <f t="shared" si="23"/>
        <v>0</v>
      </c>
      <c r="S65" s="11">
        <f t="shared" si="24"/>
        <v>-0.84502081668699291</v>
      </c>
      <c r="T65" s="11">
        <f t="shared" si="25"/>
        <v>-0.2628369569788469</v>
      </c>
      <c r="U65" s="11">
        <f>'OddsRatio_working_3-way'!S65-'OddsRatio_working_3-way'!R65^2/3</f>
        <v>-0.84502081668699291</v>
      </c>
      <c r="V65" s="11">
        <f>'OddsRatio_working_3-way'!S65*'OddsRatio_working_3-way'!R65/3-2*'OddsRatio_working_3-way'!R65^3/27-'OddsRatio_working_3-way'!T65</f>
        <v>0.2628369569788469</v>
      </c>
      <c r="W65" s="11">
        <f>'OddsRatio_working_3-way'!V65^2+4*'OddsRatio_working_3-way'!U65^3/27</f>
        <v>-2.030869212066308E-2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0.14949243967050918</v>
      </c>
      <c r="Y65" s="11">
        <f>IF('OddsRatio_working_3-way'!W65&gt;=0,IF('OddsRatio_working_3-way'!V65+SQRT('OddsRatio_working_3-way'!W65)&gt;0,0,PI()),ACOS('OddsRatio_working_3-way'!V65/(2*'OddsRatio_working_3-way'!X65)))</f>
        <v>0.49683021916678194</v>
      </c>
      <c r="Z65" s="11">
        <f>'OddsRatio_working_3-way'!X65^(1/3)*COS('OddsRatio_working_3-way'!Y65/3)</f>
        <v>0.52346785817401575</v>
      </c>
      <c r="AA65" s="11">
        <f>'OddsRatio_working_3-way'!X65^(1/3)*COS(('OddsRatio_working_3-way'!Y65+2*PI())/3)</f>
        <v>-0.33750500051786236</v>
      </c>
      <c r="AB65" s="11">
        <f>'OddsRatio_working_3-way'!X65^(1/3)*COS(('OddsRatio_working_3-way'!Y65+4*PI())/3)</f>
        <v>-0.18596285765615336</v>
      </c>
      <c r="AC65" s="11">
        <f>'OddsRatio_working_3-way'!X65^(1/3)*SIN('OddsRatio_working_3-way'!Y65/3)</f>
        <v>8.7492896974780396E-2</v>
      </c>
      <c r="AD65" s="11">
        <f>'OddsRatio_working_3-way'!X65^(1/3)*SIN(('OddsRatio_working_3-way'!Y65+2*PI())/3)</f>
        <v>0.40959001475593709</v>
      </c>
      <c r="AE65" s="11">
        <f>'OddsRatio_working_3-way'!X65^(1/3)*SIN(('OddsRatio_working_3-way'!Y65+4*PI())/3)</f>
        <v>-0.49708291173071745</v>
      </c>
      <c r="AF65" s="11">
        <f>-'OddsRatio_working_3-way'!U65/(3*'OddsRatio_working_3-way'!X65^(1/3))*COS(('OddsRatio_working_3-way'!Y65)/3)</f>
        <v>0.52346785817401564</v>
      </c>
      <c r="AG65" s="11">
        <f>-'OddsRatio_working_3-way'!U65/(3*'OddsRatio_working_3-way'!X65^(1/3))*COS(('OddsRatio_working_3-way'!Y65+2*PI())/3)</f>
        <v>-0.33750500051786225</v>
      </c>
      <c r="AH65" s="11">
        <f>-'OddsRatio_working_3-way'!U65/(3*'OddsRatio_working_3-way'!X65^(1/3))*COS(('OddsRatio_working_3-way'!Y65+4*PI())/3)</f>
        <v>-0.18596285765615334</v>
      </c>
      <c r="AI65" s="11">
        <f>'OddsRatio_working_3-way'!U65/(3*'OddsRatio_working_3-way'!X65^(1/3))*SIN(('OddsRatio_working_3-way'!Y65)/3)</f>
        <v>-8.7492896974780382E-2</v>
      </c>
      <c r="AJ65" s="11">
        <f>'OddsRatio_working_3-way'!U65/(3*'OddsRatio_working_3-way'!X65^(1/3))*SIN(('OddsRatio_working_3-way'!Y65+2*PI())/3)</f>
        <v>-0.40959001475593704</v>
      </c>
      <c r="AK65" s="11">
        <f>'OddsRatio_working_3-way'!U65/(3*'OddsRatio_working_3-way'!X65^(1/3))*SIN(('OddsRatio_working_3-way'!Y65+4*PI())/3)</f>
        <v>0.49708291173071734</v>
      </c>
      <c r="AL65" s="11">
        <f>'OddsRatio_working_3-way'!Z65+'OddsRatio_working_3-way'!AF65</f>
        <v>1.0469357163480315</v>
      </c>
      <c r="AM65" s="11">
        <f>'OddsRatio_working_3-way'!AA65+'OddsRatio_working_3-way'!AG65</f>
        <v>-0.67501000103572462</v>
      </c>
      <c r="AN65" s="11">
        <f>'OddsRatio_working_3-way'!AB65+'OddsRatio_working_3-way'!AH65</f>
        <v>-0.37192571531230667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1.0469357163480315</v>
      </c>
      <c r="AS65" s="11">
        <f>IF(('OddsRatio_working_3-way'!X65=0),IF(Q65&gt;0,-Q65^(1/3),(-Q65)^(1/3)),'OddsRatio_working_3-way'!AM65-'OddsRatio_working_3-way'!R65/3)</f>
        <v>-0.67501000103572462</v>
      </c>
      <c r="AT65" s="11">
        <f>IF(('OddsRatio_working_3-way'!X65=0),IF(Q65&gt;0,-Q65^(1/3),(-Q65)^(1/3)),'OddsRatio_working_3-way'!AN65-'OddsRatio_working_3-way'!R65/3)</f>
        <v>-0.37192571531230667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4.16</v>
      </c>
      <c r="C66" s="4">
        <f>IF('True_Odds_Calculator_3-way'!C67="","",'True_Odds_Calculator_3-way'!C67)</f>
        <v>3.18</v>
      </c>
      <c r="D66" s="9">
        <f t="shared" si="13"/>
        <v>0.46279171477599934</v>
      </c>
      <c r="E66" s="9">
        <f t="shared" si="14"/>
        <v>0.23230866461033345</v>
      </c>
      <c r="F66" s="9">
        <f t="shared" si="15"/>
        <v>0.30489962061366721</v>
      </c>
      <c r="G66" s="9">
        <f t="shared" si="16"/>
        <v>1.0457651091787206</v>
      </c>
      <c r="H66" s="9">
        <f t="shared" si="17"/>
        <v>2.1607992711883801</v>
      </c>
      <c r="I66" s="9">
        <f t="shared" si="18"/>
        <v>4.3046177450047569</v>
      </c>
      <c r="J66" s="9">
        <f t="shared" si="19"/>
        <v>3.279767938009611</v>
      </c>
      <c r="K66" s="11">
        <f t="shared" si="20"/>
        <v>0.47393364928909953</v>
      </c>
      <c r="L66" s="11">
        <f t="shared" si="21"/>
        <v>0.24038461538461536</v>
      </c>
      <c r="M66" s="11">
        <f t="shared" si="22"/>
        <v>0.31446540880503143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-0.27394517089813519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0.23107704689122913</v>
      </c>
      <c r="Q66" s="11">
        <f>2*'OddsRatio_working_3-way'!K66*'OddsRatio_working_3-way'!L66*'OddsRatio_working_3-way'!M66</f>
        <v>7.1651797485652438E-2</v>
      </c>
      <c r="R66" s="11">
        <f t="shared" si="23"/>
        <v>0</v>
      </c>
      <c r="S66" s="11">
        <f t="shared" si="24"/>
        <v>-0.84351567919097825</v>
      </c>
      <c r="T66" s="11">
        <f t="shared" si="25"/>
        <v>-0.26155524936154362</v>
      </c>
      <c r="U66" s="11">
        <f>'OddsRatio_working_3-way'!S66-'OddsRatio_working_3-way'!R66^2/3</f>
        <v>-0.84351567919097825</v>
      </c>
      <c r="V66" s="11">
        <f>'OddsRatio_working_3-way'!S66*'OddsRatio_working_3-way'!R66/3-2*'OddsRatio_working_3-way'!R66^3/27-'OddsRatio_working_3-way'!T66</f>
        <v>0.26155524936154362</v>
      </c>
      <c r="W66" s="11">
        <f>'OddsRatio_working_3-way'!V66^2+4*'OddsRatio_working_3-way'!U66^3/27</f>
        <v>-2.0503989363375746E-2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0.14909320728319164</v>
      </c>
      <c r="Y66" s="11">
        <f>IF('OddsRatio_working_3-way'!W66&gt;=0,IF('OddsRatio_working_3-way'!V66+SQRT('OddsRatio_working_3-way'!W66)&gt;0,0,PI()),ACOS('OddsRatio_working_3-way'!V66/(2*'OddsRatio_working_3-way'!X66)))</f>
        <v>0.50089427294221345</v>
      </c>
      <c r="Z66" s="11">
        <f>'OddsRatio_working_3-way'!X66^(1/3)*COS('OddsRatio_working_3-way'!Y66/3)</f>
        <v>0.52288255458936039</v>
      </c>
      <c r="AA66" s="11">
        <f>'OddsRatio_working_3-way'!X66^(1/3)*COS(('OddsRatio_working_3-way'!Y66+2*PI())/3)</f>
        <v>-0.3377583486308039</v>
      </c>
      <c r="AB66" s="11">
        <f>'OddsRatio_working_3-way'!X66^(1/3)*COS(('OddsRatio_working_3-way'!Y66+4*PI())/3)</f>
        <v>-0.18512420595855661</v>
      </c>
      <c r="AC66" s="11">
        <f>'OddsRatio_working_3-way'!X66^(1/3)*SIN('OddsRatio_working_3-way'!Y66/3)</f>
        <v>8.8123363359349921E-2</v>
      </c>
      <c r="AD66" s="11">
        <f>'OddsRatio_working_3-way'!X66^(1/3)*SIN(('OddsRatio_working_3-way'!Y66+2*PI())/3)</f>
        <v>0.40876789379041473</v>
      </c>
      <c r="AE66" s="11">
        <f>'OddsRatio_working_3-way'!X66^(1/3)*SIN(('OddsRatio_working_3-way'!Y66+4*PI())/3)</f>
        <v>-0.49689125714976451</v>
      </c>
      <c r="AF66" s="11">
        <f>-'OddsRatio_working_3-way'!U66/(3*'OddsRatio_working_3-way'!X66^(1/3))*COS(('OddsRatio_working_3-way'!Y66)/3)</f>
        <v>0.52288255458936028</v>
      </c>
      <c r="AG66" s="11">
        <f>-'OddsRatio_working_3-way'!U66/(3*'OddsRatio_working_3-way'!X66^(1/3))*COS(('OddsRatio_working_3-way'!Y66+2*PI())/3)</f>
        <v>-0.33775834863080384</v>
      </c>
      <c r="AH66" s="11">
        <f>-'OddsRatio_working_3-way'!U66/(3*'OddsRatio_working_3-way'!X66^(1/3))*COS(('OddsRatio_working_3-way'!Y66+4*PI())/3)</f>
        <v>-0.18512420595855655</v>
      </c>
      <c r="AI66" s="11">
        <f>'OddsRatio_working_3-way'!U66/(3*'OddsRatio_working_3-way'!X66^(1/3))*SIN(('OddsRatio_working_3-way'!Y66)/3)</f>
        <v>-8.8123363359349907E-2</v>
      </c>
      <c r="AJ66" s="11">
        <f>'OddsRatio_working_3-way'!U66/(3*'OddsRatio_working_3-way'!X66^(1/3))*SIN(('OddsRatio_working_3-way'!Y66+2*PI())/3)</f>
        <v>-0.40876789379041462</v>
      </c>
      <c r="AK66" s="11">
        <f>'OddsRatio_working_3-way'!U66/(3*'OddsRatio_working_3-way'!X66^(1/3))*SIN(('OddsRatio_working_3-way'!Y66+4*PI())/3)</f>
        <v>0.4968912571497644</v>
      </c>
      <c r="AL66" s="11">
        <f>'OddsRatio_working_3-way'!Z66+'OddsRatio_working_3-way'!AF66</f>
        <v>1.0457651091787206</v>
      </c>
      <c r="AM66" s="11">
        <f>'OddsRatio_working_3-way'!AA66+'OddsRatio_working_3-way'!AG66</f>
        <v>-0.67551669726160779</v>
      </c>
      <c r="AN66" s="11">
        <f>'OddsRatio_working_3-way'!AB66+'OddsRatio_working_3-way'!AH66</f>
        <v>-0.37024841191711316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1.0457651091787206</v>
      </c>
      <c r="AS66" s="11">
        <f>IF(('OddsRatio_working_3-way'!X66=0),IF(Q66&gt;0,-Q66^(1/3),(-Q66)^(1/3)),'OddsRatio_working_3-way'!AM66-'OddsRatio_working_3-way'!R66/3)</f>
        <v>-0.67551669726160779</v>
      </c>
      <c r="AT66" s="11">
        <f>IF(('OddsRatio_working_3-way'!X66=0),IF(Q66&gt;0,-Q66^(1/3),(-Q66)^(1/3)),'OddsRatio_working_3-way'!AN66-'OddsRatio_working_3-way'!R66/3)</f>
        <v>-0.37024841191711316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2.2799999999999998</v>
      </c>
      <c r="B67" s="4">
        <f>IF('True_Odds_Calculator_3-way'!B68="","",'True_Odds_Calculator_3-way'!B68)</f>
        <v>3.85</v>
      </c>
      <c r="C67" s="4">
        <f>IF('True_Odds_Calculator_3-way'!C68="","",'True_Odds_Calculator_3-way'!C68)</f>
        <v>3.04</v>
      </c>
      <c r="D67" s="9">
        <f t="shared" si="13"/>
        <v>0.42836829130814358</v>
      </c>
      <c r="E67" s="9">
        <f t="shared" si="14"/>
        <v>0.25181218666812816</v>
      </c>
      <c r="F67" s="9">
        <f t="shared" si="15"/>
        <v>0.31981952202372815</v>
      </c>
      <c r="G67" s="9">
        <f t="shared" si="16"/>
        <v>1.0425311151106271</v>
      </c>
      <c r="H67" s="9">
        <f t="shared" si="17"/>
        <v>2.3344398273416025</v>
      </c>
      <c r="I67" s="9">
        <f t="shared" si="18"/>
        <v>3.9712136780652876</v>
      </c>
      <c r="J67" s="9">
        <f t="shared" si="19"/>
        <v>3.1267634748256787</v>
      </c>
      <c r="K67" s="11">
        <f t="shared" si="20"/>
        <v>0.43859649122807021</v>
      </c>
      <c r="L67" s="11">
        <f t="shared" si="21"/>
        <v>0.25974025974025972</v>
      </c>
      <c r="M67" s="11">
        <f t="shared" si="22"/>
        <v>0.32894736842105265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-0.27887901572112084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0.2312149992205394</v>
      </c>
      <c r="Q67" s="11">
        <f>2*'OddsRatio_working_3-way'!K67*'OddsRatio_working_3-way'!L67*'OddsRatio_working_3-way'!M67</f>
        <v>7.4948135889964143E-2</v>
      </c>
      <c r="R67" s="11">
        <f t="shared" si="23"/>
        <v>0</v>
      </c>
      <c r="S67" s="11">
        <f t="shared" si="24"/>
        <v>-0.82908711730306206</v>
      </c>
      <c r="T67" s="11">
        <f t="shared" si="25"/>
        <v>-0.26874785001719997</v>
      </c>
      <c r="U67" s="11">
        <f>'OddsRatio_working_3-way'!S67-'OddsRatio_working_3-way'!R67^2/3</f>
        <v>-0.82908711730306206</v>
      </c>
      <c r="V67" s="11">
        <f>'OddsRatio_working_3-way'!S67*'OddsRatio_working_3-way'!R67/3-2*'OddsRatio_working_3-way'!R67^3/27-'OddsRatio_working_3-way'!T67</f>
        <v>0.26874785001719997</v>
      </c>
      <c r="W67" s="11">
        <f>'OddsRatio_working_3-way'!V67^2+4*'OddsRatio_working_3-way'!U67^3/27</f>
        <v>-1.2204581203426046E-2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0.14528419398913761</v>
      </c>
      <c r="Y67" s="11">
        <f>IF('OddsRatio_working_3-way'!W67&gt;=0,IF('OddsRatio_working_3-way'!V67+SQRT('OddsRatio_working_3-way'!W67)&gt;0,0,PI()),ACOS('OddsRatio_working_3-way'!V67/(2*'OddsRatio_working_3-way'!X67)))</f>
        <v>0.39001343801847033</v>
      </c>
      <c r="Z67" s="11">
        <f>'OddsRatio_working_3-way'!X67^(1/3)*COS('OddsRatio_working_3-way'!Y67/3)</f>
        <v>0.52126555755531356</v>
      </c>
      <c r="AA67" s="11">
        <f>'OddsRatio_working_3-way'!X67^(1/3)*COS(('OddsRatio_working_3-way'!Y67+2*PI())/3)</f>
        <v>-0.31965348027871132</v>
      </c>
      <c r="AB67" s="11">
        <f>'OddsRatio_working_3-way'!X67^(1/3)*COS(('OddsRatio_working_3-way'!Y67+4*PI())/3)</f>
        <v>-0.20161207727660235</v>
      </c>
      <c r="AC67" s="11">
        <f>'OddsRatio_working_3-way'!X67^(1/3)*SIN('OddsRatio_working_3-way'!Y67/3)</f>
        <v>6.8151235798788776E-2</v>
      </c>
      <c r="AD67" s="11">
        <f>'OddsRatio_working_3-way'!X67^(1/3)*SIN(('OddsRatio_working_3-way'!Y67+2*PI())/3)</f>
        <v>0.41735359706136654</v>
      </c>
      <c r="AE67" s="11">
        <f>'OddsRatio_working_3-way'!X67^(1/3)*SIN(('OddsRatio_working_3-way'!Y67+4*PI())/3)</f>
        <v>-0.48550483286015533</v>
      </c>
      <c r="AF67" s="11">
        <f>-'OddsRatio_working_3-way'!U67/(3*'OddsRatio_working_3-way'!X67^(1/3))*COS(('OddsRatio_working_3-way'!Y67)/3)</f>
        <v>0.52126555755531356</v>
      </c>
      <c r="AG67" s="11">
        <f>-'OddsRatio_working_3-way'!U67/(3*'OddsRatio_working_3-way'!X67^(1/3))*COS(('OddsRatio_working_3-way'!Y67+2*PI())/3)</f>
        <v>-0.31965348027871132</v>
      </c>
      <c r="AH67" s="11">
        <f>-'OddsRatio_working_3-way'!U67/(3*'OddsRatio_working_3-way'!X67^(1/3))*COS(('OddsRatio_working_3-way'!Y67+4*PI())/3)</f>
        <v>-0.20161207727660235</v>
      </c>
      <c r="AI67" s="11">
        <f>'OddsRatio_working_3-way'!U67/(3*'OddsRatio_working_3-way'!X67^(1/3))*SIN(('OddsRatio_working_3-way'!Y67)/3)</f>
        <v>-6.8151235798788776E-2</v>
      </c>
      <c r="AJ67" s="11">
        <f>'OddsRatio_working_3-way'!U67/(3*'OddsRatio_working_3-way'!X67^(1/3))*SIN(('OddsRatio_working_3-way'!Y67+2*PI())/3)</f>
        <v>-0.41735359706136654</v>
      </c>
      <c r="AK67" s="11">
        <f>'OddsRatio_working_3-way'!U67/(3*'OddsRatio_working_3-way'!X67^(1/3))*SIN(('OddsRatio_working_3-way'!Y67+4*PI())/3)</f>
        <v>0.48550483286015533</v>
      </c>
      <c r="AL67" s="11">
        <f>'OddsRatio_working_3-way'!Z67+'OddsRatio_working_3-way'!AF67</f>
        <v>1.0425311151106271</v>
      </c>
      <c r="AM67" s="11">
        <f>'OddsRatio_working_3-way'!AA67+'OddsRatio_working_3-way'!AG67</f>
        <v>-0.63930696055742264</v>
      </c>
      <c r="AN67" s="11">
        <f>'OddsRatio_working_3-way'!AB67+'OddsRatio_working_3-way'!AH67</f>
        <v>-0.40322415455320471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1.0425311151106271</v>
      </c>
      <c r="AS67" s="11">
        <f>IF(('OddsRatio_working_3-way'!X67=0),IF(Q67&gt;0,-Q67^(1/3),(-Q67)^(1/3)),'OddsRatio_working_3-way'!AM67-'OddsRatio_working_3-way'!R67/3)</f>
        <v>-0.63930696055742264</v>
      </c>
      <c r="AT67" s="11">
        <f>IF(('OddsRatio_working_3-way'!X67=0),IF(Q67&gt;0,-Q67^(1/3),(-Q67)^(1/3)),'OddsRatio_working_3-way'!AN67-'OddsRatio_working_3-way'!R67/3)</f>
        <v>-0.40322415455320471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3.27</v>
      </c>
      <c r="B68" s="4">
        <f>IF('True_Odds_Calculator_3-way'!B69="","",'True_Odds_Calculator_3-way'!B69)</f>
        <v>3.49</v>
      </c>
      <c r="C68" s="4">
        <f>IF('True_Odds_Calculator_3-way'!C69="","",'True_Odds_Calculator_3-way'!C69)</f>
        <v>2.29</v>
      </c>
      <c r="D68" s="9">
        <f t="shared" ref="D68:D131" si="26">(K68/(AR68+K68-(AR68*K68)))</f>
        <v>0.29653021060260065</v>
      </c>
      <c r="E68" s="9">
        <f t="shared" ref="E68:E131" si="27">(L68/(AR68+L68-(AR68*L68)))</f>
        <v>0.27760382350294582</v>
      </c>
      <c r="F68" s="9">
        <f t="shared" ref="F68:F131" si="28">(M68/(AR68+M68-(AR68*M68)))</f>
        <v>0.42586596589445319</v>
      </c>
      <c r="G68" s="9">
        <f t="shared" ref="G68:G131" si="29">AR68</f>
        <v>1.0450826747394584</v>
      </c>
      <c r="H68" s="9">
        <f t="shared" ref="H68:H131" si="30">IF(A68="","",1/D68)</f>
        <v>3.3723376716585709</v>
      </c>
      <c r="I68" s="9">
        <f t="shared" ref="I68:I131" si="31">IF(B68="","",1/E68)</f>
        <v>3.6022558601012511</v>
      </c>
      <c r="J68" s="9">
        <f t="shared" ref="J68:J131" si="32">IF(C68="","",1/F68)</f>
        <v>2.3481566504139013</v>
      </c>
      <c r="K68" s="11">
        <f t="shared" ref="K68:K131" si="33">1/A68</f>
        <v>0.3058103975535168</v>
      </c>
      <c r="L68" s="11">
        <f t="shared" ref="L68:L131" si="34">1/B68</f>
        <v>0.28653295128939826</v>
      </c>
      <c r="M68" s="11">
        <f t="shared" ref="M68:M131" si="35">1/C68</f>
        <v>0.4366812227074236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-0.27900131655238891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0.23149771714552825</v>
      </c>
      <c r="Q68" s="11">
        <f>2*'OddsRatio_working_3-way'!K68*'OddsRatio_working_3-way'!L68*'OddsRatio_working_3-way'!M68</f>
        <v>7.6528170957199437E-2</v>
      </c>
      <c r="R68" s="11">
        <f t="shared" ref="R68:R131" si="36">O68/N68</f>
        <v>0</v>
      </c>
      <c r="S68" s="11">
        <f t="shared" ref="S68:S131" si="37">P68/N68</f>
        <v>-0.82973700628419522</v>
      </c>
      <c r="T68" s="11">
        <f t="shared" ref="T68:T131" si="38">Q68/N68</f>
        <v>-0.27429322521791583</v>
      </c>
      <c r="U68" s="11">
        <f>'OddsRatio_working_3-way'!S68-'OddsRatio_working_3-way'!R68^2/3</f>
        <v>-0.82973700628419522</v>
      </c>
      <c r="V68" s="11">
        <f>'OddsRatio_working_3-way'!S68*'OddsRatio_working_3-way'!R68/3-2*'OddsRatio_working_3-way'!R68^3/27-'OddsRatio_working_3-way'!T68</f>
        <v>0.27429322521791583</v>
      </c>
      <c r="W68" s="11">
        <f>'OddsRatio_working_3-way'!V68^2+4*'OddsRatio_working_3-way'!U68^3/27</f>
        <v>-9.3919144650256581E-3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0.14545505136078288</v>
      </c>
      <c r="Y68" s="11">
        <f>IF('OddsRatio_working_3-way'!W68&gt;=0,IF('OddsRatio_working_3-way'!V68+SQRT('OddsRatio_working_3-way'!W68)&gt;0,0,PI()),ACOS('OddsRatio_working_3-way'!V68/(2*'OddsRatio_working_3-way'!X68)))</f>
        <v>0.33962492389190335</v>
      </c>
      <c r="Z68" s="11">
        <f>'OddsRatio_working_3-way'!X68^(1/3)*COS('OddsRatio_working_3-way'!Y68/3)</f>
        <v>0.52254133736972908</v>
      </c>
      <c r="AA68" s="11">
        <f>'OddsRatio_working_3-way'!X68^(1/3)*COS(('OddsRatio_working_3-way'!Y68+2*PI())/3)</f>
        <v>-0.3127212724319543</v>
      </c>
      <c r="AB68" s="11">
        <f>'OddsRatio_working_3-way'!X68^(1/3)*COS(('OddsRatio_working_3-way'!Y68+4*PI())/3)</f>
        <v>-0.20982006493777458</v>
      </c>
      <c r="AC68" s="11">
        <f>'OddsRatio_working_3-way'!X68^(1/3)*SIN('OddsRatio_working_3-way'!Y68/3)</f>
        <v>5.9410039846702234E-2</v>
      </c>
      <c r="AD68" s="11">
        <f>'OddsRatio_working_3-way'!X68^(1/3)*SIN(('OddsRatio_working_3-way'!Y68+2*PI())/3)</f>
        <v>0.42282905276632909</v>
      </c>
      <c r="AE68" s="11">
        <f>'OddsRatio_working_3-way'!X68^(1/3)*SIN(('OddsRatio_working_3-way'!Y68+4*PI())/3)</f>
        <v>-0.48223909261303127</v>
      </c>
      <c r="AF68" s="11">
        <f>-'OddsRatio_working_3-way'!U68/(3*'OddsRatio_working_3-way'!X68^(1/3))*COS(('OddsRatio_working_3-way'!Y68)/3)</f>
        <v>0.52254133736972919</v>
      </c>
      <c r="AG68" s="11">
        <f>-'OddsRatio_working_3-way'!U68/(3*'OddsRatio_working_3-way'!X68^(1/3))*COS(('OddsRatio_working_3-way'!Y68+2*PI())/3)</f>
        <v>-0.31272127243195436</v>
      </c>
      <c r="AH68" s="11">
        <f>-'OddsRatio_working_3-way'!U68/(3*'OddsRatio_working_3-way'!X68^(1/3))*COS(('OddsRatio_working_3-way'!Y68+4*PI())/3)</f>
        <v>-0.20982006493777464</v>
      </c>
      <c r="AI68" s="11">
        <f>'OddsRatio_working_3-way'!U68/(3*'OddsRatio_working_3-way'!X68^(1/3))*SIN(('OddsRatio_working_3-way'!Y68)/3)</f>
        <v>-5.9410039846702248E-2</v>
      </c>
      <c r="AJ68" s="11">
        <f>'OddsRatio_working_3-way'!U68/(3*'OddsRatio_working_3-way'!X68^(1/3))*SIN(('OddsRatio_working_3-way'!Y68+2*PI())/3)</f>
        <v>-0.42282905276632915</v>
      </c>
      <c r="AK68" s="11">
        <f>'OddsRatio_working_3-way'!U68/(3*'OddsRatio_working_3-way'!X68^(1/3))*SIN(('OddsRatio_working_3-way'!Y68+4*PI())/3)</f>
        <v>0.48223909261303138</v>
      </c>
      <c r="AL68" s="11">
        <f>'OddsRatio_working_3-way'!Z68+'OddsRatio_working_3-way'!AF68</f>
        <v>1.0450826747394584</v>
      </c>
      <c r="AM68" s="11">
        <f>'OddsRatio_working_3-way'!AA68+'OddsRatio_working_3-way'!AG68</f>
        <v>-0.62544254486390871</v>
      </c>
      <c r="AN68" s="11">
        <f>'OddsRatio_working_3-way'!AB68+'OddsRatio_working_3-way'!AH68</f>
        <v>-0.41964012987554922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1.0450826747394584</v>
      </c>
      <c r="AS68" s="11">
        <f>IF(('OddsRatio_working_3-way'!X68=0),IF(Q68&gt;0,-Q68^(1/3),(-Q68)^(1/3)),'OddsRatio_working_3-way'!AM68-'OddsRatio_working_3-way'!R68/3)</f>
        <v>-0.62544254486390871</v>
      </c>
      <c r="AT68" s="11">
        <f>IF(('OddsRatio_working_3-way'!X68=0),IF(Q68&gt;0,-Q68^(1/3),(-Q68)^(1/3)),'OddsRatio_working_3-way'!AN68-'OddsRatio_working_3-way'!R68/3)</f>
        <v>-0.41964012987554922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3.69</v>
      </c>
      <c r="B69" s="4">
        <f>IF('True_Odds_Calculator_3-way'!B70="","",'True_Odds_Calculator_3-way'!B70)</f>
        <v>3.48</v>
      </c>
      <c r="C69" s="4">
        <f>IF('True_Odds_Calculator_3-way'!C70="","",'True_Odds_Calculator_3-way'!C70)</f>
        <v>2.13</v>
      </c>
      <c r="D69" s="9">
        <f t="shared" si="26"/>
        <v>0.26258787757104596</v>
      </c>
      <c r="E69" s="9">
        <f t="shared" si="27"/>
        <v>0.27862777921731524</v>
      </c>
      <c r="F69" s="9">
        <f t="shared" si="28"/>
        <v>0.45878434321163863</v>
      </c>
      <c r="G69" s="9">
        <f t="shared" si="29"/>
        <v>1.0439587046703656</v>
      </c>
      <c r="H69" s="9">
        <f t="shared" si="30"/>
        <v>3.8082489155632833</v>
      </c>
      <c r="I69" s="9">
        <f t="shared" si="31"/>
        <v>3.5890175875825063</v>
      </c>
      <c r="J69" s="9">
        <f t="shared" si="32"/>
        <v>2.1796733362775131</v>
      </c>
      <c r="K69" s="11">
        <f t="shared" si="33"/>
        <v>0.2710027100271003</v>
      </c>
      <c r="L69" s="11">
        <f t="shared" si="34"/>
        <v>0.28735632183908044</v>
      </c>
      <c r="M69" s="11">
        <f t="shared" si="35"/>
        <v>0.46948356807511737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-0.27561140864228229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0.23033256073211536</v>
      </c>
      <c r="Q69" s="11">
        <f>2*'OddsRatio_working_3-way'!K69*'OddsRatio_working_3-way'!L69*'OddsRatio_working_3-way'!M69</f>
        <v>7.3121447851465182E-2</v>
      </c>
      <c r="R69" s="11">
        <f t="shared" si="36"/>
        <v>0</v>
      </c>
      <c r="S69" s="11">
        <f t="shared" si="37"/>
        <v>-0.83571489970890644</v>
      </c>
      <c r="T69" s="11">
        <f t="shared" si="38"/>
        <v>-0.26530631736790677</v>
      </c>
      <c r="U69" s="11">
        <f>'OddsRatio_working_3-way'!S69-'OddsRatio_working_3-way'!R69^2/3</f>
        <v>-0.83571489970890644</v>
      </c>
      <c r="V69" s="11">
        <f>'OddsRatio_working_3-way'!S69*'OddsRatio_working_3-way'!R69/3-2*'OddsRatio_working_3-way'!R69^3/27-'OddsRatio_working_3-way'!T69</f>
        <v>0.26530631736790677</v>
      </c>
      <c r="W69" s="11">
        <f>'OddsRatio_working_3-way'!V69^2+4*'OddsRatio_working_3-way'!U69^3/27</f>
        <v>-1.6083594034811591E-2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0.14702978955821511</v>
      </c>
      <c r="Y69" s="11">
        <f>IF('OddsRatio_working_3-way'!W69&gt;=0,IF('OddsRatio_working_3-way'!V69+SQRT('OddsRatio_working_3-way'!W69)&gt;0,0,PI()),ACOS('OddsRatio_working_3-way'!V69/(2*'OddsRatio_working_3-way'!X69)))</f>
        <v>0.4459076114703675</v>
      </c>
      <c r="Z69" s="11">
        <f>'OddsRatio_working_3-way'!X69^(1/3)*COS('OddsRatio_working_3-way'!Y69/3)</f>
        <v>0.52197935233518278</v>
      </c>
      <c r="AA69" s="11">
        <f>'OddsRatio_working_3-way'!X69^(1/3)*COS(('OddsRatio_working_3-way'!Y69+2*PI())/3)</f>
        <v>-0.32867934841553442</v>
      </c>
      <c r="AB69" s="11">
        <f>'OddsRatio_working_3-way'!X69^(1/3)*COS(('OddsRatio_working_3-way'!Y69+4*PI())/3)</f>
        <v>-0.19330000391964833</v>
      </c>
      <c r="AC69" s="11">
        <f>'OddsRatio_working_3-way'!X69^(1/3)*SIN('OddsRatio_working_3-way'!Y69/3)</f>
        <v>7.8161300987414833E-2</v>
      </c>
      <c r="AD69" s="11">
        <f>'OddsRatio_working_3-way'!X69^(1/3)*SIN(('OddsRatio_working_3-way'!Y69+2*PI())/3)</f>
        <v>0.41296672887950903</v>
      </c>
      <c r="AE69" s="11">
        <f>'OddsRatio_working_3-way'!X69^(1/3)*SIN(('OddsRatio_working_3-way'!Y69+4*PI())/3)</f>
        <v>-0.49112802986692394</v>
      </c>
      <c r="AF69" s="11">
        <f>-'OddsRatio_working_3-way'!U69/(3*'OddsRatio_working_3-way'!X69^(1/3))*COS(('OddsRatio_working_3-way'!Y69)/3)</f>
        <v>0.52197935233518278</v>
      </c>
      <c r="AG69" s="11">
        <f>-'OddsRatio_working_3-way'!U69/(3*'OddsRatio_working_3-way'!X69^(1/3))*COS(('OddsRatio_working_3-way'!Y69+2*PI())/3)</f>
        <v>-0.32867934841553442</v>
      </c>
      <c r="AH69" s="11">
        <f>-'OddsRatio_working_3-way'!U69/(3*'OddsRatio_working_3-way'!X69^(1/3))*COS(('OddsRatio_working_3-way'!Y69+4*PI())/3)</f>
        <v>-0.19330000391964833</v>
      </c>
      <c r="AI69" s="11">
        <f>'OddsRatio_working_3-way'!U69/(3*'OddsRatio_working_3-way'!X69^(1/3))*SIN(('OddsRatio_working_3-way'!Y69)/3)</f>
        <v>-7.8161300987414833E-2</v>
      </c>
      <c r="AJ69" s="11">
        <f>'OddsRatio_working_3-way'!U69/(3*'OddsRatio_working_3-way'!X69^(1/3))*SIN(('OddsRatio_working_3-way'!Y69+2*PI())/3)</f>
        <v>-0.41296672887950903</v>
      </c>
      <c r="AK69" s="11">
        <f>'OddsRatio_working_3-way'!U69/(3*'OddsRatio_working_3-way'!X69^(1/3))*SIN(('OddsRatio_working_3-way'!Y69+4*PI())/3)</f>
        <v>0.49112802986692394</v>
      </c>
      <c r="AL69" s="11">
        <f>'OddsRatio_working_3-way'!Z69+'OddsRatio_working_3-way'!AF69</f>
        <v>1.0439587046703656</v>
      </c>
      <c r="AM69" s="11">
        <f>'OddsRatio_working_3-way'!AA69+'OddsRatio_working_3-way'!AG69</f>
        <v>-0.65735869683106884</v>
      </c>
      <c r="AN69" s="11">
        <f>'OddsRatio_working_3-way'!AB69+'OddsRatio_working_3-way'!AH69</f>
        <v>-0.38660000783929666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1.0439587046703656</v>
      </c>
      <c r="AS69" s="11">
        <f>IF(('OddsRatio_working_3-way'!X69=0),IF(Q69&gt;0,-Q69^(1/3),(-Q69)^(1/3)),'OddsRatio_working_3-way'!AM69-'OddsRatio_working_3-way'!R69/3)</f>
        <v>-0.65735869683106884</v>
      </c>
      <c r="AT69" s="11">
        <f>IF(('OddsRatio_working_3-way'!X69=0),IF(Q69&gt;0,-Q69^(1/3),(-Q69)^(1/3)),'OddsRatio_working_3-way'!AN69-'OddsRatio_working_3-way'!R69/3)</f>
        <v>-0.38660000783929666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1.93</v>
      </c>
      <c r="B70" s="4">
        <f>IF('True_Odds_Calculator_3-way'!B71="","",'True_Odds_Calculator_3-way'!B71)</f>
        <v>3.69</v>
      </c>
      <c r="C70" s="4">
        <f>IF('True_Odds_Calculator_3-way'!C71="","",'True_Odds_Calculator_3-way'!C71)</f>
        <v>4.1399999999999997</v>
      </c>
      <c r="D70" s="9">
        <f t="shared" si="26"/>
        <v>0.50588958294605024</v>
      </c>
      <c r="E70" s="9">
        <f t="shared" si="27"/>
        <v>0.26142939332025322</v>
      </c>
      <c r="F70" s="9">
        <f t="shared" si="28"/>
        <v>0.23268102373369659</v>
      </c>
      <c r="G70" s="9">
        <f t="shared" si="29"/>
        <v>1.0502321882571444</v>
      </c>
      <c r="H70" s="9">
        <f t="shared" si="30"/>
        <v>1.9767159350791443</v>
      </c>
      <c r="I70" s="9">
        <f t="shared" si="31"/>
        <v>3.825124586411718</v>
      </c>
      <c r="J70" s="9">
        <f t="shared" si="32"/>
        <v>4.2977290711274332</v>
      </c>
      <c r="K70" s="11">
        <f t="shared" si="33"/>
        <v>0.5181347150259068</v>
      </c>
      <c r="L70" s="11">
        <f t="shared" si="34"/>
        <v>0.2710027100271003</v>
      </c>
      <c r="M70" s="11">
        <f t="shared" si="35"/>
        <v>0.24154589371980678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-0.26642861082061287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0.22927815571364896</v>
      </c>
      <c r="Q70" s="11">
        <f>2*'OddsRatio_working_3-way'!K70*'OddsRatio_working_3-way'!L70*'OddsRatio_working_3-way'!M70</f>
        <v>6.7833773879777806E-2</v>
      </c>
      <c r="R70" s="11">
        <f t="shared" si="36"/>
        <v>0</v>
      </c>
      <c r="S70" s="11">
        <f t="shared" si="37"/>
        <v>-0.86056131512100476</v>
      </c>
      <c r="T70" s="11">
        <f t="shared" si="38"/>
        <v>-0.25460393938491266</v>
      </c>
      <c r="U70" s="11">
        <f>'OddsRatio_working_3-way'!S70-'OddsRatio_working_3-way'!R70^2/3</f>
        <v>-0.86056131512100476</v>
      </c>
      <c r="V70" s="11">
        <f>'OddsRatio_working_3-way'!S70*'OddsRatio_working_3-way'!R70/3-2*'OddsRatio_working_3-way'!R70^3/27-'OddsRatio_working_3-way'!T70</f>
        <v>0.25460393938491266</v>
      </c>
      <c r="W70" s="11">
        <f>'OddsRatio_working_3-way'!V70^2+4*'OddsRatio_working_3-way'!U70^3/27</f>
        <v>-2.9591983540050729E-2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0.15363524131068287</v>
      </c>
      <c r="Y70" s="11">
        <f>IF('OddsRatio_working_3-way'!W70&gt;=0,IF('OddsRatio_working_3-way'!V70+SQRT('OddsRatio_working_3-way'!W70)&gt;0,0,PI()),ACOS('OddsRatio_working_3-way'!V70/(2*'OddsRatio_working_3-way'!X70)))</f>
        <v>0.59419622335971756</v>
      </c>
      <c r="Z70" s="11">
        <f>'OddsRatio_working_3-way'!X70^(1/3)*COS('OddsRatio_working_3-way'!Y70/3)</f>
        <v>0.5251160941285723</v>
      </c>
      <c r="AA70" s="11">
        <f>'OddsRatio_working_3-way'!X70^(1/3)*COS(('OddsRatio_working_3-way'!Y70+2*PI())/3)</f>
        <v>-0.35382767260101927</v>
      </c>
      <c r="AB70" s="11">
        <f>'OddsRatio_working_3-way'!X70^(1/3)*COS(('OddsRatio_working_3-way'!Y70+4*PI())/3)</f>
        <v>-0.17128842152755344</v>
      </c>
      <c r="AC70" s="11">
        <f>'OddsRatio_working_3-way'!X70^(1/3)*SIN('OddsRatio_working_3-way'!Y70/3)</f>
        <v>0.10538908574493838</v>
      </c>
      <c r="AD70" s="11">
        <f>'OddsRatio_working_3-way'!X70^(1/3)*SIN(('OddsRatio_working_3-way'!Y70+2*PI())/3)</f>
        <v>0.40206933457893501</v>
      </c>
      <c r="AE70" s="11">
        <f>'OddsRatio_working_3-way'!X70^(1/3)*SIN(('OddsRatio_working_3-way'!Y70+4*PI())/3)</f>
        <v>-0.50745842032387323</v>
      </c>
      <c r="AF70" s="11">
        <f>-'OddsRatio_working_3-way'!U70/(3*'OddsRatio_working_3-way'!X70^(1/3))*COS(('OddsRatio_working_3-way'!Y70)/3)</f>
        <v>0.52511609412857219</v>
      </c>
      <c r="AG70" s="11">
        <f>-'OddsRatio_working_3-way'!U70/(3*'OddsRatio_working_3-way'!X70^(1/3))*COS(('OddsRatio_working_3-way'!Y70+2*PI())/3)</f>
        <v>-0.35382767260101916</v>
      </c>
      <c r="AH70" s="11">
        <f>-'OddsRatio_working_3-way'!U70/(3*'OddsRatio_working_3-way'!X70^(1/3))*COS(('OddsRatio_working_3-way'!Y70+4*PI())/3)</f>
        <v>-0.17128842152755341</v>
      </c>
      <c r="AI70" s="11">
        <f>'OddsRatio_working_3-way'!U70/(3*'OddsRatio_working_3-way'!X70^(1/3))*SIN(('OddsRatio_working_3-way'!Y70)/3)</f>
        <v>-0.10538908574493837</v>
      </c>
      <c r="AJ70" s="11">
        <f>'OddsRatio_working_3-way'!U70/(3*'OddsRatio_working_3-way'!X70^(1/3))*SIN(('OddsRatio_working_3-way'!Y70+2*PI())/3)</f>
        <v>-0.4020693345789349</v>
      </c>
      <c r="AK70" s="11">
        <f>'OddsRatio_working_3-way'!U70/(3*'OddsRatio_working_3-way'!X70^(1/3))*SIN(('OddsRatio_working_3-way'!Y70+4*PI())/3)</f>
        <v>0.50745842032387312</v>
      </c>
      <c r="AL70" s="11">
        <f>'OddsRatio_working_3-way'!Z70+'OddsRatio_working_3-way'!AF70</f>
        <v>1.0502321882571444</v>
      </c>
      <c r="AM70" s="11">
        <f>'OddsRatio_working_3-way'!AA70+'OddsRatio_working_3-way'!AG70</f>
        <v>-0.70765534520203843</v>
      </c>
      <c r="AN70" s="11">
        <f>'OddsRatio_working_3-way'!AB70+'OddsRatio_working_3-way'!AH70</f>
        <v>-0.34257684305510683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1.0502321882571444</v>
      </c>
      <c r="AS70" s="11">
        <f>IF(('OddsRatio_working_3-way'!X70=0),IF(Q70&gt;0,-Q70^(1/3),(-Q70)^(1/3)),'OddsRatio_working_3-way'!AM70-'OddsRatio_working_3-way'!R70/3)</f>
        <v>-0.70765534520203843</v>
      </c>
      <c r="AT70" s="11">
        <f>IF(('OddsRatio_working_3-way'!X70=0),IF(Q70&gt;0,-Q70^(1/3),(-Q70)^(1/3)),'OddsRatio_working_3-way'!AN70-'OddsRatio_working_3-way'!R70/3)</f>
        <v>-0.34257684305510683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1.34</v>
      </c>
      <c r="B71" s="4">
        <f>IF('True_Odds_Calculator_3-way'!B72="","",'True_Odds_Calculator_3-way'!B72)</f>
        <v>5.34</v>
      </c>
      <c r="C71" s="4">
        <f>IF('True_Odds_Calculator_3-way'!C72="","",'True_Odds_Calculator_3-way'!C72)</f>
        <v>7.83</v>
      </c>
      <c r="D71" s="9">
        <f t="shared" si="26"/>
        <v>0.71947399968959413</v>
      </c>
      <c r="E71" s="9">
        <f t="shared" si="27"/>
        <v>0.16730763316886413</v>
      </c>
      <c r="F71" s="9">
        <f t="shared" si="28"/>
        <v>0.11321836714154182</v>
      </c>
      <c r="G71" s="9">
        <f t="shared" si="29"/>
        <v>1.1467773287945917</v>
      </c>
      <c r="H71" s="9">
        <f t="shared" si="30"/>
        <v>1.3899042917901612</v>
      </c>
      <c r="I71" s="9">
        <f t="shared" si="31"/>
        <v>5.9770136069685282</v>
      </c>
      <c r="J71" s="9">
        <f t="shared" si="32"/>
        <v>8.8324891556670604</v>
      </c>
      <c r="K71" s="11">
        <f t="shared" si="33"/>
        <v>0.74626865671641784</v>
      </c>
      <c r="L71" s="11">
        <f t="shared" si="34"/>
        <v>0.18726591760299627</v>
      </c>
      <c r="M71" s="11">
        <f t="shared" si="35"/>
        <v>0.1277139208173691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-0.17987944245652232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0.20543172181339345</v>
      </c>
      <c r="Q71" s="11">
        <f>2*'OddsRatio_working_3-way'!K71*'OddsRatio_working_3-way'!L71*'OddsRatio_working_3-way'!M71</f>
        <v>3.5696215779911986E-2</v>
      </c>
      <c r="R71" s="11">
        <f t="shared" si="36"/>
        <v>0</v>
      </c>
      <c r="S71" s="11">
        <f t="shared" si="37"/>
        <v>-1.1420522490392266</v>
      </c>
      <c r="T71" s="11">
        <f t="shared" si="38"/>
        <v>-0.19844522137953549</v>
      </c>
      <c r="U71" s="11">
        <f>'OddsRatio_working_3-way'!S71-'OddsRatio_working_3-way'!R71^2/3</f>
        <v>-1.1420522490392266</v>
      </c>
      <c r="V71" s="11">
        <f>'OddsRatio_working_3-way'!S71*'OddsRatio_working_3-way'!R71/3-2*'OddsRatio_working_3-way'!R71^3/27-'OddsRatio_working_3-way'!T71</f>
        <v>0.19844522137953549</v>
      </c>
      <c r="W71" s="11">
        <f>'OddsRatio_working_3-way'!V71^2+4*'OddsRatio_working_3-way'!U71^3/27</f>
        <v>-0.18129500837843823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0.2348805623432956</v>
      </c>
      <c r="Y71" s="11">
        <f>IF('OddsRatio_working_3-way'!W71&gt;=0,IF('OddsRatio_working_3-way'!V71+SQRT('OddsRatio_working_3-way'!W71)&gt;0,0,PI()),ACOS('OddsRatio_working_3-way'!V71/(2*'OddsRatio_working_3-way'!X71)))</f>
        <v>1.1346622640176185</v>
      </c>
      <c r="Z71" s="11">
        <f>'OddsRatio_working_3-way'!X71^(1/3)*COS('OddsRatio_working_3-way'!Y71/3)</f>
        <v>0.57338866439729586</v>
      </c>
      <c r="AA71" s="11">
        <f>'OddsRatio_working_3-way'!X71^(1/3)*COS(('OddsRatio_working_3-way'!Y71+2*PI())/3)</f>
        <v>-0.48400662759688368</v>
      </c>
      <c r="AB71" s="11">
        <f>'OddsRatio_working_3-way'!X71^(1/3)*COS(('OddsRatio_working_3-way'!Y71+4*PI())/3)</f>
        <v>-8.9382036800412012E-2</v>
      </c>
      <c r="AC71" s="11">
        <f>'OddsRatio_working_3-way'!X71^(1/3)*SIN('OddsRatio_working_3-way'!Y71/3)</f>
        <v>0.22783661372518874</v>
      </c>
      <c r="AD71" s="11">
        <f>'OddsRatio_working_3-way'!X71^(1/3)*SIN(('OddsRatio_working_3-way'!Y71+2*PI())/3)</f>
        <v>0.38265084274749372</v>
      </c>
      <c r="AE71" s="11">
        <f>'OddsRatio_working_3-way'!X71^(1/3)*SIN(('OddsRatio_working_3-way'!Y71+4*PI())/3)</f>
        <v>-0.61048745647268254</v>
      </c>
      <c r="AF71" s="11">
        <f>-'OddsRatio_working_3-way'!U71/(3*'OddsRatio_working_3-way'!X71^(1/3))*COS(('OddsRatio_working_3-way'!Y71)/3)</f>
        <v>0.57338866439729574</v>
      </c>
      <c r="AG71" s="11">
        <f>-'OddsRatio_working_3-way'!U71/(3*'OddsRatio_working_3-way'!X71^(1/3))*COS(('OddsRatio_working_3-way'!Y71+2*PI())/3)</f>
        <v>-0.48400662759688362</v>
      </c>
      <c r="AH71" s="11">
        <f>-'OddsRatio_working_3-way'!U71/(3*'OddsRatio_working_3-way'!X71^(1/3))*COS(('OddsRatio_working_3-way'!Y71+4*PI())/3)</f>
        <v>-8.9382036800411999E-2</v>
      </c>
      <c r="AI71" s="11">
        <f>'OddsRatio_working_3-way'!U71/(3*'OddsRatio_working_3-way'!X71^(1/3))*SIN(('OddsRatio_working_3-way'!Y71)/3)</f>
        <v>-0.22783661372518871</v>
      </c>
      <c r="AJ71" s="11">
        <f>'OddsRatio_working_3-way'!U71/(3*'OddsRatio_working_3-way'!X71^(1/3))*SIN(('OddsRatio_working_3-way'!Y71+2*PI())/3)</f>
        <v>-0.38265084274749367</v>
      </c>
      <c r="AK71" s="11">
        <f>'OddsRatio_working_3-way'!U71/(3*'OddsRatio_working_3-way'!X71^(1/3))*SIN(('OddsRatio_working_3-way'!Y71+4*PI())/3)</f>
        <v>0.61048745647268243</v>
      </c>
      <c r="AL71" s="11">
        <f>'OddsRatio_working_3-way'!Z71+'OddsRatio_working_3-way'!AF71</f>
        <v>1.1467773287945917</v>
      </c>
      <c r="AM71" s="11">
        <f>'OddsRatio_working_3-way'!AA71+'OddsRatio_working_3-way'!AG71</f>
        <v>-0.96801325519376724</v>
      </c>
      <c r="AN71" s="11">
        <f>'OddsRatio_working_3-way'!AB71+'OddsRatio_working_3-way'!AH71</f>
        <v>-0.17876407360082402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1.1467773287945917</v>
      </c>
      <c r="AS71" s="11">
        <f>IF(('OddsRatio_working_3-way'!X71=0),IF(Q71&gt;0,-Q71^(1/3),(-Q71)^(1/3)),'OddsRatio_working_3-way'!AM71-'OddsRatio_working_3-way'!R71/3)</f>
        <v>-0.96801325519376724</v>
      </c>
      <c r="AT71" s="11">
        <f>IF(('OddsRatio_working_3-way'!X71=0),IF(Q71&gt;0,-Q71^(1/3),(-Q71)^(1/3)),'OddsRatio_working_3-way'!AN71-'OddsRatio_working_3-way'!R71/3)</f>
        <v>-0.17876407360082402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1.39</v>
      </c>
      <c r="B72" s="4">
        <f>IF('True_Odds_Calculator_3-way'!B73="","",'True_Odds_Calculator_3-way'!B73)</f>
        <v>5.36</v>
      </c>
      <c r="C72" s="4">
        <f>IF('True_Odds_Calculator_3-way'!C73="","",'True_Odds_Calculator_3-way'!C73)</f>
        <v>7.97</v>
      </c>
      <c r="D72" s="9">
        <f t="shared" si="26"/>
        <v>0.70542342302254346</v>
      </c>
      <c r="E72" s="9">
        <f t="shared" si="27"/>
        <v>0.1764159038164238</v>
      </c>
      <c r="F72" s="9">
        <f t="shared" si="28"/>
        <v>0.11816067316103274</v>
      </c>
      <c r="G72" s="9">
        <f t="shared" si="29"/>
        <v>1.0707392634002668</v>
      </c>
      <c r="H72" s="9">
        <f t="shared" si="30"/>
        <v>1.417588312726104</v>
      </c>
      <c r="I72" s="9">
        <f t="shared" si="31"/>
        <v>5.6684231884251632</v>
      </c>
      <c r="J72" s="9">
        <f t="shared" si="32"/>
        <v>8.4630526658998591</v>
      </c>
      <c r="K72" s="11">
        <f t="shared" si="33"/>
        <v>0.71942446043165476</v>
      </c>
      <c r="L72" s="11">
        <f t="shared" si="34"/>
        <v>0.18656716417910446</v>
      </c>
      <c r="M72" s="11">
        <f t="shared" si="35"/>
        <v>0.12547051442910917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-0.19959330200589798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0.1973738898729141</v>
      </c>
      <c r="Q72" s="11">
        <f>2*'OddsRatio_working_3-way'!K72*'OddsRatio_working_3-way'!L72*'OddsRatio_working_3-way'!M72</f>
        <v>3.3681551172852243E-2</v>
      </c>
      <c r="R72" s="11">
        <f t="shared" si="36"/>
        <v>0</v>
      </c>
      <c r="S72" s="11">
        <f t="shared" si="37"/>
        <v>-0.98888032759276512</v>
      </c>
      <c r="T72" s="11">
        <f t="shared" si="38"/>
        <v>-0.1687509091455231</v>
      </c>
      <c r="U72" s="11">
        <f>'OddsRatio_working_3-way'!S72-'OddsRatio_working_3-way'!R72^2/3</f>
        <v>-0.98888032759276512</v>
      </c>
      <c r="V72" s="11">
        <f>'OddsRatio_working_3-way'!S72*'OddsRatio_working_3-way'!R72/3-2*'OddsRatio_working_3-way'!R72^3/27-'OddsRatio_working_3-way'!T72</f>
        <v>0.1687509091455231</v>
      </c>
      <c r="W72" s="11">
        <f>'OddsRatio_working_3-way'!V72^2+4*'OddsRatio_working_3-way'!U72^3/27</f>
        <v>-0.11478395276718478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0.18924905686992563</v>
      </c>
      <c r="Y72" s="11">
        <f>IF('OddsRatio_working_3-way'!W72&gt;=0,IF('OddsRatio_working_3-way'!V72+SQRT('OddsRatio_working_3-way'!W72)&gt;0,0,PI()),ACOS('OddsRatio_working_3-way'!V72/(2*'OddsRatio_working_3-way'!X72)))</f>
        <v>1.1086799887399004</v>
      </c>
      <c r="Z72" s="11">
        <f>'OddsRatio_working_3-way'!X72^(1/3)*COS('OddsRatio_working_3-way'!Y72/3)</f>
        <v>0.53536963170013341</v>
      </c>
      <c r="AA72" s="11">
        <f>'OddsRatio_working_3-way'!X72^(1/3)*COS(('OddsRatio_working_3-way'!Y72+2*PI())/3)</f>
        <v>-0.44728047278012423</v>
      </c>
      <c r="AB72" s="11">
        <f>'OddsRatio_working_3-way'!X72^(1/3)*COS(('OddsRatio_working_3-way'!Y72+4*PI())/3)</f>
        <v>-8.8089158920008875E-2</v>
      </c>
      <c r="AC72" s="11">
        <f>'OddsRatio_working_3-way'!X72^(1/3)*SIN('OddsRatio_working_3-way'!Y72/3)</f>
        <v>0.20737920174771288</v>
      </c>
      <c r="AD72" s="11">
        <f>'OddsRatio_working_3-way'!X72^(1/3)*SIN(('OddsRatio_working_3-way'!Y72+2*PI())/3)</f>
        <v>0.35995410059317789</v>
      </c>
      <c r="AE72" s="11">
        <f>'OddsRatio_working_3-way'!X72^(1/3)*SIN(('OddsRatio_working_3-way'!Y72+4*PI())/3)</f>
        <v>-0.56733330234089063</v>
      </c>
      <c r="AF72" s="11">
        <f>-'OddsRatio_working_3-way'!U72/(3*'OddsRatio_working_3-way'!X72^(1/3))*COS(('OddsRatio_working_3-way'!Y72)/3)</f>
        <v>0.53536963170013341</v>
      </c>
      <c r="AG72" s="11">
        <f>-'OddsRatio_working_3-way'!U72/(3*'OddsRatio_working_3-way'!X72^(1/3))*COS(('OddsRatio_working_3-way'!Y72+2*PI())/3)</f>
        <v>-0.44728047278012423</v>
      </c>
      <c r="AH72" s="11">
        <f>-'OddsRatio_working_3-way'!U72/(3*'OddsRatio_working_3-way'!X72^(1/3))*COS(('OddsRatio_working_3-way'!Y72+4*PI())/3)</f>
        <v>-8.8089158920008875E-2</v>
      </c>
      <c r="AI72" s="11">
        <f>'OddsRatio_working_3-way'!U72/(3*'OddsRatio_working_3-way'!X72^(1/3))*SIN(('OddsRatio_working_3-way'!Y72)/3)</f>
        <v>-0.20737920174771288</v>
      </c>
      <c r="AJ72" s="11">
        <f>'OddsRatio_working_3-way'!U72/(3*'OddsRatio_working_3-way'!X72^(1/3))*SIN(('OddsRatio_working_3-way'!Y72+2*PI())/3)</f>
        <v>-0.35995410059317789</v>
      </c>
      <c r="AK72" s="11">
        <f>'OddsRatio_working_3-way'!U72/(3*'OddsRatio_working_3-way'!X72^(1/3))*SIN(('OddsRatio_working_3-way'!Y72+4*PI())/3)</f>
        <v>0.56733330234089063</v>
      </c>
      <c r="AL72" s="11">
        <f>'OddsRatio_working_3-way'!Z72+'OddsRatio_working_3-way'!AF72</f>
        <v>1.0707392634002668</v>
      </c>
      <c r="AM72" s="11">
        <f>'OddsRatio_working_3-way'!AA72+'OddsRatio_working_3-way'!AG72</f>
        <v>-0.89456094556024845</v>
      </c>
      <c r="AN72" s="11">
        <f>'OddsRatio_working_3-way'!AB72+'OddsRatio_working_3-way'!AH72</f>
        <v>-0.17617831784001775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1.0707392634002668</v>
      </c>
      <c r="AS72" s="11">
        <f>IF(('OddsRatio_working_3-way'!X72=0),IF(Q72&gt;0,-Q72^(1/3),(-Q72)^(1/3)),'OddsRatio_working_3-way'!AM72-'OddsRatio_working_3-way'!R72/3)</f>
        <v>-0.89456094556024845</v>
      </c>
      <c r="AT72" s="11">
        <f>IF(('OddsRatio_working_3-way'!X72=0),IF(Q72&gt;0,-Q72^(1/3),(-Q72)^(1/3)),'OddsRatio_working_3-way'!AN72-'OddsRatio_working_3-way'!R72/3)</f>
        <v>-0.17617831784001775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2.44</v>
      </c>
      <c r="B73" s="4">
        <f>IF('True_Odds_Calculator_3-way'!B74="","",'True_Odds_Calculator_3-way'!B74)</f>
        <v>2.96</v>
      </c>
      <c r="C73" s="4">
        <f>IF('True_Odds_Calculator_3-way'!C74="","",'True_Odds_Calculator_3-way'!C74)</f>
        <v>3.57</v>
      </c>
      <c r="D73" s="9">
        <f t="shared" si="26"/>
        <v>0.39973698206794389</v>
      </c>
      <c r="E73" s="9">
        <f t="shared" si="27"/>
        <v>0.32852529794218194</v>
      </c>
      <c r="F73" s="9">
        <f t="shared" si="28"/>
        <v>0.271737719989874</v>
      </c>
      <c r="G73" s="9">
        <f t="shared" si="29"/>
        <v>1.0428089886802614</v>
      </c>
      <c r="H73" s="9">
        <f t="shared" si="30"/>
        <v>2.501644943699576</v>
      </c>
      <c r="I73" s="9">
        <f t="shared" si="31"/>
        <v>3.043905617813313</v>
      </c>
      <c r="J73" s="9">
        <f t="shared" si="32"/>
        <v>3.6800191009082726</v>
      </c>
      <c r="K73" s="11">
        <f t="shared" si="33"/>
        <v>0.4098360655737705</v>
      </c>
      <c r="L73" s="11">
        <f t="shared" si="34"/>
        <v>0.33783783783783783</v>
      </c>
      <c r="M73" s="11">
        <f t="shared" si="35"/>
        <v>0.28011204481792717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-0.28132085798431017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0.23153922623546536</v>
      </c>
      <c r="Q73" s="11">
        <f>2*'OddsRatio_working_3-way'!K73*'OddsRatio_working_3-way'!L73*'OddsRatio_working_3-way'!M73</f>
        <v>7.7567579978380374E-2</v>
      </c>
      <c r="R73" s="11">
        <f t="shared" si="36"/>
        <v>0</v>
      </c>
      <c r="S73" s="11">
        <f t="shared" si="37"/>
        <v>-0.82304322507213012</v>
      </c>
      <c r="T73" s="11">
        <f t="shared" si="38"/>
        <v>-0.27572637355850266</v>
      </c>
      <c r="U73" s="11">
        <f>'OddsRatio_working_3-way'!S73-'OddsRatio_working_3-way'!R73^2/3</f>
        <v>-0.82304322507213012</v>
      </c>
      <c r="V73" s="11">
        <f>'OddsRatio_working_3-way'!S73*'OddsRatio_working_3-way'!R73/3-2*'OddsRatio_working_3-way'!R73^3/27-'OddsRatio_working_3-way'!T73</f>
        <v>0.27572637355850266</v>
      </c>
      <c r="W73" s="11">
        <f>'OddsRatio_working_3-way'!V73^2+4*'OddsRatio_working_3-way'!U73^3/27</f>
        <v>-6.5719453535836997E-3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0.14369845026069927</v>
      </c>
      <c r="Y73" s="11">
        <f>IF('OddsRatio_working_3-way'!W73&gt;=0,IF('OddsRatio_working_3-way'!V73+SQRT('OddsRatio_working_3-way'!W73)&gt;0,0,PI()),ACOS('OddsRatio_working_3-way'!V73/(2*'OddsRatio_working_3-way'!X73)))</f>
        <v>0.28595645060010022</v>
      </c>
      <c r="Z73" s="11">
        <f>'OddsRatio_working_3-way'!X73^(1/3)*COS('OddsRatio_working_3-way'!Y73/3)</f>
        <v>0.5214044943401307</v>
      </c>
      <c r="AA73" s="11">
        <f>'OddsRatio_working_3-way'!X73^(1/3)*COS(('OddsRatio_working_3-way'!Y73+2*PI())/3)</f>
        <v>-0.30387424306401278</v>
      </c>
      <c r="AB73" s="11">
        <f>'OddsRatio_working_3-way'!X73^(1/3)*COS(('OddsRatio_working_3-way'!Y73+4*PI())/3)</f>
        <v>-0.217530251276118</v>
      </c>
      <c r="AC73" s="11">
        <f>'OddsRatio_working_3-way'!X73^(1/3)*SIN('OddsRatio_working_3-way'!Y73/3)</f>
        <v>4.9850726901647956E-2</v>
      </c>
      <c r="AD73" s="11">
        <f>'OddsRatio_working_3-way'!X73^(1/3)*SIN(('OddsRatio_working_3-way'!Y73+2*PI())/3)</f>
        <v>0.42662417429510874</v>
      </c>
      <c r="AE73" s="11">
        <f>'OddsRatio_working_3-way'!X73^(1/3)*SIN(('OddsRatio_working_3-way'!Y73+4*PI())/3)</f>
        <v>-0.47647490119675667</v>
      </c>
      <c r="AF73" s="11">
        <f>-'OddsRatio_working_3-way'!U73/(3*'OddsRatio_working_3-way'!X73^(1/3))*COS(('OddsRatio_working_3-way'!Y73)/3)</f>
        <v>0.5214044943401307</v>
      </c>
      <c r="AG73" s="11">
        <f>-'OddsRatio_working_3-way'!U73/(3*'OddsRatio_working_3-way'!X73^(1/3))*COS(('OddsRatio_working_3-way'!Y73+2*PI())/3)</f>
        <v>-0.30387424306401278</v>
      </c>
      <c r="AH73" s="11">
        <f>-'OddsRatio_working_3-way'!U73/(3*'OddsRatio_working_3-way'!X73^(1/3))*COS(('OddsRatio_working_3-way'!Y73+4*PI())/3)</f>
        <v>-0.217530251276118</v>
      </c>
      <c r="AI73" s="11">
        <f>'OddsRatio_working_3-way'!U73/(3*'OddsRatio_working_3-way'!X73^(1/3))*SIN(('OddsRatio_working_3-way'!Y73)/3)</f>
        <v>-4.9850726901647956E-2</v>
      </c>
      <c r="AJ73" s="11">
        <f>'OddsRatio_working_3-way'!U73/(3*'OddsRatio_working_3-way'!X73^(1/3))*SIN(('OddsRatio_working_3-way'!Y73+2*PI())/3)</f>
        <v>-0.42662417429510874</v>
      </c>
      <c r="AK73" s="11">
        <f>'OddsRatio_working_3-way'!U73/(3*'OddsRatio_working_3-way'!X73^(1/3))*SIN(('OddsRatio_working_3-way'!Y73+4*PI())/3)</f>
        <v>0.47647490119675667</v>
      </c>
      <c r="AL73" s="11">
        <f>'OddsRatio_working_3-way'!Z73+'OddsRatio_working_3-way'!AF73</f>
        <v>1.0428089886802614</v>
      </c>
      <c r="AM73" s="11">
        <f>'OddsRatio_working_3-way'!AA73+'OddsRatio_working_3-way'!AG73</f>
        <v>-0.60774848612802557</v>
      </c>
      <c r="AN73" s="11">
        <f>'OddsRatio_working_3-way'!AB73+'OddsRatio_working_3-way'!AH73</f>
        <v>-0.43506050255223599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1.0428089886802614</v>
      </c>
      <c r="AS73" s="11">
        <f>IF(('OddsRatio_working_3-way'!X73=0),IF(Q73&gt;0,-Q73^(1/3),(-Q73)^(1/3)),'OddsRatio_working_3-way'!AM73-'OddsRatio_working_3-way'!R73/3)</f>
        <v>-0.60774848612802557</v>
      </c>
      <c r="AT73" s="11">
        <f>IF(('OddsRatio_working_3-way'!X73=0),IF(Q73&gt;0,-Q73^(1/3),(-Q73)^(1/3)),'OddsRatio_working_3-way'!AN73-'OddsRatio_working_3-way'!R73/3)</f>
        <v>-0.43506050255223599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1.93</v>
      </c>
      <c r="B74" s="4">
        <f>IF('True_Odds_Calculator_3-way'!B75="","",'True_Odds_Calculator_3-way'!B75)</f>
        <v>3.76</v>
      </c>
      <c r="C74" s="4">
        <f>IF('True_Odds_Calculator_3-way'!C75="","",'True_Odds_Calculator_3-way'!C75)</f>
        <v>4.1100000000000003</v>
      </c>
      <c r="D74" s="9">
        <f t="shared" si="26"/>
        <v>0.50718299090451202</v>
      </c>
      <c r="E74" s="9">
        <f t="shared" si="27"/>
        <v>0.2574877099616133</v>
      </c>
      <c r="F74" s="9">
        <f t="shared" si="28"/>
        <v>0.23532929913387501</v>
      </c>
      <c r="G74" s="9">
        <f t="shared" si="29"/>
        <v>1.0448117779407826</v>
      </c>
      <c r="H74" s="9">
        <f t="shared" si="30"/>
        <v>1.9716749534849272</v>
      </c>
      <c r="I74" s="9">
        <f t="shared" si="31"/>
        <v>3.8836805071165599</v>
      </c>
      <c r="J74" s="9">
        <f t="shared" si="32"/>
        <v>4.2493646293958331</v>
      </c>
      <c r="K74" s="11">
        <f t="shared" si="33"/>
        <v>0.5181347150259068</v>
      </c>
      <c r="L74" s="11">
        <f t="shared" si="34"/>
        <v>0.26595744680851063</v>
      </c>
      <c r="M74" s="11">
        <f t="shared" si="35"/>
        <v>0.24330900243309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-0.26764888829163613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0.22799322243206541</v>
      </c>
      <c r="Q74" s="11">
        <f>2*'OddsRatio_working_3-way'!K74*'OddsRatio_working_3-way'!L74*'OddsRatio_working_3-way'!M74</f>
        <v>6.7056830127078054E-2</v>
      </c>
      <c r="R74" s="11">
        <f t="shared" si="36"/>
        <v>0</v>
      </c>
      <c r="S74" s="11">
        <f t="shared" si="37"/>
        <v>-0.85183698646130357</v>
      </c>
      <c r="T74" s="11">
        <f t="shared" si="38"/>
        <v>-0.25054029013567752</v>
      </c>
      <c r="U74" s="11">
        <f>'OddsRatio_working_3-way'!S74-'OddsRatio_working_3-way'!R74^2/3</f>
        <v>-0.85183698646130357</v>
      </c>
      <c r="V74" s="11">
        <f>'OddsRatio_working_3-way'!S74*'OddsRatio_working_3-way'!R74/3-2*'OddsRatio_working_3-way'!R74^3/27-'OddsRatio_working_3-way'!T74</f>
        <v>0.25054029013567752</v>
      </c>
      <c r="W74" s="11">
        <f>'OddsRatio_working_3-way'!V74^2+4*'OddsRatio_working_3-way'!U74^3/27</f>
        <v>-2.8802197000646401E-2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0.15130485284840989</v>
      </c>
      <c r="Y74" s="11">
        <f>IF('OddsRatio_working_3-way'!W74&gt;=0,IF('OddsRatio_working_3-way'!V74+SQRT('OddsRatio_working_3-way'!W74)&gt;0,0,PI()),ACOS('OddsRatio_working_3-way'!V74/(2*'OddsRatio_working_3-way'!X74)))</f>
        <v>0.59538595971521702</v>
      </c>
      <c r="Z74" s="11">
        <f>'OddsRatio_working_3-way'!X74^(1/3)*COS('OddsRatio_working_3-way'!Y74/3)</f>
        <v>0.52240588897039131</v>
      </c>
      <c r="AA74" s="11">
        <f>'OddsRatio_working_3-way'!X74^(1/3)*COS(('OddsRatio_working_3-way'!Y74+2*PI())/3)</f>
        <v>-0.35218817401239549</v>
      </c>
      <c r="AB74" s="11">
        <f>'OddsRatio_working_3-way'!X74^(1/3)*COS(('OddsRatio_working_3-way'!Y74+4*PI())/3)</f>
        <v>-0.17021771495799556</v>
      </c>
      <c r="AC74" s="11">
        <f>'OddsRatio_working_3-way'!X74^(1/3)*SIN('OddsRatio_working_3-way'!Y74/3)</f>
        <v>0.1050606935196175</v>
      </c>
      <c r="AD74" s="11">
        <f>'OddsRatio_working_3-way'!X74^(1/3)*SIN(('OddsRatio_working_3-way'!Y74+2*PI())/3)</f>
        <v>0.39988642417514308</v>
      </c>
      <c r="AE74" s="11">
        <f>'OddsRatio_working_3-way'!X74^(1/3)*SIN(('OddsRatio_working_3-way'!Y74+4*PI())/3)</f>
        <v>-0.50494711769476053</v>
      </c>
      <c r="AF74" s="11">
        <f>-'OddsRatio_working_3-way'!U74/(3*'OddsRatio_working_3-way'!X74^(1/3))*COS(('OddsRatio_working_3-way'!Y74)/3)</f>
        <v>0.52240588897039131</v>
      </c>
      <c r="AG74" s="11">
        <f>-'OddsRatio_working_3-way'!U74/(3*'OddsRatio_working_3-way'!X74^(1/3))*COS(('OddsRatio_working_3-way'!Y74+2*PI())/3)</f>
        <v>-0.35218817401239549</v>
      </c>
      <c r="AH74" s="11">
        <f>-'OddsRatio_working_3-way'!U74/(3*'OddsRatio_working_3-way'!X74^(1/3))*COS(('OddsRatio_working_3-way'!Y74+4*PI())/3)</f>
        <v>-0.17021771495799556</v>
      </c>
      <c r="AI74" s="11">
        <f>'OddsRatio_working_3-way'!U74/(3*'OddsRatio_working_3-way'!X74^(1/3))*SIN(('OddsRatio_working_3-way'!Y74)/3)</f>
        <v>-0.1050606935196175</v>
      </c>
      <c r="AJ74" s="11">
        <f>'OddsRatio_working_3-way'!U74/(3*'OddsRatio_working_3-way'!X74^(1/3))*SIN(('OddsRatio_working_3-way'!Y74+2*PI())/3)</f>
        <v>-0.39988642417514308</v>
      </c>
      <c r="AK74" s="11">
        <f>'OddsRatio_working_3-way'!U74/(3*'OddsRatio_working_3-way'!X74^(1/3))*SIN(('OddsRatio_working_3-way'!Y74+4*PI())/3)</f>
        <v>0.50494711769476053</v>
      </c>
      <c r="AL74" s="11">
        <f>'OddsRatio_working_3-way'!Z74+'OddsRatio_working_3-way'!AF74</f>
        <v>1.0448117779407826</v>
      </c>
      <c r="AM74" s="11">
        <f>'OddsRatio_working_3-way'!AA74+'OddsRatio_working_3-way'!AG74</f>
        <v>-0.70437634802479099</v>
      </c>
      <c r="AN74" s="11">
        <f>'OddsRatio_working_3-way'!AB74+'OddsRatio_working_3-way'!AH74</f>
        <v>-0.34043542991599113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1.0448117779407826</v>
      </c>
      <c r="AS74" s="11">
        <f>IF(('OddsRatio_working_3-way'!X74=0),IF(Q74&gt;0,-Q74^(1/3),(-Q74)^(1/3)),'OddsRatio_working_3-way'!AM74-'OddsRatio_working_3-way'!R74/3)</f>
        <v>-0.70437634802479099</v>
      </c>
      <c r="AT74" s="11">
        <f>IF(('OddsRatio_working_3-way'!X74=0),IF(Q74&gt;0,-Q74^(1/3),(-Q74)^(1/3)),'OddsRatio_working_3-way'!AN74-'OddsRatio_working_3-way'!R74/3)</f>
        <v>-0.34043542991599113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4.4800000000000004</v>
      </c>
      <c r="B75" s="4">
        <f>IF('True_Odds_Calculator_3-way'!B76="","",'True_Odds_Calculator_3-way'!B76)</f>
        <v>3.99</v>
      </c>
      <c r="C75" s="4">
        <f>IF('True_Odds_Calculator_3-way'!C76="","",'True_Odds_Calculator_3-way'!C76)</f>
        <v>1.78</v>
      </c>
      <c r="D75" s="9">
        <f t="shared" si="26"/>
        <v>0.21312766415359397</v>
      </c>
      <c r="E75" s="9">
        <f t="shared" si="27"/>
        <v>0.23968345018596865</v>
      </c>
      <c r="F75" s="9">
        <f t="shared" si="28"/>
        <v>0.54718888566043733</v>
      </c>
      <c r="G75" s="9">
        <f t="shared" si="29"/>
        <v>1.0609262813615645</v>
      </c>
      <c r="H75" s="9">
        <f t="shared" si="30"/>
        <v>4.6920234591382446</v>
      </c>
      <c r="I75" s="9">
        <f t="shared" si="31"/>
        <v>4.1721695812710777</v>
      </c>
      <c r="J75" s="9">
        <f t="shared" si="32"/>
        <v>1.8275224994620203</v>
      </c>
      <c r="K75" s="11">
        <f t="shared" si="33"/>
        <v>0.2232142857142857</v>
      </c>
      <c r="L75" s="11">
        <f t="shared" si="34"/>
        <v>0.25062656641604009</v>
      </c>
      <c r="M75" s="11">
        <f t="shared" si="35"/>
        <v>0.5617977528089888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-0.2550786577197407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0.2278594761381785</v>
      </c>
      <c r="Q75" s="11">
        <f>2*'OddsRatio_working_3-way'!K75*'OddsRatio_working_3-way'!L75*'OddsRatio_working_3-way'!M75</f>
        <v>6.2857786520876827E-2</v>
      </c>
      <c r="R75" s="11">
        <f t="shared" si="36"/>
        <v>0</v>
      </c>
      <c r="S75" s="11">
        <f t="shared" si="37"/>
        <v>-0.89329102707029151</v>
      </c>
      <c r="T75" s="11">
        <f t="shared" si="38"/>
        <v>-0.24642511091594246</v>
      </c>
      <c r="U75" s="11">
        <f>'OddsRatio_working_3-way'!S75-'OddsRatio_working_3-way'!R75^2/3</f>
        <v>-0.89329102707029151</v>
      </c>
      <c r="V75" s="11">
        <f>'OddsRatio_working_3-way'!S75*'OddsRatio_working_3-way'!R75/3-2*'OddsRatio_working_3-way'!R75^3/27-'OddsRatio_working_3-way'!T75</f>
        <v>0.24642511091594246</v>
      </c>
      <c r="W75" s="11">
        <f>'OddsRatio_working_3-way'!V75^2+4*'OddsRatio_working_3-way'!U75^3/27</f>
        <v>-4.4877393845737766E-2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0.16248286766277262</v>
      </c>
      <c r="Y75" s="11">
        <f>IF('OddsRatio_working_3-way'!W75&gt;=0,IF('OddsRatio_working_3-way'!V75+SQRT('OddsRatio_working_3-way'!W75)&gt;0,0,PI()),ACOS('OddsRatio_working_3-way'!V75/(2*'OddsRatio_working_3-way'!X75)))</f>
        <v>0.71007795640418925</v>
      </c>
      <c r="Z75" s="11">
        <f>'OddsRatio_working_3-way'!X75^(1/3)*COS('OddsRatio_working_3-way'!Y75/3)</f>
        <v>0.53046314068078226</v>
      </c>
      <c r="AA75" s="11">
        <f>'OddsRatio_working_3-way'!X75^(1/3)*COS(('OddsRatio_working_3-way'!Y75+2*PI())/3)</f>
        <v>-0.37604402023607464</v>
      </c>
      <c r="AB75" s="11">
        <f>'OddsRatio_working_3-way'!X75^(1/3)*COS(('OddsRatio_working_3-way'!Y75+4*PI())/3)</f>
        <v>-0.15441912044470776</v>
      </c>
      <c r="AC75" s="11">
        <f>'OddsRatio_working_3-way'!X75^(1/3)*SIN('OddsRatio_working_3-way'!Y75/3)</f>
        <v>0.1279551955536696</v>
      </c>
      <c r="AD75" s="11">
        <f>'OddsRatio_working_3-way'!X75^(1/3)*SIN(('OddsRatio_working_3-way'!Y75+2*PI())/3)</f>
        <v>0.39541695782400121</v>
      </c>
      <c r="AE75" s="11">
        <f>'OddsRatio_working_3-way'!X75^(1/3)*SIN(('OddsRatio_working_3-way'!Y75+4*PI())/3)</f>
        <v>-0.52337215337767073</v>
      </c>
      <c r="AF75" s="11">
        <f>-'OddsRatio_working_3-way'!U75/(3*'OddsRatio_working_3-way'!X75^(1/3))*COS(('OddsRatio_working_3-way'!Y75)/3)</f>
        <v>0.53046314068078215</v>
      </c>
      <c r="AG75" s="11">
        <f>-'OddsRatio_working_3-way'!U75/(3*'OddsRatio_working_3-way'!X75^(1/3))*COS(('OddsRatio_working_3-way'!Y75+2*PI())/3)</f>
        <v>-0.37604402023607458</v>
      </c>
      <c r="AH75" s="11">
        <f>-'OddsRatio_working_3-way'!U75/(3*'OddsRatio_working_3-way'!X75^(1/3))*COS(('OddsRatio_working_3-way'!Y75+4*PI())/3)</f>
        <v>-0.15441912044470774</v>
      </c>
      <c r="AI75" s="11">
        <f>'OddsRatio_working_3-way'!U75/(3*'OddsRatio_working_3-way'!X75^(1/3))*SIN(('OddsRatio_working_3-way'!Y75)/3)</f>
        <v>-0.12795519555366958</v>
      </c>
      <c r="AJ75" s="11">
        <f>'OddsRatio_working_3-way'!U75/(3*'OddsRatio_working_3-way'!X75^(1/3))*SIN(('OddsRatio_working_3-way'!Y75+2*PI())/3)</f>
        <v>-0.3954169578240011</v>
      </c>
      <c r="AK75" s="11">
        <f>'OddsRatio_working_3-way'!U75/(3*'OddsRatio_working_3-way'!X75^(1/3))*SIN(('OddsRatio_working_3-way'!Y75+4*PI())/3)</f>
        <v>0.52337215337767062</v>
      </c>
      <c r="AL75" s="11">
        <f>'OddsRatio_working_3-way'!Z75+'OddsRatio_working_3-way'!AF75</f>
        <v>1.0609262813615645</v>
      </c>
      <c r="AM75" s="11">
        <f>'OddsRatio_working_3-way'!AA75+'OddsRatio_working_3-way'!AG75</f>
        <v>-0.75208804047214928</v>
      </c>
      <c r="AN75" s="11">
        <f>'OddsRatio_working_3-way'!AB75+'OddsRatio_working_3-way'!AH75</f>
        <v>-0.30883824088941547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1.0609262813615645</v>
      </c>
      <c r="AS75" s="11">
        <f>IF(('OddsRatio_working_3-way'!X75=0),IF(Q75&gt;0,-Q75^(1/3),(-Q75)^(1/3)),'OddsRatio_working_3-way'!AM75-'OddsRatio_working_3-way'!R75/3)</f>
        <v>-0.75208804047214928</v>
      </c>
      <c r="AT75" s="11">
        <f>IF(('OddsRatio_working_3-way'!X75=0),IF(Q75&gt;0,-Q75^(1/3),(-Q75)^(1/3)),'OddsRatio_working_3-way'!AN75-'OddsRatio_working_3-way'!R75/3)</f>
        <v>-0.30883824088941547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2.38</v>
      </c>
      <c r="B76" s="4">
        <f>IF('True_Odds_Calculator_3-way'!B77="","",'True_Odds_Calculator_3-way'!B77)</f>
        <v>3.69</v>
      </c>
      <c r="C76" s="4">
        <f>IF('True_Odds_Calculator_3-way'!C77="","",'True_Odds_Calculator_3-way'!C77)</f>
        <v>2.92</v>
      </c>
      <c r="D76" s="9">
        <f t="shared" si="26"/>
        <v>0.40782666086757619</v>
      </c>
      <c r="E76" s="9">
        <f t="shared" si="27"/>
        <v>0.2610699551521089</v>
      </c>
      <c r="F76" s="9">
        <f t="shared" si="28"/>
        <v>0.3311033839803148</v>
      </c>
      <c r="G76" s="9">
        <f t="shared" si="29"/>
        <v>1.0521899534485939</v>
      </c>
      <c r="H76" s="9">
        <f t="shared" si="30"/>
        <v>2.4520221357590599</v>
      </c>
      <c r="I76" s="9">
        <f t="shared" si="31"/>
        <v>3.8303909747767162</v>
      </c>
      <c r="J76" s="9">
        <f t="shared" si="32"/>
        <v>3.0202047106213006</v>
      </c>
      <c r="K76" s="11">
        <f t="shared" si="33"/>
        <v>0.42016806722689076</v>
      </c>
      <c r="L76" s="11">
        <f t="shared" si="34"/>
        <v>0.2710027100271003</v>
      </c>
      <c r="M76" s="11">
        <f t="shared" si="35"/>
        <v>0.34246575342465752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-0.27793703515485713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0.2335826857750562</v>
      </c>
      <c r="Q76" s="11">
        <f>2*'OddsRatio_working_3-way'!K76*'OddsRatio_working_3-way'!L76*'OddsRatio_working_3-way'!M76</f>
        <v>7.7990880058449494E-2</v>
      </c>
      <c r="R76" s="11">
        <f t="shared" si="36"/>
        <v>0</v>
      </c>
      <c r="S76" s="11">
        <f t="shared" si="37"/>
        <v>-0.84041583607205073</v>
      </c>
      <c r="T76" s="11">
        <f t="shared" si="38"/>
        <v>-0.28060628917263802</v>
      </c>
      <c r="U76" s="11">
        <f>'OddsRatio_working_3-way'!S76-'OddsRatio_working_3-way'!R76^2/3</f>
        <v>-0.84041583607205073</v>
      </c>
      <c r="V76" s="11">
        <f>'OddsRatio_working_3-way'!S76*'OddsRatio_working_3-way'!R76/3-2*'OddsRatio_working_3-way'!R76^3/27-'OddsRatio_working_3-way'!T76</f>
        <v>0.28060628917263802</v>
      </c>
      <c r="W76" s="11">
        <f>'OddsRatio_working_3-way'!V76^2+4*'OddsRatio_working_3-way'!U76^3/27</f>
        <v>-9.1985812362748998E-3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0.14827210691791717</v>
      </c>
      <c r="Y76" s="11">
        <f>IF('OddsRatio_working_3-way'!W76&gt;=0,IF('OddsRatio_working_3-way'!V76+SQRT('OddsRatio_working_3-way'!W76)&gt;0,0,PI()),ACOS('OddsRatio_working_3-way'!V76/(2*'OddsRatio_working_3-way'!X76)))</f>
        <v>0.3293447354852217</v>
      </c>
      <c r="Z76" s="11">
        <f>'OddsRatio_working_3-way'!X76^(1/3)*COS('OddsRatio_working_3-way'!Y76/3)</f>
        <v>0.52609497672429695</v>
      </c>
      <c r="AA76" s="11">
        <f>'OddsRatio_working_3-way'!X76^(1/3)*COS(('OddsRatio_working_3-way'!Y76+2*PI())/3)</f>
        <v>-0.31326716196830429</v>
      </c>
      <c r="AB76" s="11">
        <f>'OddsRatio_working_3-way'!X76^(1/3)*COS(('OddsRatio_working_3-way'!Y76+4*PI())/3)</f>
        <v>-0.21282781475599269</v>
      </c>
      <c r="AC76" s="11">
        <f>'OddsRatio_working_3-way'!X76^(1/3)*SIN('OddsRatio_working_3-way'!Y76/3)</f>
        <v>5.7988684150258575E-2</v>
      </c>
      <c r="AD76" s="11">
        <f>'OddsRatio_working_3-way'!X76^(1/3)*SIN(('OddsRatio_working_3-way'!Y76+2*PI())/3)</f>
        <v>0.42661727257149484</v>
      </c>
      <c r="AE76" s="11">
        <f>'OddsRatio_working_3-way'!X76^(1/3)*SIN(('OddsRatio_working_3-way'!Y76+4*PI())/3)</f>
        <v>-0.48460595672175327</v>
      </c>
      <c r="AF76" s="11">
        <f>-'OddsRatio_working_3-way'!U76/(3*'OddsRatio_working_3-way'!X76^(1/3))*COS(('OddsRatio_working_3-way'!Y76)/3)</f>
        <v>0.52609497672429695</v>
      </c>
      <c r="AG76" s="11">
        <f>-'OddsRatio_working_3-way'!U76/(3*'OddsRatio_working_3-way'!X76^(1/3))*COS(('OddsRatio_working_3-way'!Y76+2*PI())/3)</f>
        <v>-0.31326716196830429</v>
      </c>
      <c r="AH76" s="11">
        <f>-'OddsRatio_working_3-way'!U76/(3*'OddsRatio_working_3-way'!X76^(1/3))*COS(('OddsRatio_working_3-way'!Y76+4*PI())/3)</f>
        <v>-0.21282781475599269</v>
      </c>
      <c r="AI76" s="11">
        <f>'OddsRatio_working_3-way'!U76/(3*'OddsRatio_working_3-way'!X76^(1/3))*SIN(('OddsRatio_working_3-way'!Y76)/3)</f>
        <v>-5.7988684150258575E-2</v>
      </c>
      <c r="AJ76" s="11">
        <f>'OddsRatio_working_3-way'!U76/(3*'OddsRatio_working_3-way'!X76^(1/3))*SIN(('OddsRatio_working_3-way'!Y76+2*PI())/3)</f>
        <v>-0.42661727257149484</v>
      </c>
      <c r="AK76" s="11">
        <f>'OddsRatio_working_3-way'!U76/(3*'OddsRatio_working_3-way'!X76^(1/3))*SIN(('OddsRatio_working_3-way'!Y76+4*PI())/3)</f>
        <v>0.48460595672175327</v>
      </c>
      <c r="AL76" s="11">
        <f>'OddsRatio_working_3-way'!Z76+'OddsRatio_working_3-way'!AF76</f>
        <v>1.0521899534485939</v>
      </c>
      <c r="AM76" s="11">
        <f>'OddsRatio_working_3-way'!AA76+'OddsRatio_working_3-way'!AG76</f>
        <v>-0.62653432393660857</v>
      </c>
      <c r="AN76" s="11">
        <f>'OddsRatio_working_3-way'!AB76+'OddsRatio_working_3-way'!AH76</f>
        <v>-0.42565562951198538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1.0521899534485939</v>
      </c>
      <c r="AS76" s="11">
        <f>IF(('OddsRatio_working_3-way'!X76=0),IF(Q76&gt;0,-Q76^(1/3),(-Q76)^(1/3)),'OddsRatio_working_3-way'!AM76-'OddsRatio_working_3-way'!R76/3)</f>
        <v>-0.62653432393660857</v>
      </c>
      <c r="AT76" s="11">
        <f>IF(('OddsRatio_working_3-way'!X76=0),IF(Q76&gt;0,-Q76^(1/3),(-Q76)^(1/3)),'OddsRatio_working_3-way'!AN76-'OddsRatio_working_3-way'!R76/3)</f>
        <v>-0.42565562951198538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3.93</v>
      </c>
      <c r="B77" s="4">
        <f>IF('True_Odds_Calculator_3-way'!B78="","",'True_Odds_Calculator_3-way'!B78)</f>
        <v>3.8</v>
      </c>
      <c r="C77" s="4">
        <f>IF('True_Odds_Calculator_3-way'!C78="","",'True_Odds_Calculator_3-way'!C78)</f>
        <v>1.93</v>
      </c>
      <c r="D77" s="9">
        <f t="shared" si="26"/>
        <v>0.24380958244996717</v>
      </c>
      <c r="E77" s="9">
        <f t="shared" si="27"/>
        <v>0.25227364337970853</v>
      </c>
      <c r="F77" s="9">
        <f t="shared" si="28"/>
        <v>0.50391677417032432</v>
      </c>
      <c r="G77" s="9">
        <f t="shared" si="29"/>
        <v>1.0585534175777851</v>
      </c>
      <c r="H77" s="9">
        <f t="shared" si="30"/>
        <v>4.1015615135029106</v>
      </c>
      <c r="I77" s="9">
        <f t="shared" si="31"/>
        <v>3.9639495692177977</v>
      </c>
      <c r="J77" s="9">
        <f t="shared" si="32"/>
        <v>1.9844546783473398</v>
      </c>
      <c r="K77" s="11">
        <f t="shared" si="33"/>
        <v>0.2544529262086514</v>
      </c>
      <c r="L77" s="11">
        <f t="shared" si="34"/>
        <v>0.26315789473684209</v>
      </c>
      <c r="M77" s="11">
        <f t="shared" si="35"/>
        <v>0.5181347150259068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-0.26471292339141961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0.23106851493722641</v>
      </c>
      <c r="Q77" s="11">
        <f>2*'OddsRatio_working_3-way'!K77*'OddsRatio_working_3-way'!L77*'OddsRatio_working_3-way'!M77</f>
        <v>6.9389944425593514E-2</v>
      </c>
      <c r="R77" s="11">
        <f t="shared" si="36"/>
        <v>0</v>
      </c>
      <c r="S77" s="11">
        <f t="shared" si="37"/>
        <v>-0.872902282128309</v>
      </c>
      <c r="T77" s="11">
        <f t="shared" si="38"/>
        <v>-0.26213281745594863</v>
      </c>
      <c r="U77" s="11">
        <f>'OddsRatio_working_3-way'!S77-'OddsRatio_working_3-way'!R77^2/3</f>
        <v>-0.872902282128309</v>
      </c>
      <c r="V77" s="11">
        <f>'OddsRatio_working_3-way'!S77*'OddsRatio_working_3-way'!R77/3-2*'OddsRatio_working_3-way'!R77^3/27-'OddsRatio_working_3-way'!T77</f>
        <v>0.26213281745594863</v>
      </c>
      <c r="W77" s="11">
        <f>'OddsRatio_working_3-way'!V77^2+4*'OddsRatio_working_3-way'!U77^3/27</f>
        <v>-2.9821974329024989E-2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0.15695189415583574</v>
      </c>
      <c r="Y77" s="11">
        <f>IF('OddsRatio_working_3-way'!W77&gt;=0,IF('OddsRatio_working_3-way'!V77+SQRT('OddsRatio_working_3-way'!W77)&gt;0,0,PI()),ACOS('OddsRatio_working_3-way'!V77/(2*'OddsRatio_working_3-way'!X77)))</f>
        <v>0.58252947583557257</v>
      </c>
      <c r="Z77" s="11">
        <f>'OddsRatio_working_3-way'!X77^(1/3)*COS('OddsRatio_working_3-way'!Y77/3)</f>
        <v>0.52927670878889255</v>
      </c>
      <c r="AA77" s="11">
        <f>'OddsRatio_working_3-way'!X77^(1/3)*COS(('OddsRatio_working_3-way'!Y77+2*PI())/3)</f>
        <v>-0.35477821617754213</v>
      </c>
      <c r="AB77" s="11">
        <f>'OddsRatio_working_3-way'!X77^(1/3)*COS(('OddsRatio_working_3-way'!Y77+4*PI())/3)</f>
        <v>-0.17449849261135059</v>
      </c>
      <c r="AC77" s="11">
        <f>'OddsRatio_working_3-way'!X77^(1/3)*SIN('OddsRatio_working_3-way'!Y77/3)</f>
        <v>0.10408454693037214</v>
      </c>
      <c r="AD77" s="11">
        <f>'OddsRatio_working_3-way'!X77^(1/3)*SIN(('OddsRatio_working_3-way'!Y77+2*PI())/3)</f>
        <v>0.40632480197741339</v>
      </c>
      <c r="AE77" s="11">
        <f>'OddsRatio_working_3-way'!X77^(1/3)*SIN(('OddsRatio_working_3-way'!Y77+4*PI())/3)</f>
        <v>-0.51040934890778544</v>
      </c>
      <c r="AF77" s="11">
        <f>-'OddsRatio_working_3-way'!U77/(3*'OddsRatio_working_3-way'!X77^(1/3))*COS(('OddsRatio_working_3-way'!Y77)/3)</f>
        <v>0.52927670878889255</v>
      </c>
      <c r="AG77" s="11">
        <f>-'OddsRatio_working_3-way'!U77/(3*'OddsRatio_working_3-way'!X77^(1/3))*COS(('OddsRatio_working_3-way'!Y77+2*PI())/3)</f>
        <v>-0.35477821617754213</v>
      </c>
      <c r="AH77" s="11">
        <f>-'OddsRatio_working_3-way'!U77/(3*'OddsRatio_working_3-way'!X77^(1/3))*COS(('OddsRatio_working_3-way'!Y77+4*PI())/3)</f>
        <v>-0.17449849261135059</v>
      </c>
      <c r="AI77" s="11">
        <f>'OddsRatio_working_3-way'!U77/(3*'OddsRatio_working_3-way'!X77^(1/3))*SIN(('OddsRatio_working_3-way'!Y77)/3)</f>
        <v>-0.10408454693037214</v>
      </c>
      <c r="AJ77" s="11">
        <f>'OddsRatio_working_3-way'!U77/(3*'OddsRatio_working_3-way'!X77^(1/3))*SIN(('OddsRatio_working_3-way'!Y77+2*PI())/3)</f>
        <v>-0.40632480197741339</v>
      </c>
      <c r="AK77" s="11">
        <f>'OddsRatio_working_3-way'!U77/(3*'OddsRatio_working_3-way'!X77^(1/3))*SIN(('OddsRatio_working_3-way'!Y77+4*PI())/3)</f>
        <v>0.51040934890778544</v>
      </c>
      <c r="AL77" s="11">
        <f>'OddsRatio_working_3-way'!Z77+'OddsRatio_working_3-way'!AF77</f>
        <v>1.0585534175777851</v>
      </c>
      <c r="AM77" s="11">
        <f>'OddsRatio_working_3-way'!AA77+'OddsRatio_working_3-way'!AG77</f>
        <v>-0.70955643235508425</v>
      </c>
      <c r="AN77" s="11">
        <f>'OddsRatio_working_3-way'!AB77+'OddsRatio_working_3-way'!AH77</f>
        <v>-0.34899698522270117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1.0585534175777851</v>
      </c>
      <c r="AS77" s="11">
        <f>IF(('OddsRatio_working_3-way'!X77=0),IF(Q77&gt;0,-Q77^(1/3),(-Q77)^(1/3)),'OddsRatio_working_3-way'!AM77-'OddsRatio_working_3-way'!R77/3)</f>
        <v>-0.70955643235508425</v>
      </c>
      <c r="AT77" s="11">
        <f>IF(('OddsRatio_working_3-way'!X77=0),IF(Q77&gt;0,-Q77^(1/3),(-Q77)^(1/3)),'OddsRatio_working_3-way'!AN77-'OddsRatio_working_3-way'!R77/3)</f>
        <v>-0.34899698522270117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2.3199999999999998</v>
      </c>
      <c r="B78" s="4">
        <f>IF('True_Odds_Calculator_3-way'!B79="","",'True_Odds_Calculator_3-way'!B79)</f>
        <v>3.88</v>
      </c>
      <c r="C78" s="4">
        <f>IF('True_Odds_Calculator_3-way'!C79="","",'True_Odds_Calculator_3-way'!C79)</f>
        <v>2.96</v>
      </c>
      <c r="D78" s="9">
        <f t="shared" si="26"/>
        <v>0.4211200249724889</v>
      </c>
      <c r="E78" s="9">
        <f t="shared" si="27"/>
        <v>0.2500518398415798</v>
      </c>
      <c r="F78" s="9">
        <f t="shared" si="28"/>
        <v>0.32882813518593124</v>
      </c>
      <c r="G78" s="9">
        <f t="shared" si="29"/>
        <v>1.0413787272537134</v>
      </c>
      <c r="H78" s="9">
        <f t="shared" si="30"/>
        <v>2.3746199199749012</v>
      </c>
      <c r="I78" s="9">
        <f t="shared" si="31"/>
        <v>3.9991707344906935</v>
      </c>
      <c r="J78" s="9">
        <f t="shared" si="32"/>
        <v>3.0411023054172786</v>
      </c>
      <c r="K78" s="11">
        <f t="shared" si="33"/>
        <v>0.43103448275862072</v>
      </c>
      <c r="L78" s="11">
        <f t="shared" si="34"/>
        <v>0.25773195876288663</v>
      </c>
      <c r="M78" s="11">
        <f t="shared" si="35"/>
        <v>0.33783783783783783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-0.27964758217157781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0.23119013076354</v>
      </c>
      <c r="Q78" s="11">
        <f>2*'OddsRatio_working_3-way'!K78*'OddsRatio_working_3-way'!L78*'OddsRatio_working_3-way'!M78</f>
        <v>7.5061730767383109E-2</v>
      </c>
      <c r="R78" s="11">
        <f t="shared" si="36"/>
        <v>0</v>
      </c>
      <c r="S78" s="11">
        <f t="shared" si="37"/>
        <v>-0.82671957671957719</v>
      </c>
      <c r="T78" s="11">
        <f t="shared" si="38"/>
        <v>-0.26841544698687569</v>
      </c>
      <c r="U78" s="11">
        <f>'OddsRatio_working_3-way'!S78-'OddsRatio_working_3-way'!R78^2/3</f>
        <v>-0.82671957671957719</v>
      </c>
      <c r="V78" s="11">
        <f>'OddsRatio_working_3-way'!S78*'OddsRatio_working_3-way'!R78/3-2*'OddsRatio_working_3-way'!R78^3/27-'OddsRatio_working_3-way'!T78</f>
        <v>0.26841544698687569</v>
      </c>
      <c r="W78" s="11">
        <f>'OddsRatio_working_3-way'!V78^2+4*'OddsRatio_working_3-way'!U78^3/27</f>
        <v>-1.1661904742630222E-2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0.14466232830612338</v>
      </c>
      <c r="Y78" s="11">
        <f>IF('OddsRatio_working_3-way'!W78&gt;=0,IF('OddsRatio_working_3-way'!V78+SQRT('OddsRatio_working_3-way'!W78)&gt;0,0,PI()),ACOS('OddsRatio_working_3-way'!V78/(2*'OddsRatio_working_3-way'!X78)))</f>
        <v>0.38250925420715309</v>
      </c>
      <c r="Z78" s="11">
        <f>'OddsRatio_working_3-way'!X78^(1/3)*COS('OddsRatio_working_3-way'!Y78/3)</f>
        <v>0.52068936362685669</v>
      </c>
      <c r="AA78" s="11">
        <f>'OddsRatio_working_3-way'!X78^(1/3)*COS(('OddsRatio_working_3-way'!Y78+2*PI())/3)</f>
        <v>-0.31815328095134687</v>
      </c>
      <c r="AB78" s="11">
        <f>'OddsRatio_working_3-way'!X78^(1/3)*COS(('OddsRatio_working_3-way'!Y78+4*PI())/3)</f>
        <v>-0.20253608267550993</v>
      </c>
      <c r="AC78" s="11">
        <f>'OddsRatio_working_3-way'!X78^(1/3)*SIN('OddsRatio_working_3-way'!Y78/3)</f>
        <v>6.6751620547504886E-2</v>
      </c>
      <c r="AD78" s="11">
        <f>'OddsRatio_working_3-way'!X78^(1/3)*SIN(('OddsRatio_working_3-way'!Y78+2*PI())/3)</f>
        <v>0.41755440610745853</v>
      </c>
      <c r="AE78" s="11">
        <f>'OddsRatio_working_3-way'!X78^(1/3)*SIN(('OddsRatio_working_3-way'!Y78+4*PI())/3)</f>
        <v>-0.48430602665496336</v>
      </c>
      <c r="AF78" s="11">
        <f>-'OddsRatio_working_3-way'!U78/(3*'OddsRatio_working_3-way'!X78^(1/3))*COS(('OddsRatio_working_3-way'!Y78)/3)</f>
        <v>0.52068936362685669</v>
      </c>
      <c r="AG78" s="11">
        <f>-'OddsRatio_working_3-way'!U78/(3*'OddsRatio_working_3-way'!X78^(1/3))*COS(('OddsRatio_working_3-way'!Y78+2*PI())/3)</f>
        <v>-0.31815328095134687</v>
      </c>
      <c r="AH78" s="11">
        <f>-'OddsRatio_working_3-way'!U78/(3*'OddsRatio_working_3-way'!X78^(1/3))*COS(('OddsRatio_working_3-way'!Y78+4*PI())/3)</f>
        <v>-0.20253608267550993</v>
      </c>
      <c r="AI78" s="11">
        <f>'OddsRatio_working_3-way'!U78/(3*'OddsRatio_working_3-way'!X78^(1/3))*SIN(('OddsRatio_working_3-way'!Y78)/3)</f>
        <v>-6.6751620547504886E-2</v>
      </c>
      <c r="AJ78" s="11">
        <f>'OddsRatio_working_3-way'!U78/(3*'OddsRatio_working_3-way'!X78^(1/3))*SIN(('OddsRatio_working_3-way'!Y78+2*PI())/3)</f>
        <v>-0.41755440610745853</v>
      </c>
      <c r="AK78" s="11">
        <f>'OddsRatio_working_3-way'!U78/(3*'OddsRatio_working_3-way'!X78^(1/3))*SIN(('OddsRatio_working_3-way'!Y78+4*PI())/3)</f>
        <v>0.48430602665496336</v>
      </c>
      <c r="AL78" s="11">
        <f>'OddsRatio_working_3-way'!Z78+'OddsRatio_working_3-way'!AF78</f>
        <v>1.0413787272537134</v>
      </c>
      <c r="AM78" s="11">
        <f>'OddsRatio_working_3-way'!AA78+'OddsRatio_working_3-way'!AG78</f>
        <v>-0.63630656190269375</v>
      </c>
      <c r="AN78" s="11">
        <f>'OddsRatio_working_3-way'!AB78+'OddsRatio_working_3-way'!AH78</f>
        <v>-0.40507216535101986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1.0413787272537134</v>
      </c>
      <c r="AS78" s="11">
        <f>IF(('OddsRatio_working_3-way'!X78=0),IF(Q78&gt;0,-Q78^(1/3),(-Q78)^(1/3)),'OddsRatio_working_3-way'!AM78-'OddsRatio_working_3-way'!R78/3)</f>
        <v>-0.63630656190269375</v>
      </c>
      <c r="AT78" s="11">
        <f>IF(('OddsRatio_working_3-way'!X78=0),IF(Q78&gt;0,-Q78^(1/3),(-Q78)^(1/3)),'OddsRatio_working_3-way'!AN78-'OddsRatio_working_3-way'!R78/3)</f>
        <v>-0.40507216535101986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2.89</v>
      </c>
      <c r="B79" s="4">
        <f>IF('True_Odds_Calculator_3-way'!B80="","",'True_Odds_Calculator_3-way'!B80)</f>
        <v>3.64</v>
      </c>
      <c r="C79" s="4">
        <f>IF('True_Odds_Calculator_3-way'!C80="","",'True_Odds_Calculator_3-way'!C80)</f>
        <v>2.46</v>
      </c>
      <c r="D79" s="9">
        <f t="shared" si="26"/>
        <v>0.33677322233847601</v>
      </c>
      <c r="E79" s="9">
        <f t="shared" si="27"/>
        <v>0.26660636504082563</v>
      </c>
      <c r="F79" s="9">
        <f t="shared" si="28"/>
        <v>0.39662041262069836</v>
      </c>
      <c r="G79" s="9">
        <f t="shared" si="29"/>
        <v>1.041987948262892</v>
      </c>
      <c r="H79" s="9">
        <f t="shared" si="30"/>
        <v>2.9693572222168658</v>
      </c>
      <c r="I79" s="9">
        <f t="shared" si="31"/>
        <v>3.7508481834140355</v>
      </c>
      <c r="J79" s="9">
        <f t="shared" si="32"/>
        <v>2.5213024044638219</v>
      </c>
      <c r="K79" s="11">
        <f t="shared" si="33"/>
        <v>0.34602076124567471</v>
      </c>
      <c r="L79" s="11">
        <f t="shared" si="34"/>
        <v>0.27472527472527469</v>
      </c>
      <c r="M79" s="11">
        <f t="shared" si="35"/>
        <v>0.4065040650406504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-0.28150379454286967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0.23146881531555341</v>
      </c>
      <c r="Q79" s="11">
        <f>2*'OddsRatio_working_3-way'!K79*'OddsRatio_working_3-way'!L79*'OddsRatio_working_3-way'!M79</f>
        <v>7.728508023891599E-2</v>
      </c>
      <c r="R79" s="11">
        <f t="shared" si="36"/>
        <v>0</v>
      </c>
      <c r="S79" s="11">
        <f t="shared" si="37"/>
        <v>-0.82225824234956613</v>
      </c>
      <c r="T79" s="11">
        <f t="shared" si="38"/>
        <v>-0.27454365353908716</v>
      </c>
      <c r="U79" s="11">
        <f>'OddsRatio_working_3-way'!S79-'OddsRatio_working_3-way'!R79^2/3</f>
        <v>-0.82225824234956613</v>
      </c>
      <c r="V79" s="11">
        <f>'OddsRatio_working_3-way'!S79*'OddsRatio_working_3-way'!R79/3-2*'OddsRatio_working_3-way'!R79^3/27-'OddsRatio_working_3-way'!T79</f>
        <v>0.27454365353908716</v>
      </c>
      <c r="W79" s="11">
        <f>'OddsRatio_working_3-way'!V79^2+4*'OddsRatio_working_3-way'!U79^3/27</f>
        <v>-6.986653878260432E-3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0.14349291931734015</v>
      </c>
      <c r="Y79" s="11">
        <f>IF('OddsRatio_working_3-way'!W79&gt;=0,IF('OddsRatio_working_3-way'!V79+SQRT('OddsRatio_working_3-way'!W79)&gt;0,0,PI()),ACOS('OddsRatio_working_3-way'!V79/(2*'OddsRatio_working_3-way'!X79)))</f>
        <v>0.29553898321774108</v>
      </c>
      <c r="Z79" s="11">
        <f>'OddsRatio_working_3-way'!X79^(1/3)*COS('OddsRatio_working_3-way'!Y79/3)</f>
        <v>0.52099397413144588</v>
      </c>
      <c r="AA79" s="11">
        <f>'OddsRatio_working_3-way'!X79^(1/3)*COS(('OddsRatio_working_3-way'!Y79+2*PI())/3)</f>
        <v>-0.3050898090938618</v>
      </c>
      <c r="AB79" s="11">
        <f>'OddsRatio_working_3-way'!X79^(1/3)*COS(('OddsRatio_working_3-way'!Y79+4*PI())/3)</f>
        <v>-0.21590416503758417</v>
      </c>
      <c r="AC79" s="11">
        <f>'OddsRatio_working_3-way'!X79^(1/3)*SIN('OddsRatio_working_3-way'!Y79/3)</f>
        <v>5.1491355603742323E-2</v>
      </c>
      <c r="AD79" s="11">
        <f>'OddsRatio_working_3-way'!X79^(1/3)*SIN(('OddsRatio_working_3-way'!Y79+2*PI())/3)</f>
        <v>0.42544833901457374</v>
      </c>
      <c r="AE79" s="11">
        <f>'OddsRatio_working_3-way'!X79^(1/3)*SIN(('OddsRatio_working_3-way'!Y79+4*PI())/3)</f>
        <v>-0.47693969461831581</v>
      </c>
      <c r="AF79" s="11">
        <f>-'OddsRatio_working_3-way'!U79/(3*'OddsRatio_working_3-way'!X79^(1/3))*COS(('OddsRatio_working_3-way'!Y79)/3)</f>
        <v>0.52099397413144599</v>
      </c>
      <c r="AG79" s="11">
        <f>-'OddsRatio_working_3-way'!U79/(3*'OddsRatio_working_3-way'!X79^(1/3))*COS(('OddsRatio_working_3-way'!Y79+2*PI())/3)</f>
        <v>-0.30508980909386191</v>
      </c>
      <c r="AH79" s="11">
        <f>-'OddsRatio_working_3-way'!U79/(3*'OddsRatio_working_3-way'!X79^(1/3))*COS(('OddsRatio_working_3-way'!Y79+4*PI())/3)</f>
        <v>-0.21590416503758419</v>
      </c>
      <c r="AI79" s="11">
        <f>'OddsRatio_working_3-way'!U79/(3*'OddsRatio_working_3-way'!X79^(1/3))*SIN(('OddsRatio_working_3-way'!Y79)/3)</f>
        <v>-5.1491355603742336E-2</v>
      </c>
      <c r="AJ79" s="11">
        <f>'OddsRatio_working_3-way'!U79/(3*'OddsRatio_working_3-way'!X79^(1/3))*SIN(('OddsRatio_working_3-way'!Y79+2*PI())/3)</f>
        <v>-0.42544833901457385</v>
      </c>
      <c r="AK79" s="11">
        <f>'OddsRatio_working_3-way'!U79/(3*'OddsRatio_working_3-way'!X79^(1/3))*SIN(('OddsRatio_working_3-way'!Y79+4*PI())/3)</f>
        <v>0.47693969461831592</v>
      </c>
      <c r="AL79" s="11">
        <f>'OddsRatio_working_3-way'!Z79+'OddsRatio_working_3-way'!AF79</f>
        <v>1.041987948262892</v>
      </c>
      <c r="AM79" s="11">
        <f>'OddsRatio_working_3-way'!AA79+'OddsRatio_working_3-way'!AG79</f>
        <v>-0.6101796181877237</v>
      </c>
      <c r="AN79" s="11">
        <f>'OddsRatio_working_3-way'!AB79+'OddsRatio_working_3-way'!AH79</f>
        <v>-0.43180833007516839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1.041987948262892</v>
      </c>
      <c r="AS79" s="11">
        <f>IF(('OddsRatio_working_3-way'!X79=0),IF(Q79&gt;0,-Q79^(1/3),(-Q79)^(1/3)),'OddsRatio_working_3-way'!AM79-'OddsRatio_working_3-way'!R79/3)</f>
        <v>-0.6101796181877237</v>
      </c>
      <c r="AT79" s="11">
        <f>IF(('OddsRatio_working_3-way'!X79=0),IF(Q79&gt;0,-Q79^(1/3),(-Q79)^(1/3)),'OddsRatio_working_3-way'!AN79-'OddsRatio_working_3-way'!R79/3)</f>
        <v>-0.43180833007516839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3.05</v>
      </c>
      <c r="B80" s="4">
        <f>IF('True_Odds_Calculator_3-way'!B81="","",'True_Odds_Calculator_3-way'!B81)</f>
        <v>3.72</v>
      </c>
      <c r="C80" s="4">
        <f>IF('True_Odds_Calculator_3-way'!C81="","",'True_Odds_Calculator_3-way'!C81)</f>
        <v>2.3199999999999998</v>
      </c>
      <c r="D80" s="9">
        <f t="shared" si="26"/>
        <v>0.31865146938156375</v>
      </c>
      <c r="E80" s="9">
        <f t="shared" si="27"/>
        <v>0.26061623619871799</v>
      </c>
      <c r="F80" s="9">
        <f t="shared" si="28"/>
        <v>0.42073229441971821</v>
      </c>
      <c r="G80" s="9">
        <f t="shared" si="29"/>
        <v>1.0430365738846075</v>
      </c>
      <c r="H80" s="9">
        <f t="shared" si="30"/>
        <v>3.1382249764634449</v>
      </c>
      <c r="I80" s="9">
        <f t="shared" si="31"/>
        <v>3.8370594809661331</v>
      </c>
      <c r="J80" s="9">
        <f t="shared" si="32"/>
        <v>2.3768082775276818</v>
      </c>
      <c r="K80" s="11">
        <f t="shared" si="33"/>
        <v>0.32786885245901642</v>
      </c>
      <c r="L80" s="11">
        <f t="shared" si="34"/>
        <v>0.26881720430107525</v>
      </c>
      <c r="M80" s="11">
        <f t="shared" si="35"/>
        <v>0.43103448275862072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-0.27961851966666051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0.23135906927551561</v>
      </c>
      <c r="Q80" s="11">
        <f>2*'OddsRatio_working_3-way'!K80*'OddsRatio_working_3-way'!L80*'OddsRatio_working_3-way'!M80</f>
        <v>7.5979989909857354E-2</v>
      </c>
      <c r="R80" s="11">
        <f t="shared" si="36"/>
        <v>0</v>
      </c>
      <c r="S80" s="11">
        <f t="shared" si="37"/>
        <v>-0.82740967784009412</v>
      </c>
      <c r="T80" s="11">
        <f t="shared" si="38"/>
        <v>-0.27172731620364343</v>
      </c>
      <c r="U80" s="11">
        <f>'OddsRatio_working_3-way'!S80-'OddsRatio_working_3-way'!R80^2/3</f>
        <v>-0.82740967784009412</v>
      </c>
      <c r="V80" s="11">
        <f>'OddsRatio_working_3-way'!S80*'OddsRatio_working_3-way'!R80/3-2*'OddsRatio_working_3-way'!R80^3/27-'OddsRatio_working_3-way'!T80</f>
        <v>0.27172731620364343</v>
      </c>
      <c r="W80" s="11">
        <f>'OddsRatio_working_3-way'!V80^2+4*'OddsRatio_working_3-way'!U80^3/27</f>
        <v>-1.0082824315609751E-2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0.14484350061950016</v>
      </c>
      <c r="Y80" s="11">
        <f>IF('OddsRatio_working_3-way'!W80&gt;=0,IF('OddsRatio_working_3-way'!V80+SQRT('OddsRatio_working_3-way'!W80)&gt;0,0,PI()),ACOS('OddsRatio_working_3-way'!V80/(2*'OddsRatio_working_3-way'!X80)))</f>
        <v>0.35397251408187391</v>
      </c>
      <c r="Z80" s="11">
        <f>'OddsRatio_working_3-way'!X80^(1/3)*COS('OddsRatio_working_3-way'!Y80/3)</f>
        <v>0.52151828694230373</v>
      </c>
      <c r="AA80" s="11">
        <f>'OddsRatio_working_3-way'!X80^(1/3)*COS(('OddsRatio_working_3-way'!Y80+2*PI())/3)</f>
        <v>-0.31429816427464802</v>
      </c>
      <c r="AB80" s="11">
        <f>'OddsRatio_working_3-way'!X80^(1/3)*COS(('OddsRatio_working_3-way'!Y80+4*PI())/3)</f>
        <v>-0.20722012266765558</v>
      </c>
      <c r="AC80" s="11">
        <f>'OddsRatio_working_3-way'!X80^(1/3)*SIN('OddsRatio_working_3-way'!Y80/3)</f>
        <v>6.182153614609507E-2</v>
      </c>
      <c r="AD80" s="11">
        <f>'OddsRatio_working_3-way'!X80^(1/3)*SIN(('OddsRatio_working_3-way'!Y80+2*PI())/3)</f>
        <v>0.42073731695712985</v>
      </c>
      <c r="AE80" s="11">
        <f>'OddsRatio_working_3-way'!X80^(1/3)*SIN(('OddsRatio_working_3-way'!Y80+4*PI())/3)</f>
        <v>-0.48255885310322488</v>
      </c>
      <c r="AF80" s="11">
        <f>-'OddsRatio_working_3-way'!U80/(3*'OddsRatio_working_3-way'!X80^(1/3))*COS(('OddsRatio_working_3-way'!Y80)/3)</f>
        <v>0.52151828694230373</v>
      </c>
      <c r="AG80" s="11">
        <f>-'OddsRatio_working_3-way'!U80/(3*'OddsRatio_working_3-way'!X80^(1/3))*COS(('OddsRatio_working_3-way'!Y80+2*PI())/3)</f>
        <v>-0.31429816427464802</v>
      </c>
      <c r="AH80" s="11">
        <f>-'OddsRatio_working_3-way'!U80/(3*'OddsRatio_working_3-way'!X80^(1/3))*COS(('OddsRatio_working_3-way'!Y80+4*PI())/3)</f>
        <v>-0.20722012266765558</v>
      </c>
      <c r="AI80" s="11">
        <f>'OddsRatio_working_3-way'!U80/(3*'OddsRatio_working_3-way'!X80^(1/3))*SIN(('OddsRatio_working_3-way'!Y80)/3)</f>
        <v>-6.182153614609507E-2</v>
      </c>
      <c r="AJ80" s="11">
        <f>'OddsRatio_working_3-way'!U80/(3*'OddsRatio_working_3-way'!X80^(1/3))*SIN(('OddsRatio_working_3-way'!Y80+2*PI())/3)</f>
        <v>-0.42073731695712985</v>
      </c>
      <c r="AK80" s="11">
        <f>'OddsRatio_working_3-way'!U80/(3*'OddsRatio_working_3-way'!X80^(1/3))*SIN(('OddsRatio_working_3-way'!Y80+4*PI())/3)</f>
        <v>0.48255885310322488</v>
      </c>
      <c r="AL80" s="11">
        <f>'OddsRatio_working_3-way'!Z80+'OddsRatio_working_3-way'!AF80</f>
        <v>1.0430365738846075</v>
      </c>
      <c r="AM80" s="11">
        <f>'OddsRatio_working_3-way'!AA80+'OddsRatio_working_3-way'!AG80</f>
        <v>-0.62859632854929604</v>
      </c>
      <c r="AN80" s="11">
        <f>'OddsRatio_working_3-way'!AB80+'OddsRatio_working_3-way'!AH80</f>
        <v>-0.41444024533531115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1.0430365738846075</v>
      </c>
      <c r="AS80" s="11">
        <f>IF(('OddsRatio_working_3-way'!X80=0),IF(Q80&gt;0,-Q80^(1/3),(-Q80)^(1/3)),'OddsRatio_working_3-way'!AM80-'OddsRatio_working_3-way'!R80/3)</f>
        <v>-0.62859632854929604</v>
      </c>
      <c r="AT80" s="11">
        <f>IF(('OddsRatio_working_3-way'!X80=0),IF(Q80&gt;0,-Q80^(1/3),(-Q80)^(1/3)),'OddsRatio_working_3-way'!AN80-'OddsRatio_working_3-way'!R80/3)</f>
        <v>-0.41444024533531115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5.85</v>
      </c>
      <c r="B81" s="4">
        <f>IF('True_Odds_Calculator_3-way'!B82="","",'True_Odds_Calculator_3-way'!B82)</f>
        <v>4.72</v>
      </c>
      <c r="C81" s="4">
        <f>IF('True_Odds_Calculator_3-way'!C82="","",'True_Odds_Calculator_3-way'!C82)</f>
        <v>1.54</v>
      </c>
      <c r="D81" s="9">
        <f t="shared" si="26"/>
        <v>0.16255450535474519</v>
      </c>
      <c r="E81" s="9">
        <f t="shared" si="27"/>
        <v>0.2019602067383903</v>
      </c>
      <c r="F81" s="9">
        <f t="shared" si="28"/>
        <v>0.63548528790686443</v>
      </c>
      <c r="G81" s="9">
        <f t="shared" si="29"/>
        <v>1.0622232449161726</v>
      </c>
      <c r="H81" s="9">
        <f t="shared" si="30"/>
        <v>6.1517827378434369</v>
      </c>
      <c r="I81" s="9">
        <f t="shared" si="31"/>
        <v>4.9514704710881619</v>
      </c>
      <c r="J81" s="9">
        <f t="shared" si="32"/>
        <v>1.5736005522547332</v>
      </c>
      <c r="K81" s="11">
        <f t="shared" si="33"/>
        <v>0.17094017094017094</v>
      </c>
      <c r="L81" s="11">
        <f t="shared" si="34"/>
        <v>0.21186440677966104</v>
      </c>
      <c r="M81" s="11">
        <f t="shared" si="35"/>
        <v>0.64935064935064934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-0.22911833928783065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0.21423962101928201</v>
      </c>
      <c r="Q81" s="11">
        <f>2*'OddsRatio_working_3-way'!K81*'OddsRatio_working_3-way'!L81*'OddsRatio_working_3-way'!M81</f>
        <v>4.7033945339030082E-2</v>
      </c>
      <c r="R81" s="11">
        <f t="shared" si="36"/>
        <v>0</v>
      </c>
      <c r="S81" s="11">
        <f t="shared" si="37"/>
        <v>-0.93506098937869309</v>
      </c>
      <c r="T81" s="11">
        <f t="shared" si="38"/>
        <v>-0.20528232478127181</v>
      </c>
      <c r="U81" s="11">
        <f>'OddsRatio_working_3-way'!S81-'OddsRatio_working_3-way'!R81^2/3</f>
        <v>-0.93506098937869309</v>
      </c>
      <c r="V81" s="11">
        <f>'OddsRatio_working_3-way'!S81*'OddsRatio_working_3-way'!R81/3-2*'OddsRatio_working_3-way'!R81^3/27-'OddsRatio_working_3-way'!T81</f>
        <v>0.20528232478127181</v>
      </c>
      <c r="W81" s="11">
        <f>'OddsRatio_working_3-way'!V81^2+4*'OddsRatio_working_3-way'!U81^3/27</f>
        <v>-7.8979217614287001E-2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0.17401153013657641</v>
      </c>
      <c r="Y81" s="11">
        <f>IF('OddsRatio_working_3-way'!W81&gt;=0,IF('OddsRatio_working_3-way'!V81+SQRT('OddsRatio_working_3-way'!W81)&gt;0,0,PI()),ACOS('OddsRatio_working_3-way'!V81/(2*'OddsRatio_working_3-way'!X81)))</f>
        <v>0.93991997101035674</v>
      </c>
      <c r="Z81" s="11">
        <f>'OddsRatio_working_3-way'!X81^(1/3)*COS('OddsRatio_working_3-way'!Y81/3)</f>
        <v>0.53111162245808641</v>
      </c>
      <c r="AA81" s="11">
        <f>'OddsRatio_working_3-way'!X81^(1/3)*COS(('OddsRatio_working_3-way'!Y81+2*PI())/3)</f>
        <v>-0.41457118195343395</v>
      </c>
      <c r="AB81" s="11">
        <f>'OddsRatio_working_3-way'!X81^(1/3)*COS(('OddsRatio_working_3-way'!Y81+4*PI())/3)</f>
        <v>-0.11654044050465261</v>
      </c>
      <c r="AC81" s="11">
        <f>'OddsRatio_working_3-way'!X81^(1/3)*SIN('OddsRatio_working_3-way'!Y81/3)</f>
        <v>0.17206812880223776</v>
      </c>
      <c r="AD81" s="11">
        <f>'OddsRatio_working_3-way'!X81^(1/3)*SIN(('OddsRatio_working_3-way'!Y81+2*PI())/3)</f>
        <v>0.37392209289275374</v>
      </c>
      <c r="AE81" s="11">
        <f>'OddsRatio_working_3-way'!X81^(1/3)*SIN(('OddsRatio_working_3-way'!Y81+4*PI())/3)</f>
        <v>-0.54599022169499145</v>
      </c>
      <c r="AF81" s="11">
        <f>-'OddsRatio_working_3-way'!U81/(3*'OddsRatio_working_3-way'!X81^(1/3))*COS(('OddsRatio_working_3-way'!Y81)/3)</f>
        <v>0.5311116224580863</v>
      </c>
      <c r="AG81" s="11">
        <f>-'OddsRatio_working_3-way'!U81/(3*'OddsRatio_working_3-way'!X81^(1/3))*COS(('OddsRatio_working_3-way'!Y81+2*PI())/3)</f>
        <v>-0.4145711819534339</v>
      </c>
      <c r="AH81" s="11">
        <f>-'OddsRatio_working_3-way'!U81/(3*'OddsRatio_working_3-way'!X81^(1/3))*COS(('OddsRatio_working_3-way'!Y81+4*PI())/3)</f>
        <v>-0.11654044050465258</v>
      </c>
      <c r="AI81" s="11">
        <f>'OddsRatio_working_3-way'!U81/(3*'OddsRatio_working_3-way'!X81^(1/3))*SIN(('OddsRatio_working_3-way'!Y81)/3)</f>
        <v>-0.17206812880223774</v>
      </c>
      <c r="AJ81" s="11">
        <f>'OddsRatio_working_3-way'!U81/(3*'OddsRatio_working_3-way'!X81^(1/3))*SIN(('OddsRatio_working_3-way'!Y81+2*PI())/3)</f>
        <v>-0.37392209289275369</v>
      </c>
      <c r="AK81" s="11">
        <f>'OddsRatio_working_3-way'!U81/(3*'OddsRatio_working_3-way'!X81^(1/3))*SIN(('OddsRatio_working_3-way'!Y81+4*PI())/3)</f>
        <v>0.54599022169499134</v>
      </c>
      <c r="AL81" s="11">
        <f>'OddsRatio_working_3-way'!Z81+'OddsRatio_working_3-way'!AF81</f>
        <v>1.0622232449161726</v>
      </c>
      <c r="AM81" s="11">
        <f>'OddsRatio_working_3-way'!AA81+'OddsRatio_working_3-way'!AG81</f>
        <v>-0.8291423639068678</v>
      </c>
      <c r="AN81" s="11">
        <f>'OddsRatio_working_3-way'!AB81+'OddsRatio_working_3-way'!AH81</f>
        <v>-0.23308088100930519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1.0622232449161726</v>
      </c>
      <c r="AS81" s="11">
        <f>IF(('OddsRatio_working_3-way'!X81=0),IF(Q81&gt;0,-Q81^(1/3),(-Q81)^(1/3)),'OddsRatio_working_3-way'!AM81-'OddsRatio_working_3-way'!R81/3)</f>
        <v>-0.8291423639068678</v>
      </c>
      <c r="AT81" s="11">
        <f>IF(('OddsRatio_working_3-way'!X81=0),IF(Q81&gt;0,-Q81^(1/3),(-Q81)^(1/3)),'OddsRatio_working_3-way'!AN81-'OddsRatio_working_3-way'!R81/3)</f>
        <v>-0.23308088100930519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2.11</v>
      </c>
      <c r="B82" s="4">
        <f>IF('True_Odds_Calculator_3-way'!B83="","",'True_Odds_Calculator_3-way'!B83)</f>
        <v>3.53</v>
      </c>
      <c r="C82" s="4">
        <f>IF('True_Odds_Calculator_3-way'!C83="","",'True_Odds_Calculator_3-way'!C83)</f>
        <v>3.68</v>
      </c>
      <c r="D82" s="9">
        <f t="shared" si="26"/>
        <v>0.4627702122308161</v>
      </c>
      <c r="E82" s="9">
        <f t="shared" si="27"/>
        <v>0.27427208015400983</v>
      </c>
      <c r="F82" s="9">
        <f t="shared" si="28"/>
        <v>0.26295770761517401</v>
      </c>
      <c r="G82" s="9">
        <f t="shared" si="29"/>
        <v>1.045855560708945</v>
      </c>
      <c r="H82" s="9">
        <f t="shared" si="30"/>
        <v>2.1608996723869289</v>
      </c>
      <c r="I82" s="9">
        <f t="shared" si="31"/>
        <v>3.6460145685936314</v>
      </c>
      <c r="J82" s="9">
        <f t="shared" si="32"/>
        <v>3.8028929026999734</v>
      </c>
      <c r="K82" s="11">
        <f t="shared" si="33"/>
        <v>0.47393364928909953</v>
      </c>
      <c r="L82" s="11">
        <f t="shared" si="34"/>
        <v>0.28328611898016998</v>
      </c>
      <c r="M82" s="11">
        <f t="shared" si="35"/>
        <v>0.27173913043478259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-0.274582790703919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0.23057493714643962</v>
      </c>
      <c r="Q82" s="11">
        <f>2*'OddsRatio_working_3-way'!K82*'OddsRatio_working_3-way'!L82*'OddsRatio_working_3-way'!M82</f>
        <v>7.2966752261531528E-2</v>
      </c>
      <c r="R82" s="11">
        <f t="shared" si="36"/>
        <v>0</v>
      </c>
      <c r="S82" s="11">
        <f t="shared" si="37"/>
        <v>-0.83972828943627142</v>
      </c>
      <c r="T82" s="11">
        <f t="shared" si="38"/>
        <v>-0.26573680045451625</v>
      </c>
      <c r="U82" s="11">
        <f>'OddsRatio_working_3-way'!S82-'OddsRatio_working_3-way'!R82^2/3</f>
        <v>-0.83972828943627142</v>
      </c>
      <c r="V82" s="11">
        <f>'OddsRatio_working_3-way'!S82*'OddsRatio_working_3-way'!R82/3-2*'OddsRatio_working_3-way'!R82^3/27-'OddsRatio_working_3-way'!T82</f>
        <v>0.26573680045451625</v>
      </c>
      <c r="W82" s="11">
        <f>'OddsRatio_working_3-way'!V82^2+4*'OddsRatio_working_3-way'!U82^3/27</f>
        <v>-1.7106772010381577E-2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0.14809019137520973</v>
      </c>
      <c r="Y82" s="11">
        <f>IF('OddsRatio_working_3-way'!W82&gt;=0,IF('OddsRatio_working_3-way'!V82+SQRT('OddsRatio_working_3-way'!W82)&gt;0,0,PI()),ACOS('OddsRatio_working_3-way'!V82/(2*'OddsRatio_working_3-way'!X82)))</f>
        <v>0.45737969721631533</v>
      </c>
      <c r="Z82" s="11">
        <f>'OddsRatio_working_3-way'!X82^(1/3)*COS('OddsRatio_working_3-way'!Y82/3)</f>
        <v>0.52292778035447252</v>
      </c>
      <c r="AA82" s="11">
        <f>'OddsRatio_working_3-way'!X82^(1/3)*COS(('OddsRatio_working_3-way'!Y82+2*PI())/3)</f>
        <v>-0.33104818983762119</v>
      </c>
      <c r="AB82" s="11">
        <f>'OddsRatio_working_3-way'!X82^(1/3)*COS(('OddsRatio_working_3-way'!Y82+4*PI())/3)</f>
        <v>-0.19187959051685147</v>
      </c>
      <c r="AC82" s="11">
        <f>'OddsRatio_working_3-way'!X82^(1/3)*SIN('OddsRatio_working_3-way'!Y82/3)</f>
        <v>8.0349028280589749E-2</v>
      </c>
      <c r="AD82" s="11">
        <f>'OddsRatio_working_3-way'!X82^(1/3)*SIN(('OddsRatio_working_3-way'!Y82+2*PI())/3)</f>
        <v>0.41269422799128747</v>
      </c>
      <c r="AE82" s="11">
        <f>'OddsRatio_working_3-way'!X82^(1/3)*SIN(('OddsRatio_working_3-way'!Y82+4*PI())/3)</f>
        <v>-0.49304325627187706</v>
      </c>
      <c r="AF82" s="11">
        <f>-'OddsRatio_working_3-way'!U82/(3*'OddsRatio_working_3-way'!X82^(1/3))*COS(('OddsRatio_working_3-way'!Y82)/3)</f>
        <v>0.52292778035447252</v>
      </c>
      <c r="AG82" s="11">
        <f>-'OddsRatio_working_3-way'!U82/(3*'OddsRatio_working_3-way'!X82^(1/3))*COS(('OddsRatio_working_3-way'!Y82+2*PI())/3)</f>
        <v>-0.33104818983762119</v>
      </c>
      <c r="AH82" s="11">
        <f>-'OddsRatio_working_3-way'!U82/(3*'OddsRatio_working_3-way'!X82^(1/3))*COS(('OddsRatio_working_3-way'!Y82+4*PI())/3)</f>
        <v>-0.19187959051685147</v>
      </c>
      <c r="AI82" s="11">
        <f>'OddsRatio_working_3-way'!U82/(3*'OddsRatio_working_3-way'!X82^(1/3))*SIN(('OddsRatio_working_3-way'!Y82)/3)</f>
        <v>-8.0349028280589749E-2</v>
      </c>
      <c r="AJ82" s="11">
        <f>'OddsRatio_working_3-way'!U82/(3*'OddsRatio_working_3-way'!X82^(1/3))*SIN(('OddsRatio_working_3-way'!Y82+2*PI())/3)</f>
        <v>-0.41269422799128747</v>
      </c>
      <c r="AK82" s="11">
        <f>'OddsRatio_working_3-way'!U82/(3*'OddsRatio_working_3-way'!X82^(1/3))*SIN(('OddsRatio_working_3-way'!Y82+4*PI())/3)</f>
        <v>0.49304325627187706</v>
      </c>
      <c r="AL82" s="11">
        <f>'OddsRatio_working_3-way'!Z82+'OddsRatio_working_3-way'!AF82</f>
        <v>1.045855560708945</v>
      </c>
      <c r="AM82" s="11">
        <f>'OddsRatio_working_3-way'!AA82+'OddsRatio_working_3-way'!AG82</f>
        <v>-0.66209637967524237</v>
      </c>
      <c r="AN82" s="11">
        <f>'OddsRatio_working_3-way'!AB82+'OddsRatio_working_3-way'!AH82</f>
        <v>-0.38375918103370293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1.045855560708945</v>
      </c>
      <c r="AS82" s="11">
        <f>IF(('OddsRatio_working_3-way'!X82=0),IF(Q82&gt;0,-Q82^(1/3),(-Q82)^(1/3)),'OddsRatio_working_3-way'!AM82-'OddsRatio_working_3-way'!R82/3)</f>
        <v>-0.66209637967524237</v>
      </c>
      <c r="AT82" s="11">
        <f>IF(('OddsRatio_working_3-way'!X82=0),IF(Q82&gt;0,-Q82^(1/3),(-Q82)^(1/3)),'OddsRatio_working_3-way'!AN82-'OddsRatio_working_3-way'!R82/3)</f>
        <v>-0.38375918103370293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3.73</v>
      </c>
      <c r="B83" s="4">
        <f>IF('True_Odds_Calculator_3-way'!B84="","",'True_Odds_Calculator_3-way'!B84)</f>
        <v>4.2</v>
      </c>
      <c r="C83" s="4">
        <f>IF('True_Odds_Calculator_3-way'!C84="","",'True_Odds_Calculator_3-way'!C84)</f>
        <v>1.91</v>
      </c>
      <c r="D83" s="9">
        <f t="shared" si="26"/>
        <v>0.25882788782158611</v>
      </c>
      <c r="E83" s="9">
        <f t="shared" si="27"/>
        <v>0.22953852837994709</v>
      </c>
      <c r="F83" s="9">
        <f t="shared" si="28"/>
        <v>0.5116335837984668</v>
      </c>
      <c r="G83" s="9">
        <f t="shared" si="29"/>
        <v>1.0489272174940918</v>
      </c>
      <c r="H83" s="9">
        <f t="shared" si="30"/>
        <v>3.8635713037588699</v>
      </c>
      <c r="I83" s="9">
        <f t="shared" si="31"/>
        <v>4.3565670959810943</v>
      </c>
      <c r="J83" s="9">
        <f t="shared" si="32"/>
        <v>1.9545237679196239</v>
      </c>
      <c r="K83" s="11">
        <f t="shared" si="33"/>
        <v>0.26809651474530832</v>
      </c>
      <c r="L83" s="11">
        <f t="shared" si="34"/>
        <v>0.23809523809523808</v>
      </c>
      <c r="M83" s="11">
        <f t="shared" si="35"/>
        <v>0.52356020942408377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-0.26568224246592642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0.22859388691821345</v>
      </c>
      <c r="Q83" s="11">
        <f>2*'OddsRatio_working_3-way'!K83*'OddsRatio_working_3-way'!L83*'OddsRatio_working_3-way'!M83</f>
        <v>6.6840317812343134E-2</v>
      </c>
      <c r="R83" s="11">
        <f t="shared" si="36"/>
        <v>0</v>
      </c>
      <c r="S83" s="11">
        <f t="shared" si="37"/>
        <v>-0.8604033329308054</v>
      </c>
      <c r="T83" s="11">
        <f t="shared" si="38"/>
        <v>-0.25157992190959227</v>
      </c>
      <c r="U83" s="11">
        <f>'OddsRatio_working_3-way'!S83-'OddsRatio_working_3-way'!R83^2/3</f>
        <v>-0.8604033329308054</v>
      </c>
      <c r="V83" s="11">
        <f>'OddsRatio_working_3-way'!S83*'OddsRatio_working_3-way'!R83/3-2*'OddsRatio_working_3-way'!R83^3/27-'OddsRatio_working_3-way'!T83</f>
        <v>0.25157992190959227</v>
      </c>
      <c r="W83" s="11">
        <f>'OddsRatio_working_3-way'!V83^2+4*'OddsRatio_working_3-way'!U83^3/27</f>
        <v>-3.10707036149728E-2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0.15359293662389667</v>
      </c>
      <c r="Y83" s="11">
        <f>IF('OddsRatio_working_3-way'!W83&gt;=0,IF('OddsRatio_working_3-way'!V83+SQRT('OddsRatio_working_3-way'!W83)&gt;0,0,PI()),ACOS('OddsRatio_working_3-way'!V83/(2*'OddsRatio_working_3-way'!X83)))</f>
        <v>0.61116038450299381</v>
      </c>
      <c r="Z83" s="11">
        <f>'OddsRatio_working_3-way'!X83^(1/3)*COS('OddsRatio_working_3-way'!Y83/3)</f>
        <v>0.5244636087470459</v>
      </c>
      <c r="AA83" s="11">
        <f>'OddsRatio_working_3-way'!X83^(1/3)*COS(('OddsRatio_working_3-way'!Y83+2*PI())/3)</f>
        <v>-0.35606290560184944</v>
      </c>
      <c r="AB83" s="11">
        <f>'OddsRatio_working_3-way'!X83^(1/3)*COS(('OddsRatio_working_3-way'!Y83+4*PI())/3)</f>
        <v>-0.16840070314519617</v>
      </c>
      <c r="AC83" s="11">
        <f>'OddsRatio_working_3-way'!X83^(1/3)*SIN('OddsRatio_working_3-way'!Y83/3)</f>
        <v>0.10834682310506674</v>
      </c>
      <c r="AD83" s="11">
        <f>'OddsRatio_working_3-way'!X83^(1/3)*SIN(('OddsRatio_working_3-way'!Y83+2*PI())/3)</f>
        <v>0.40002539698287098</v>
      </c>
      <c r="AE83" s="11">
        <f>'OddsRatio_working_3-way'!X83^(1/3)*SIN(('OddsRatio_working_3-way'!Y83+4*PI())/3)</f>
        <v>-0.5083722200879377</v>
      </c>
      <c r="AF83" s="11">
        <f>-'OddsRatio_working_3-way'!U83/(3*'OddsRatio_working_3-way'!X83^(1/3))*COS(('OddsRatio_working_3-way'!Y83)/3)</f>
        <v>0.5244636087470459</v>
      </c>
      <c r="AG83" s="11">
        <f>-'OddsRatio_working_3-way'!U83/(3*'OddsRatio_working_3-way'!X83^(1/3))*COS(('OddsRatio_working_3-way'!Y83+2*PI())/3)</f>
        <v>-0.35606290560184944</v>
      </c>
      <c r="AH83" s="11">
        <f>-'OddsRatio_working_3-way'!U83/(3*'OddsRatio_working_3-way'!X83^(1/3))*COS(('OddsRatio_working_3-way'!Y83+4*PI())/3)</f>
        <v>-0.16840070314519617</v>
      </c>
      <c r="AI83" s="11">
        <f>'OddsRatio_working_3-way'!U83/(3*'OddsRatio_working_3-way'!X83^(1/3))*SIN(('OddsRatio_working_3-way'!Y83)/3)</f>
        <v>-0.10834682310506674</v>
      </c>
      <c r="AJ83" s="11">
        <f>'OddsRatio_working_3-way'!U83/(3*'OddsRatio_working_3-way'!X83^(1/3))*SIN(('OddsRatio_working_3-way'!Y83+2*PI())/3)</f>
        <v>-0.40002539698287098</v>
      </c>
      <c r="AK83" s="11">
        <f>'OddsRatio_working_3-way'!U83/(3*'OddsRatio_working_3-way'!X83^(1/3))*SIN(('OddsRatio_working_3-way'!Y83+4*PI())/3)</f>
        <v>0.5083722200879377</v>
      </c>
      <c r="AL83" s="11">
        <f>'OddsRatio_working_3-way'!Z83+'OddsRatio_working_3-way'!AF83</f>
        <v>1.0489272174940918</v>
      </c>
      <c r="AM83" s="11">
        <f>'OddsRatio_working_3-way'!AA83+'OddsRatio_working_3-way'!AG83</f>
        <v>-0.71212581120369889</v>
      </c>
      <c r="AN83" s="11">
        <f>'OddsRatio_working_3-way'!AB83+'OddsRatio_working_3-way'!AH83</f>
        <v>-0.33680140629039235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1.0489272174940918</v>
      </c>
      <c r="AS83" s="11">
        <f>IF(('OddsRatio_working_3-way'!X83=0),IF(Q83&gt;0,-Q83^(1/3),(-Q83)^(1/3)),'OddsRatio_working_3-way'!AM83-'OddsRatio_working_3-way'!R83/3)</f>
        <v>-0.71212581120369889</v>
      </c>
      <c r="AT83" s="11">
        <f>IF(('OddsRatio_working_3-way'!X83=0),IF(Q83&gt;0,-Q83^(1/3),(-Q83)^(1/3)),'OddsRatio_working_3-way'!AN83-'OddsRatio_working_3-way'!R83/3)</f>
        <v>-0.33680140629039235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1.71</v>
      </c>
      <c r="B84" s="4">
        <f>IF('True_Odds_Calculator_3-way'!B85="","",'True_Odds_Calculator_3-way'!B85)</f>
        <v>4.3499999999999996</v>
      </c>
      <c r="C84" s="4">
        <f>IF('True_Odds_Calculator_3-way'!C85="","",'True_Odds_Calculator_3-way'!C85)</f>
        <v>4.5999999999999996</v>
      </c>
      <c r="D84" s="9">
        <f t="shared" si="26"/>
        <v>0.57144307921308946</v>
      </c>
      <c r="E84" s="9">
        <f t="shared" si="27"/>
        <v>0.22033601059918773</v>
      </c>
      <c r="F84" s="9">
        <f t="shared" si="28"/>
        <v>0.2082209101877229</v>
      </c>
      <c r="G84" s="9">
        <f t="shared" si="29"/>
        <v>1.0562754521660613</v>
      </c>
      <c r="H84" s="9">
        <f t="shared" si="30"/>
        <v>1.7499555710379038</v>
      </c>
      <c r="I84" s="9">
        <f t="shared" si="31"/>
        <v>4.5385227647563049</v>
      </c>
      <c r="J84" s="9">
        <f t="shared" si="32"/>
        <v>4.8025916277978213</v>
      </c>
      <c r="K84" s="11">
        <f t="shared" si="33"/>
        <v>0.58479532163742687</v>
      </c>
      <c r="L84" s="11">
        <f t="shared" si="34"/>
        <v>0.22988505747126439</v>
      </c>
      <c r="M84" s="11">
        <f t="shared" si="35"/>
        <v>0.21739130434782611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-0.25024329940293011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0.22386467584920988</v>
      </c>
      <c r="Q84" s="11">
        <f>2*'OddsRatio_working_3-way'!K84*'OddsRatio_working_3-way'!L84*'OddsRatio_working_3-way'!M84</f>
        <v>5.8450307010237575E-2</v>
      </c>
      <c r="R84" s="11">
        <f t="shared" si="36"/>
        <v>0</v>
      </c>
      <c r="S84" s="11">
        <f t="shared" si="37"/>
        <v>-0.89458809240184056</v>
      </c>
      <c r="T84" s="11">
        <f t="shared" si="38"/>
        <v>-0.23357391446523254</v>
      </c>
      <c r="U84" s="11">
        <f>'OddsRatio_working_3-way'!S84-'OddsRatio_working_3-way'!R84^2/3</f>
        <v>-0.89458809240184056</v>
      </c>
      <c r="V84" s="11">
        <f>'OddsRatio_working_3-way'!S84*'OddsRatio_working_3-way'!R84/3-2*'OddsRatio_working_3-way'!R84^3/27-'OddsRatio_working_3-way'!T84</f>
        <v>0.23357391446523254</v>
      </c>
      <c r="W84" s="11">
        <f>'OddsRatio_working_3-way'!V84^2+4*'OddsRatio_working_3-way'!U84^3/27</f>
        <v>-5.1506631760928234E-2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0.16283688562449541</v>
      </c>
      <c r="Y84" s="11">
        <f>IF('OddsRatio_working_3-way'!W84&gt;=0,IF('OddsRatio_working_3-way'!V84+SQRT('OddsRatio_working_3-way'!W84)&gt;0,0,PI()),ACOS('OddsRatio_working_3-way'!V84/(2*'OddsRatio_working_3-way'!X84)))</f>
        <v>0.77101732053896554</v>
      </c>
      <c r="Z84" s="11">
        <f>'OddsRatio_working_3-way'!X84^(1/3)*COS('OddsRatio_working_3-way'!Y84/3)</f>
        <v>0.52813772608303078</v>
      </c>
      <c r="AA84" s="11">
        <f>'OddsRatio_working_3-way'!X84^(1/3)*COS(('OddsRatio_working_3-way'!Y84+2*PI())/3)</f>
        <v>-0.38427672391735124</v>
      </c>
      <c r="AB84" s="11">
        <f>'OddsRatio_working_3-way'!X84^(1/3)*COS(('OddsRatio_working_3-way'!Y84+4*PI())/3)</f>
        <v>-0.14386100216567993</v>
      </c>
      <c r="AC84" s="11">
        <f>'OddsRatio_working_3-way'!X84^(1/3)*SIN('OddsRatio_working_3-way'!Y84/3)</f>
        <v>0.13880408167074582</v>
      </c>
      <c r="AD84" s="11">
        <f>'OddsRatio_working_3-way'!X84^(1/3)*SIN(('OddsRatio_working_3-way'!Y84+2*PI())/3)</f>
        <v>0.38797864664947912</v>
      </c>
      <c r="AE84" s="11">
        <f>'OddsRatio_working_3-way'!X84^(1/3)*SIN(('OddsRatio_working_3-way'!Y84+4*PI())/3)</f>
        <v>-0.52678272832022488</v>
      </c>
      <c r="AF84" s="11">
        <f>-'OddsRatio_working_3-way'!U84/(3*'OddsRatio_working_3-way'!X84^(1/3))*COS(('OddsRatio_working_3-way'!Y84)/3)</f>
        <v>0.52813772608303067</v>
      </c>
      <c r="AG84" s="11">
        <f>-'OddsRatio_working_3-way'!U84/(3*'OddsRatio_working_3-way'!X84^(1/3))*COS(('OddsRatio_working_3-way'!Y84+2*PI())/3)</f>
        <v>-0.38427672391735113</v>
      </c>
      <c r="AH84" s="11">
        <f>-'OddsRatio_working_3-way'!U84/(3*'OddsRatio_working_3-way'!X84^(1/3))*COS(('OddsRatio_working_3-way'!Y84+4*PI())/3)</f>
        <v>-0.1438610021656799</v>
      </c>
      <c r="AI84" s="11">
        <f>'OddsRatio_working_3-way'!U84/(3*'OddsRatio_working_3-way'!X84^(1/3))*SIN(('OddsRatio_working_3-way'!Y84)/3)</f>
        <v>-0.13880408167074579</v>
      </c>
      <c r="AJ84" s="11">
        <f>'OddsRatio_working_3-way'!U84/(3*'OddsRatio_working_3-way'!X84^(1/3))*SIN(('OddsRatio_working_3-way'!Y84+2*PI())/3)</f>
        <v>-0.38797864664947901</v>
      </c>
      <c r="AK84" s="11">
        <f>'OddsRatio_working_3-way'!U84/(3*'OddsRatio_working_3-way'!X84^(1/3))*SIN(('OddsRatio_working_3-way'!Y84+4*PI())/3)</f>
        <v>0.52678272832022477</v>
      </c>
      <c r="AL84" s="11">
        <f>'OddsRatio_working_3-way'!Z84+'OddsRatio_working_3-way'!AF84</f>
        <v>1.0562754521660613</v>
      </c>
      <c r="AM84" s="11">
        <f>'OddsRatio_working_3-way'!AA84+'OddsRatio_working_3-way'!AG84</f>
        <v>-0.76855344783470236</v>
      </c>
      <c r="AN84" s="11">
        <f>'OddsRatio_working_3-way'!AB84+'OddsRatio_working_3-way'!AH84</f>
        <v>-0.28772200433135986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1.0562754521660613</v>
      </c>
      <c r="AS84" s="11">
        <f>IF(('OddsRatio_working_3-way'!X84=0),IF(Q84&gt;0,-Q84^(1/3),(-Q84)^(1/3)),'OddsRatio_working_3-way'!AM84-'OddsRatio_working_3-way'!R84/3)</f>
        <v>-0.76855344783470236</v>
      </c>
      <c r="AT84" s="11">
        <f>IF(('OddsRatio_working_3-way'!X84=0),IF(Q84&gt;0,-Q84^(1/3),(-Q84)^(1/3)),'OddsRatio_working_3-way'!AN84-'OddsRatio_working_3-way'!R84/3)</f>
        <v>-0.28772200433135986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2.0299999999999998</v>
      </c>
      <c r="B85" s="4">
        <f>IF('True_Odds_Calculator_3-way'!B86="","",'True_Odds_Calculator_3-way'!B86)</f>
        <v>3.73</v>
      </c>
      <c r="C85" s="4">
        <f>IF('True_Odds_Calculator_3-way'!C86="","",'True_Odds_Calculator_3-way'!C86)</f>
        <v>3.75</v>
      </c>
      <c r="D85" s="9">
        <f t="shared" si="26"/>
        <v>0.48188620998040849</v>
      </c>
      <c r="E85" s="9">
        <f t="shared" si="27"/>
        <v>0.2597574311809952</v>
      </c>
      <c r="F85" s="9">
        <f t="shared" si="28"/>
        <v>0.25835635883859659</v>
      </c>
      <c r="G85" s="9">
        <f t="shared" si="29"/>
        <v>1.0438628180018898</v>
      </c>
      <c r="H85" s="9">
        <f t="shared" si="30"/>
        <v>2.0751787025419461</v>
      </c>
      <c r="I85" s="9">
        <f t="shared" si="31"/>
        <v>3.8497454931451589</v>
      </c>
      <c r="J85" s="9">
        <f t="shared" si="32"/>
        <v>3.870622749505197</v>
      </c>
      <c r="K85" s="11">
        <f t="shared" si="33"/>
        <v>0.49261083743842371</v>
      </c>
      <c r="L85" s="11">
        <f t="shared" si="34"/>
        <v>0.26809651474530832</v>
      </c>
      <c r="M85" s="11">
        <f t="shared" si="35"/>
        <v>0.26666666666666666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-0.27233059073680332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0.2292687436442637</v>
      </c>
      <c r="Q85" s="11">
        <f>2*'OddsRatio_working_3-way'!K85*'OddsRatio_working_3-way'!L85*'OddsRatio_working_3-way'!M85</f>
        <v>7.0435865942938145E-2</v>
      </c>
      <c r="R85" s="11">
        <f t="shared" si="36"/>
        <v>0</v>
      </c>
      <c r="S85" s="11">
        <f t="shared" si="37"/>
        <v>-0.84187657003190952</v>
      </c>
      <c r="T85" s="11">
        <f t="shared" si="38"/>
        <v>-0.25864103534006433</v>
      </c>
      <c r="U85" s="11">
        <f>'OddsRatio_working_3-way'!S85-'OddsRatio_working_3-way'!R85^2/3</f>
        <v>-0.84187657003190952</v>
      </c>
      <c r="V85" s="11">
        <f>'OddsRatio_working_3-way'!S85*'OddsRatio_working_3-way'!R85/3-2*'OddsRatio_working_3-way'!R85^3/27-'OddsRatio_working_3-way'!T85</f>
        <v>0.25864103534006433</v>
      </c>
      <c r="W85" s="11">
        <f>'OddsRatio_working_3-way'!V85^2+4*'OddsRatio_working_3-way'!U85^3/27</f>
        <v>-2.1502622878209088E-2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0.14865884437192889</v>
      </c>
      <c r="Y85" s="11">
        <f>IF('OddsRatio_working_3-way'!W85&gt;=0,IF('OddsRatio_working_3-way'!V85+SQRT('OddsRatio_working_3-way'!W85)&gt;0,0,PI()),ACOS('OddsRatio_working_3-way'!V85/(2*'OddsRatio_working_3-way'!X85)))</f>
        <v>0.51576693401167484</v>
      </c>
      <c r="Z85" s="11">
        <f>'OddsRatio_working_3-way'!X85^(1/3)*COS('OddsRatio_working_3-way'!Y85/3)</f>
        <v>0.52193140900094492</v>
      </c>
      <c r="AA85" s="11">
        <f>'OddsRatio_working_3-way'!X85^(1/3)*COS(('OddsRatio_working_3-way'!Y85+2*PI())/3)</f>
        <v>-0.33945038919559994</v>
      </c>
      <c r="AB85" s="11">
        <f>'OddsRatio_working_3-way'!X85^(1/3)*COS(('OddsRatio_working_3-way'!Y85+4*PI())/3)</f>
        <v>-0.18248101980534517</v>
      </c>
      <c r="AC85" s="11">
        <f>'OddsRatio_working_3-way'!X85^(1/3)*SIN('OddsRatio_working_3-way'!Y85/3)</f>
        <v>9.0626307671989648E-2</v>
      </c>
      <c r="AD85" s="11">
        <f>'OddsRatio_working_3-way'!X85^(1/3)*SIN(('OddsRatio_working_3-way'!Y85+2*PI())/3)</f>
        <v>0.40669270539182972</v>
      </c>
      <c r="AE85" s="11">
        <f>'OddsRatio_working_3-way'!X85^(1/3)*SIN(('OddsRatio_working_3-way'!Y85+4*PI())/3)</f>
        <v>-0.49731901306381909</v>
      </c>
      <c r="AF85" s="11">
        <f>-'OddsRatio_working_3-way'!U85/(3*'OddsRatio_working_3-way'!X85^(1/3))*COS(('OddsRatio_working_3-way'!Y85)/3)</f>
        <v>0.52193140900094492</v>
      </c>
      <c r="AG85" s="11">
        <f>-'OddsRatio_working_3-way'!U85/(3*'OddsRatio_working_3-way'!X85^(1/3))*COS(('OddsRatio_working_3-way'!Y85+2*PI())/3)</f>
        <v>-0.33945038919559994</v>
      </c>
      <c r="AH85" s="11">
        <f>-'OddsRatio_working_3-way'!U85/(3*'OddsRatio_working_3-way'!X85^(1/3))*COS(('OddsRatio_working_3-way'!Y85+4*PI())/3)</f>
        <v>-0.18248101980534517</v>
      </c>
      <c r="AI85" s="11">
        <f>'OddsRatio_working_3-way'!U85/(3*'OddsRatio_working_3-way'!X85^(1/3))*SIN(('OddsRatio_working_3-way'!Y85)/3)</f>
        <v>-9.0626307671989648E-2</v>
      </c>
      <c r="AJ85" s="11">
        <f>'OddsRatio_working_3-way'!U85/(3*'OddsRatio_working_3-way'!X85^(1/3))*SIN(('OddsRatio_working_3-way'!Y85+2*PI())/3)</f>
        <v>-0.40669270539182972</v>
      </c>
      <c r="AK85" s="11">
        <f>'OddsRatio_working_3-way'!U85/(3*'OddsRatio_working_3-way'!X85^(1/3))*SIN(('OddsRatio_working_3-way'!Y85+4*PI())/3)</f>
        <v>0.49731901306381909</v>
      </c>
      <c r="AL85" s="11">
        <f>'OddsRatio_working_3-way'!Z85+'OddsRatio_working_3-way'!AF85</f>
        <v>1.0438628180018898</v>
      </c>
      <c r="AM85" s="11">
        <f>'OddsRatio_working_3-way'!AA85+'OddsRatio_working_3-way'!AG85</f>
        <v>-0.67890077839119989</v>
      </c>
      <c r="AN85" s="11">
        <f>'OddsRatio_working_3-way'!AB85+'OddsRatio_working_3-way'!AH85</f>
        <v>-0.36496203961069035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1.0438628180018898</v>
      </c>
      <c r="AS85" s="11">
        <f>IF(('OddsRatio_working_3-way'!X85=0),IF(Q85&gt;0,-Q85^(1/3),(-Q85)^(1/3)),'OddsRatio_working_3-way'!AM85-'OddsRatio_working_3-way'!R85/3)</f>
        <v>-0.67890077839119989</v>
      </c>
      <c r="AT85" s="11">
        <f>IF(('OddsRatio_working_3-way'!X85=0),IF(Q85&gt;0,-Q85^(1/3),(-Q85)^(1/3)),'OddsRatio_working_3-way'!AN85-'OddsRatio_working_3-way'!R85/3)</f>
        <v>-0.36496203961069035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2.1</v>
      </c>
      <c r="B86" s="4">
        <f>IF('True_Odds_Calculator_3-way'!B87="","",'True_Odds_Calculator_3-way'!B87)</f>
        <v>4.04</v>
      </c>
      <c r="C86" s="4">
        <f>IF('True_Odds_Calculator_3-way'!C87="","",'True_Odds_Calculator_3-way'!C87)</f>
        <v>3.29</v>
      </c>
      <c r="D86" s="9">
        <f t="shared" si="26"/>
        <v>0.46547282504580045</v>
      </c>
      <c r="E86" s="9">
        <f t="shared" si="27"/>
        <v>0.2395995545024667</v>
      </c>
      <c r="F86" s="9">
        <f t="shared" si="28"/>
        <v>0.29492762045173276</v>
      </c>
      <c r="G86" s="9">
        <f t="shared" si="29"/>
        <v>1.0439573897038881</v>
      </c>
      <c r="H86" s="9">
        <f t="shared" si="30"/>
        <v>2.1483531286742776</v>
      </c>
      <c r="I86" s="9">
        <f t="shared" si="31"/>
        <v>4.1736304646998201</v>
      </c>
      <c r="J86" s="9">
        <f t="shared" si="32"/>
        <v>3.3906624224219035</v>
      </c>
      <c r="K86" s="11">
        <f t="shared" si="33"/>
        <v>0.47619047619047616</v>
      </c>
      <c r="L86" s="11">
        <f t="shared" si="34"/>
        <v>0.24752475247524752</v>
      </c>
      <c r="M86" s="11">
        <f t="shared" si="35"/>
        <v>0.303951367781155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-0.27435014452378803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0.23036389613776836</v>
      </c>
      <c r="Q86" s="11">
        <f>2*'OddsRatio_working_3-way'!K86*'OddsRatio_working_3-way'!L86*'OddsRatio_working_3-way'!M86</f>
        <v>7.1652844832898396E-2</v>
      </c>
      <c r="R86" s="11">
        <f t="shared" si="36"/>
        <v>0</v>
      </c>
      <c r="S86" s="11">
        <f t="shared" si="37"/>
        <v>-0.83967113098347301</v>
      </c>
      <c r="T86" s="11">
        <f t="shared" si="38"/>
        <v>-0.26117298008817197</v>
      </c>
      <c r="U86" s="11">
        <f>'OddsRatio_working_3-way'!S86-'OddsRatio_working_3-way'!R86^2/3</f>
        <v>-0.83967113098347301</v>
      </c>
      <c r="V86" s="11">
        <f>'OddsRatio_working_3-way'!S86*'OddsRatio_working_3-way'!R86/3-2*'OddsRatio_working_3-way'!R86^3/27-'OddsRatio_working_3-way'!T86</f>
        <v>0.26117298008817197</v>
      </c>
      <c r="W86" s="11">
        <f>'OddsRatio_working_3-way'!V86^2+4*'OddsRatio_working_3-way'!U86^3/27</f>
        <v>-1.9493581520814221E-2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0.14807507137340076</v>
      </c>
      <c r="Y86" s="11">
        <f>IF('OddsRatio_working_3-way'!W86&gt;=0,IF('OddsRatio_working_3-way'!V86+SQRT('OddsRatio_working_3-way'!W86)&gt;0,0,PI()),ACOS('OddsRatio_working_3-way'!V86/(2*'OddsRatio_working_3-way'!X86)))</f>
        <v>0.49093207241156933</v>
      </c>
      <c r="Z86" s="11">
        <f>'OddsRatio_working_3-way'!X86^(1/3)*COS('OddsRatio_working_3-way'!Y86/3)</f>
        <v>0.52197869485194415</v>
      </c>
      <c r="AA86" s="11">
        <f>'OddsRatio_working_3-way'!X86^(1/3)*COS(('OddsRatio_working_3-way'!Y86+2*PI())/3)</f>
        <v>-0.33563158973127799</v>
      </c>
      <c r="AB86" s="11">
        <f>'OddsRatio_working_3-way'!X86^(1/3)*COS(('OddsRatio_working_3-way'!Y86+4*PI())/3)</f>
        <v>-0.18634710512066632</v>
      </c>
      <c r="AC86" s="11">
        <f>'OddsRatio_working_3-way'!X86^(1/3)*SIN('OddsRatio_working_3-way'!Y86/3)</f>
        <v>8.6189437375771435E-2</v>
      </c>
      <c r="AD86" s="11">
        <f>'OddsRatio_working_3-way'!X86^(1/3)*SIN(('OddsRatio_working_3-way'!Y86+2*PI())/3)</f>
        <v>0.40895209128814364</v>
      </c>
      <c r="AE86" s="11">
        <f>'OddsRatio_working_3-way'!X86^(1/3)*SIN(('OddsRatio_working_3-way'!Y86+4*PI())/3)</f>
        <v>-0.49514152866391486</v>
      </c>
      <c r="AF86" s="11">
        <f>-'OddsRatio_working_3-way'!U86/(3*'OddsRatio_working_3-way'!X86^(1/3))*COS(('OddsRatio_working_3-way'!Y86)/3)</f>
        <v>0.52197869485194404</v>
      </c>
      <c r="AG86" s="11">
        <f>-'OddsRatio_working_3-way'!U86/(3*'OddsRatio_working_3-way'!X86^(1/3))*COS(('OddsRatio_working_3-way'!Y86+2*PI())/3)</f>
        <v>-0.33563158973127794</v>
      </c>
      <c r="AH86" s="11">
        <f>-'OddsRatio_working_3-way'!U86/(3*'OddsRatio_working_3-way'!X86^(1/3))*COS(('OddsRatio_working_3-way'!Y86+4*PI())/3)</f>
        <v>-0.18634710512066627</v>
      </c>
      <c r="AI86" s="11">
        <f>'OddsRatio_working_3-way'!U86/(3*'OddsRatio_working_3-way'!X86^(1/3))*SIN(('OddsRatio_working_3-way'!Y86)/3)</f>
        <v>-8.6189437375771422E-2</v>
      </c>
      <c r="AJ86" s="11">
        <f>'OddsRatio_working_3-way'!U86/(3*'OddsRatio_working_3-way'!X86^(1/3))*SIN(('OddsRatio_working_3-way'!Y86+2*PI())/3)</f>
        <v>-0.40895209128814353</v>
      </c>
      <c r="AK86" s="11">
        <f>'OddsRatio_working_3-way'!U86/(3*'OddsRatio_working_3-way'!X86^(1/3))*SIN(('OddsRatio_working_3-way'!Y86+4*PI())/3)</f>
        <v>0.49514152866391475</v>
      </c>
      <c r="AL86" s="11">
        <f>'OddsRatio_working_3-way'!Z86+'OddsRatio_working_3-way'!AF86</f>
        <v>1.0439573897038881</v>
      </c>
      <c r="AM86" s="11">
        <f>'OddsRatio_working_3-way'!AA86+'OddsRatio_working_3-way'!AG86</f>
        <v>-0.67126317946255587</v>
      </c>
      <c r="AN86" s="11">
        <f>'OddsRatio_working_3-way'!AB86+'OddsRatio_working_3-way'!AH86</f>
        <v>-0.37269421024133259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1.0439573897038881</v>
      </c>
      <c r="AS86" s="11">
        <f>IF(('OddsRatio_working_3-way'!X86=0),IF(Q86&gt;0,-Q86^(1/3),(-Q86)^(1/3)),'OddsRatio_working_3-way'!AM86-'OddsRatio_working_3-way'!R86/3)</f>
        <v>-0.67126317946255587</v>
      </c>
      <c r="AT86" s="11">
        <f>IF(('OddsRatio_working_3-way'!X86=0),IF(Q86&gt;0,-Q86^(1/3),(-Q86)^(1/3)),'OddsRatio_working_3-way'!AN86-'OddsRatio_working_3-way'!R86/3)</f>
        <v>-0.37269421024133259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2.71</v>
      </c>
      <c r="B87" s="4">
        <f>IF('True_Odds_Calculator_3-way'!B88="","",'True_Odds_Calculator_3-way'!B88)</f>
        <v>3.68</v>
      </c>
      <c r="C87" s="4">
        <f>IF('True_Odds_Calculator_3-way'!C88="","",'True_Odds_Calculator_3-way'!C88)</f>
        <v>2.59</v>
      </c>
      <c r="D87" s="9">
        <f t="shared" si="26"/>
        <v>0.3596353029272053</v>
      </c>
      <c r="E87" s="9">
        <f t="shared" si="27"/>
        <v>0.26380772455712304</v>
      </c>
      <c r="F87" s="9">
        <f t="shared" si="28"/>
        <v>0.37655697251567177</v>
      </c>
      <c r="G87" s="9">
        <f t="shared" si="29"/>
        <v>1.0412834222388294</v>
      </c>
      <c r="H87" s="9">
        <f t="shared" si="30"/>
        <v>2.7805946520283982</v>
      </c>
      <c r="I87" s="9">
        <f t="shared" si="31"/>
        <v>3.790639571600062</v>
      </c>
      <c r="J87" s="9">
        <f t="shared" si="32"/>
        <v>2.6556406413597387</v>
      </c>
      <c r="K87" s="11">
        <f t="shared" si="33"/>
        <v>0.36900369003690037</v>
      </c>
      <c r="L87" s="11">
        <f t="shared" si="34"/>
        <v>0.27173913043478259</v>
      </c>
      <c r="M87" s="11">
        <f t="shared" si="35"/>
        <v>0.38610038610038611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-0.28210524131428982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0.23151775919303591</v>
      </c>
      <c r="Q87" s="11">
        <f>2*'OddsRatio_working_3-way'!K87*'OddsRatio_working_3-way'!L87*'OddsRatio_working_3-way'!M87</f>
        <v>7.7430688693323063E-2</v>
      </c>
      <c r="R87" s="11">
        <f t="shared" si="36"/>
        <v>0</v>
      </c>
      <c r="S87" s="11">
        <f t="shared" si="37"/>
        <v>-0.82067868755088091</v>
      </c>
      <c r="T87" s="11">
        <f t="shared" si="38"/>
        <v>-0.27447447744176623</v>
      </c>
      <c r="U87" s="11">
        <f>'OddsRatio_working_3-way'!S87-'OddsRatio_working_3-way'!R87^2/3</f>
        <v>-0.82067868755088091</v>
      </c>
      <c r="V87" s="11">
        <f>'OddsRatio_working_3-way'!S87*'OddsRatio_working_3-way'!R87/3-2*'OddsRatio_working_3-way'!R87^3/27-'OddsRatio_working_3-way'!T87</f>
        <v>0.27447447744176623</v>
      </c>
      <c r="W87" s="11">
        <f>'OddsRatio_working_3-way'!V87^2+4*'OddsRatio_working_3-way'!U87^3/27</f>
        <v>-6.5508993008559363E-3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0.1430796439642853</v>
      </c>
      <c r="Y87" s="11">
        <f>IF('OddsRatio_working_3-way'!W87&gt;=0,IF('OddsRatio_working_3-way'!V87+SQRT('OddsRatio_working_3-way'!W87)&gt;0,0,PI()),ACOS('OddsRatio_working_3-way'!V87/(2*'OddsRatio_working_3-way'!X87)))</f>
        <v>0.28675493746074698</v>
      </c>
      <c r="Z87" s="11">
        <f>'OddsRatio_working_3-way'!X87^(1/3)*COS('OddsRatio_working_3-way'!Y87/3)</f>
        <v>0.52064171111941471</v>
      </c>
      <c r="AA87" s="11">
        <f>'OddsRatio_working_3-way'!X87^(1/3)*COS(('OddsRatio_working_3-way'!Y87+2*PI())/3)</f>
        <v>-0.30355080316210598</v>
      </c>
      <c r="AB87" s="11">
        <f>'OddsRatio_working_3-way'!X87^(1/3)*COS(('OddsRatio_working_3-way'!Y87+4*PI())/3)</f>
        <v>-0.2170909079573089</v>
      </c>
      <c r="AC87" s="11">
        <f>'OddsRatio_working_3-way'!X87^(1/3)*SIN('OddsRatio_working_3-way'!Y87/3)</f>
        <v>4.9917643770596355E-2</v>
      </c>
      <c r="AD87" s="11">
        <f>'OddsRatio_working_3-way'!X87^(1/3)*SIN(('OddsRatio_working_3-way'!Y87+2*PI())/3)</f>
        <v>0.42593012621391402</v>
      </c>
      <c r="AE87" s="11">
        <f>'OddsRatio_working_3-way'!X87^(1/3)*SIN(('OddsRatio_working_3-way'!Y87+4*PI())/3)</f>
        <v>-0.47584776998451039</v>
      </c>
      <c r="AF87" s="11">
        <f>-'OddsRatio_working_3-way'!U87/(3*'OddsRatio_working_3-way'!X87^(1/3))*COS(('OddsRatio_working_3-way'!Y87)/3)</f>
        <v>0.52064171111941471</v>
      </c>
      <c r="AG87" s="11">
        <f>-'OddsRatio_working_3-way'!U87/(3*'OddsRatio_working_3-way'!X87^(1/3))*COS(('OddsRatio_working_3-way'!Y87+2*PI())/3)</f>
        <v>-0.30355080316210598</v>
      </c>
      <c r="AH87" s="11">
        <f>-'OddsRatio_working_3-way'!U87/(3*'OddsRatio_working_3-way'!X87^(1/3))*COS(('OddsRatio_working_3-way'!Y87+4*PI())/3)</f>
        <v>-0.2170909079573089</v>
      </c>
      <c r="AI87" s="11">
        <f>'OddsRatio_working_3-way'!U87/(3*'OddsRatio_working_3-way'!X87^(1/3))*SIN(('OddsRatio_working_3-way'!Y87)/3)</f>
        <v>-4.9917643770596355E-2</v>
      </c>
      <c r="AJ87" s="11">
        <f>'OddsRatio_working_3-way'!U87/(3*'OddsRatio_working_3-way'!X87^(1/3))*SIN(('OddsRatio_working_3-way'!Y87+2*PI())/3)</f>
        <v>-0.42593012621391402</v>
      </c>
      <c r="AK87" s="11">
        <f>'OddsRatio_working_3-way'!U87/(3*'OddsRatio_working_3-way'!X87^(1/3))*SIN(('OddsRatio_working_3-way'!Y87+4*PI())/3)</f>
        <v>0.47584776998451039</v>
      </c>
      <c r="AL87" s="11">
        <f>'OddsRatio_working_3-way'!Z87+'OddsRatio_working_3-way'!AF87</f>
        <v>1.0412834222388294</v>
      </c>
      <c r="AM87" s="11">
        <f>'OddsRatio_working_3-way'!AA87+'OddsRatio_working_3-way'!AG87</f>
        <v>-0.60710160632421195</v>
      </c>
      <c r="AN87" s="11">
        <f>'OddsRatio_working_3-way'!AB87+'OddsRatio_working_3-way'!AH87</f>
        <v>-0.4341818159146178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1.0412834222388294</v>
      </c>
      <c r="AS87" s="11">
        <f>IF(('OddsRatio_working_3-way'!X87=0),IF(Q87&gt;0,-Q87^(1/3),(-Q87)^(1/3)),'OddsRatio_working_3-way'!AM87-'OddsRatio_working_3-way'!R87/3)</f>
        <v>-0.60710160632421195</v>
      </c>
      <c r="AT87" s="11">
        <f>IF(('OddsRatio_working_3-way'!X87=0),IF(Q87&gt;0,-Q87^(1/3),(-Q87)^(1/3)),'OddsRatio_working_3-way'!AN87-'OddsRatio_working_3-way'!R87/3)</f>
        <v>-0.4341818159146178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2.58</v>
      </c>
      <c r="B88" s="4">
        <f>IF('True_Odds_Calculator_3-way'!B89="","",'True_Odds_Calculator_3-way'!B89)</f>
        <v>3.96</v>
      </c>
      <c r="C88" s="4">
        <f>IF('True_Odds_Calculator_3-way'!C89="","",'True_Odds_Calculator_3-way'!C89)</f>
        <v>2.58</v>
      </c>
      <c r="D88" s="9">
        <f t="shared" si="26"/>
        <v>0.37766440431409148</v>
      </c>
      <c r="E88" s="9">
        <f t="shared" si="27"/>
        <v>0.24467119137181703</v>
      </c>
      <c r="F88" s="9">
        <f t="shared" si="28"/>
        <v>0.37766440431409148</v>
      </c>
      <c r="G88" s="9">
        <f t="shared" si="29"/>
        <v>1.0429452283811809</v>
      </c>
      <c r="H88" s="9">
        <f t="shared" si="30"/>
        <v>2.6478534608422661</v>
      </c>
      <c r="I88" s="9">
        <f t="shared" si="31"/>
        <v>4.0871178760082953</v>
      </c>
      <c r="J88" s="9">
        <f t="shared" si="32"/>
        <v>2.6478534608422661</v>
      </c>
      <c r="K88" s="11">
        <f t="shared" si="33"/>
        <v>0.38759689922480617</v>
      </c>
      <c r="L88" s="11">
        <f t="shared" si="34"/>
        <v>0.25252525252525254</v>
      </c>
      <c r="M88" s="11">
        <f t="shared" si="35"/>
        <v>0.38759689922480617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-0.28033110383930659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0.23217573244614889</v>
      </c>
      <c r="Q88" s="11">
        <f>2*'OddsRatio_working_3-way'!K88*'OddsRatio_working_3-way'!L88*'OddsRatio_working_3-way'!M88</f>
        <v>7.5874422368022498E-2</v>
      </c>
      <c r="R88" s="11">
        <f t="shared" si="36"/>
        <v>0</v>
      </c>
      <c r="S88" s="11">
        <f t="shared" si="37"/>
        <v>-0.82821966334223951</v>
      </c>
      <c r="T88" s="11">
        <f t="shared" si="38"/>
        <v>-0.27066002070007822</v>
      </c>
      <c r="U88" s="11">
        <f>'OddsRatio_working_3-way'!S88-'OddsRatio_working_3-way'!R88^2/3</f>
        <v>-0.82821966334223951</v>
      </c>
      <c r="V88" s="11">
        <f>'OddsRatio_working_3-way'!S88*'OddsRatio_working_3-way'!R88/3-2*'OddsRatio_working_3-way'!R88^3/27-'OddsRatio_working_3-way'!T88</f>
        <v>0.27066002070007822</v>
      </c>
      <c r="W88" s="11">
        <f>'OddsRatio_working_3-way'!V88^2+4*'OddsRatio_working_3-way'!U88^3/27</f>
        <v>-1.0908407251967303E-2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0.14505624259001582</v>
      </c>
      <c r="Y88" s="11">
        <f>IF('OddsRatio_working_3-way'!W88&gt;=0,IF('OddsRatio_working_3-way'!V88+SQRT('OddsRatio_working_3-way'!W88)&gt;0,0,PI()),ACOS('OddsRatio_working_3-way'!V88/(2*'OddsRatio_working_3-way'!X88)))</f>
        <v>0.36827833492082163</v>
      </c>
      <c r="Z88" s="11">
        <f>'OddsRatio_working_3-way'!X88^(1/3)*COS('OddsRatio_working_3-way'!Y88/3)</f>
        <v>0.52147261419059054</v>
      </c>
      <c r="AA88" s="11">
        <f>'OddsRatio_working_3-way'!X88^(1/3)*COS(('OddsRatio_working_3-way'!Y88+2*PI())/3)</f>
        <v>-0.31645569620253161</v>
      </c>
      <c r="AB88" s="11">
        <f>'OddsRatio_working_3-way'!X88^(1/3)*COS(('OddsRatio_working_3-way'!Y88+4*PI())/3)</f>
        <v>-0.20501691798805896</v>
      </c>
      <c r="AC88" s="11">
        <f>'OddsRatio_working_3-way'!X88^(1/3)*SIN('OddsRatio_working_3-way'!Y88/3)</f>
        <v>6.43392086002888E-2</v>
      </c>
      <c r="AD88" s="11">
        <f>'OddsRatio_working_3-way'!X88^(1/3)*SIN(('OddsRatio_working_3-way'!Y88+2*PI())/3)</f>
        <v>0.41943892696678847</v>
      </c>
      <c r="AE88" s="11">
        <f>'OddsRatio_working_3-way'!X88^(1/3)*SIN(('OddsRatio_working_3-way'!Y88+4*PI())/3)</f>
        <v>-0.48377813556707733</v>
      </c>
      <c r="AF88" s="11">
        <f>-'OddsRatio_working_3-way'!U88/(3*'OddsRatio_working_3-way'!X88^(1/3))*COS(('OddsRatio_working_3-way'!Y88)/3)</f>
        <v>0.52147261419059032</v>
      </c>
      <c r="AG88" s="11">
        <f>-'OddsRatio_working_3-way'!U88/(3*'OddsRatio_working_3-way'!X88^(1/3))*COS(('OddsRatio_working_3-way'!Y88+2*PI())/3)</f>
        <v>-0.3164556962025315</v>
      </c>
      <c r="AH88" s="11">
        <f>-'OddsRatio_working_3-way'!U88/(3*'OddsRatio_working_3-way'!X88^(1/3))*COS(('OddsRatio_working_3-way'!Y88+4*PI())/3)</f>
        <v>-0.20501691798805888</v>
      </c>
      <c r="AI88" s="11">
        <f>'OddsRatio_working_3-way'!U88/(3*'OddsRatio_working_3-way'!X88^(1/3))*SIN(('OddsRatio_working_3-way'!Y88)/3)</f>
        <v>-6.4339208600288772E-2</v>
      </c>
      <c r="AJ88" s="11">
        <f>'OddsRatio_working_3-way'!U88/(3*'OddsRatio_working_3-way'!X88^(1/3))*SIN(('OddsRatio_working_3-way'!Y88+2*PI())/3)</f>
        <v>-0.41943892696678831</v>
      </c>
      <c r="AK88" s="11">
        <f>'OddsRatio_working_3-way'!U88/(3*'OddsRatio_working_3-way'!X88^(1/3))*SIN(('OddsRatio_working_3-way'!Y88+4*PI())/3)</f>
        <v>0.48377813556707716</v>
      </c>
      <c r="AL88" s="11">
        <f>'OddsRatio_working_3-way'!Z88+'OddsRatio_working_3-way'!AF88</f>
        <v>1.0429452283811809</v>
      </c>
      <c r="AM88" s="11">
        <f>'OddsRatio_working_3-way'!AA88+'OddsRatio_working_3-way'!AG88</f>
        <v>-0.63291139240506311</v>
      </c>
      <c r="AN88" s="11">
        <f>'OddsRatio_working_3-way'!AB88+'OddsRatio_working_3-way'!AH88</f>
        <v>-0.41003383597611787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1.0429452283811809</v>
      </c>
      <c r="AS88" s="11">
        <f>IF(('OddsRatio_working_3-way'!X88=0),IF(Q88&gt;0,-Q88^(1/3),(-Q88)^(1/3)),'OddsRatio_working_3-way'!AM88-'OddsRatio_working_3-way'!R88/3)</f>
        <v>-0.63291139240506311</v>
      </c>
      <c r="AT88" s="11">
        <f>IF(('OddsRatio_working_3-way'!X88=0),IF(Q88&gt;0,-Q88^(1/3),(-Q88)^(1/3)),'OddsRatio_working_3-way'!AN88-'OddsRatio_working_3-way'!R88/3)</f>
        <v>-0.41003383597611787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5.59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1.56</v>
      </c>
      <c r="D89" s="9">
        <f t="shared" si="26"/>
        <v>0.1709795810964623</v>
      </c>
      <c r="E89" s="9">
        <f t="shared" si="27"/>
        <v>0.20070472703135367</v>
      </c>
      <c r="F89" s="9">
        <f t="shared" si="28"/>
        <v>0.62831569187218395</v>
      </c>
      <c r="G89" s="9">
        <f t="shared" si="29"/>
        <v>1.0563511104139187</v>
      </c>
      <c r="H89" s="9">
        <f t="shared" si="30"/>
        <v>5.8486515967998871</v>
      </c>
      <c r="I89" s="9">
        <f t="shared" si="31"/>
        <v>4.9824436862604742</v>
      </c>
      <c r="J89" s="9">
        <f t="shared" si="32"/>
        <v>1.5915566218317949</v>
      </c>
      <c r="K89" s="11">
        <f t="shared" si="33"/>
        <v>0.17889087656529518</v>
      </c>
      <c r="L89" s="11">
        <f t="shared" si="34"/>
        <v>0.20964360587002098</v>
      </c>
      <c r="M89" s="11">
        <f t="shared" si="35"/>
        <v>0.64102564102564097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-0.2329631754818241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0.21444210866022048</v>
      </c>
      <c r="Q89" s="11">
        <f>2*'OddsRatio_working_3-way'!K89*'OddsRatio_working_3-way'!L89*'OddsRatio_working_3-way'!M89</f>
        <v>4.8081190282560658E-2</v>
      </c>
      <c r="R89" s="11">
        <f t="shared" si="36"/>
        <v>0</v>
      </c>
      <c r="S89" s="11">
        <f t="shared" si="37"/>
        <v>-0.92049787790152848</v>
      </c>
      <c r="T89" s="11">
        <f t="shared" si="38"/>
        <v>-0.20638965872231585</v>
      </c>
      <c r="U89" s="11">
        <f>'OddsRatio_working_3-way'!S89-'OddsRatio_working_3-way'!R89^2/3</f>
        <v>-0.92049787790152848</v>
      </c>
      <c r="V89" s="11">
        <f>'OddsRatio_working_3-way'!S89*'OddsRatio_working_3-way'!R89/3-2*'OddsRatio_working_3-way'!R89^3/27-'OddsRatio_working_3-way'!T89</f>
        <v>0.20638965872231585</v>
      </c>
      <c r="W89" s="11">
        <f>'OddsRatio_working_3-way'!V89^2+4*'OddsRatio_working_3-way'!U89^3/27</f>
        <v>-7.2951885934917665E-2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0.16996218488419099</v>
      </c>
      <c r="Y89" s="11">
        <f>IF('OddsRatio_working_3-way'!W89&gt;=0,IF('OddsRatio_working_3-way'!V89+SQRT('OddsRatio_working_3-way'!W89)&gt;0,0,PI()),ACOS('OddsRatio_working_3-way'!V89/(2*'OddsRatio_working_3-way'!X89)))</f>
        <v>0.9183104921157732</v>
      </c>
      <c r="Z89" s="11">
        <f>'OddsRatio_working_3-way'!X89^(1/3)*COS('OddsRatio_working_3-way'!Y89/3)</f>
        <v>0.52817555520695947</v>
      </c>
      <c r="AA89" s="11">
        <f>'OddsRatio_working_3-way'!X89^(1/3)*COS(('OddsRatio_working_3-way'!Y89+2*PI())/3)</f>
        <v>-0.40864713093887373</v>
      </c>
      <c r="AB89" s="11">
        <f>'OddsRatio_working_3-way'!X89^(1/3)*COS(('OddsRatio_working_3-way'!Y89+4*PI())/3)</f>
        <v>-0.11952842426808535</v>
      </c>
      <c r="AC89" s="11">
        <f>'OddsRatio_working_3-way'!X89^(1/3)*SIN('OddsRatio_working_3-way'!Y89/3)</f>
        <v>0.16692276312413609</v>
      </c>
      <c r="AD89" s="11">
        <f>'OddsRatio_working_3-way'!X89^(1/3)*SIN(('OddsRatio_working_3-way'!Y89+2*PI())/3)</f>
        <v>0.37395206690510918</v>
      </c>
      <c r="AE89" s="11">
        <f>'OddsRatio_working_3-way'!X89^(1/3)*SIN(('OddsRatio_working_3-way'!Y89+4*PI())/3)</f>
        <v>-0.54087483002924519</v>
      </c>
      <c r="AF89" s="11">
        <f>-'OddsRatio_working_3-way'!U89/(3*'OddsRatio_working_3-way'!X89^(1/3))*COS(('OddsRatio_working_3-way'!Y89)/3)</f>
        <v>0.52817555520695925</v>
      </c>
      <c r="AG89" s="11">
        <f>-'OddsRatio_working_3-way'!U89/(3*'OddsRatio_working_3-way'!X89^(1/3))*COS(('OddsRatio_working_3-way'!Y89+2*PI())/3)</f>
        <v>-0.40864713093887356</v>
      </c>
      <c r="AH89" s="11">
        <f>-'OddsRatio_working_3-way'!U89/(3*'OddsRatio_working_3-way'!X89^(1/3))*COS(('OddsRatio_working_3-way'!Y89+4*PI())/3)</f>
        <v>-0.1195284242680853</v>
      </c>
      <c r="AI89" s="11">
        <f>'OddsRatio_working_3-way'!U89/(3*'OddsRatio_working_3-way'!X89^(1/3))*SIN(('OddsRatio_working_3-way'!Y89)/3)</f>
        <v>-0.16692276312413604</v>
      </c>
      <c r="AJ89" s="11">
        <f>'OddsRatio_working_3-way'!U89/(3*'OddsRatio_working_3-way'!X89^(1/3))*SIN(('OddsRatio_working_3-way'!Y89+2*PI())/3)</f>
        <v>-0.37395206690510902</v>
      </c>
      <c r="AK89" s="11">
        <f>'OddsRatio_working_3-way'!U89/(3*'OddsRatio_working_3-way'!X89^(1/3))*SIN(('OddsRatio_working_3-way'!Y89+4*PI())/3)</f>
        <v>0.54087483002924497</v>
      </c>
      <c r="AL89" s="11">
        <f>'OddsRatio_working_3-way'!Z89+'OddsRatio_working_3-way'!AF89</f>
        <v>1.0563511104139187</v>
      </c>
      <c r="AM89" s="11">
        <f>'OddsRatio_working_3-way'!AA89+'OddsRatio_working_3-way'!AG89</f>
        <v>-0.81729426187774723</v>
      </c>
      <c r="AN89" s="11">
        <f>'OddsRatio_working_3-way'!AB89+'OddsRatio_working_3-way'!AH89</f>
        <v>-0.23905684853617065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1.0563511104139187</v>
      </c>
      <c r="AS89" s="11">
        <f>IF(('OddsRatio_working_3-way'!X89=0),IF(Q89&gt;0,-Q89^(1/3),(-Q89)^(1/3)),'OddsRatio_working_3-way'!AM89-'OddsRatio_working_3-way'!R89/3)</f>
        <v>-0.81729426187774723</v>
      </c>
      <c r="AT89" s="11">
        <f>IF(('OddsRatio_working_3-way'!X89=0),IF(Q89&gt;0,-Q89^(1/3),(-Q89)^(1/3)),'OddsRatio_working_3-way'!AN89-'OddsRatio_working_3-way'!R89/3)</f>
        <v>-0.23905684853617065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1.62</v>
      </c>
      <c r="B90" s="4">
        <f>IF('True_Odds_Calculator_3-way'!B91="","",'True_Odds_Calculator_3-way'!B91)</f>
        <v>3.94</v>
      </c>
      <c r="C90" s="4">
        <f>IF('True_Odds_Calculator_3-way'!C91="","",'True_Odds_Calculator_3-way'!C91)</f>
        <v>6.24</v>
      </c>
      <c r="D90" s="9">
        <f t="shared" si="26"/>
        <v>0.60389180652111396</v>
      </c>
      <c r="E90" s="9">
        <f t="shared" si="27"/>
        <v>0.243287831859652</v>
      </c>
      <c r="F90" s="9">
        <f t="shared" si="28"/>
        <v>0.15282036161923385</v>
      </c>
      <c r="G90" s="9">
        <f t="shared" si="29"/>
        <v>1.0579447777424411</v>
      </c>
      <c r="H90" s="9">
        <f t="shared" si="30"/>
        <v>1.6559257622003136</v>
      </c>
      <c r="I90" s="9">
        <f t="shared" si="31"/>
        <v>4.110357646562778</v>
      </c>
      <c r="J90" s="9">
        <f t="shared" si="32"/>
        <v>6.5436306353703904</v>
      </c>
      <c r="K90" s="11">
        <f t="shared" si="33"/>
        <v>0.61728395061728392</v>
      </c>
      <c r="L90" s="11">
        <f t="shared" si="34"/>
        <v>0.25380710659898476</v>
      </c>
      <c r="M90" s="11">
        <f t="shared" si="35"/>
        <v>0.16025641025641024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-0.23981397120144987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0.22094635743817917</v>
      </c>
      <c r="Q90" s="11">
        <f>2*'OddsRatio_working_3-way'!K90*'OddsRatio_working_3-way'!L90*'OddsRatio_working_3-way'!M90</f>
        <v>5.021508123594981E-2</v>
      </c>
      <c r="R90" s="11">
        <f t="shared" si="36"/>
        <v>0</v>
      </c>
      <c r="S90" s="11">
        <f t="shared" si="37"/>
        <v>-0.92132395928083177</v>
      </c>
      <c r="T90" s="11">
        <f t="shared" si="38"/>
        <v>-0.20939180892746176</v>
      </c>
      <c r="U90" s="11">
        <f>'OddsRatio_working_3-way'!S90-'OddsRatio_working_3-way'!R90^2/3</f>
        <v>-0.92132395928083177</v>
      </c>
      <c r="V90" s="11">
        <f>'OddsRatio_working_3-way'!S90*'OddsRatio_working_3-way'!R90/3-2*'OddsRatio_working_3-way'!R90^3/27-'OddsRatio_working_3-way'!T90</f>
        <v>0.20939180892746176</v>
      </c>
      <c r="W90" s="11">
        <f>'OddsRatio_working_3-way'!V90^2+4*'OddsRatio_working_3-way'!U90^3/27</f>
        <v>-7.2015016671534759E-2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0.17019102966773059</v>
      </c>
      <c r="Y90" s="11">
        <f>IF('OddsRatio_working_3-way'!W90&gt;=0,IF('OddsRatio_working_3-way'!V90+SQRT('OddsRatio_working_3-way'!W90)&gt;0,0,PI()),ACOS('OddsRatio_working_3-way'!V90/(2*'OddsRatio_working_3-way'!X90)))</f>
        <v>0.90819856062834303</v>
      </c>
      <c r="Z90" s="11">
        <f>'OddsRatio_working_3-way'!X90^(1/3)*COS('OddsRatio_working_3-way'!Y90/3)</f>
        <v>0.52897238887122056</v>
      </c>
      <c r="AA90" s="11">
        <f>'OddsRatio_working_3-way'!X90^(1/3)*COS(('OddsRatio_working_3-way'!Y90+2*PI())/3)</f>
        <v>-0.40756711097975867</v>
      </c>
      <c r="AB90" s="11">
        <f>'OddsRatio_working_3-way'!X90^(1/3)*COS(('OddsRatio_working_3-way'!Y90+4*PI())/3)</f>
        <v>-0.12140527789146209</v>
      </c>
      <c r="AC90" s="11">
        <f>'OddsRatio_working_3-way'!X90^(1/3)*SIN('OddsRatio_working_3-way'!Y90/3)</f>
        <v>0.16521561136532495</v>
      </c>
      <c r="AD90" s="11">
        <f>'OddsRatio_working_3-way'!X90^(1/3)*SIN(('OddsRatio_working_3-way'!Y90+2*PI())/3)</f>
        <v>0.3754957209803555</v>
      </c>
      <c r="AE90" s="11">
        <f>'OddsRatio_working_3-way'!X90^(1/3)*SIN(('OddsRatio_working_3-way'!Y90+4*PI())/3)</f>
        <v>-0.54071133234568036</v>
      </c>
      <c r="AF90" s="11">
        <f>-'OddsRatio_working_3-way'!U90/(3*'OddsRatio_working_3-way'!X90^(1/3))*COS(('OddsRatio_working_3-way'!Y90)/3)</f>
        <v>0.52897238887122056</v>
      </c>
      <c r="AG90" s="11">
        <f>-'OddsRatio_working_3-way'!U90/(3*'OddsRatio_working_3-way'!X90^(1/3))*COS(('OddsRatio_working_3-way'!Y90+2*PI())/3)</f>
        <v>-0.40756711097975862</v>
      </c>
      <c r="AH90" s="11">
        <f>-'OddsRatio_working_3-way'!U90/(3*'OddsRatio_working_3-way'!X90^(1/3))*COS(('OddsRatio_working_3-way'!Y90+4*PI())/3)</f>
        <v>-0.12140527789146206</v>
      </c>
      <c r="AI90" s="11">
        <f>'OddsRatio_working_3-way'!U90/(3*'OddsRatio_working_3-way'!X90^(1/3))*SIN(('OddsRatio_working_3-way'!Y90)/3)</f>
        <v>-0.16521561136532489</v>
      </c>
      <c r="AJ90" s="11">
        <f>'OddsRatio_working_3-way'!U90/(3*'OddsRatio_working_3-way'!X90^(1/3))*SIN(('OddsRatio_working_3-way'!Y90+2*PI())/3)</f>
        <v>-0.37549572098035544</v>
      </c>
      <c r="AK90" s="11">
        <f>'OddsRatio_working_3-way'!U90/(3*'OddsRatio_working_3-way'!X90^(1/3))*SIN(('OddsRatio_working_3-way'!Y90+4*PI())/3)</f>
        <v>0.54071133234568025</v>
      </c>
      <c r="AL90" s="11">
        <f>'OddsRatio_working_3-way'!Z90+'OddsRatio_working_3-way'!AF90</f>
        <v>1.0579447777424411</v>
      </c>
      <c r="AM90" s="11">
        <f>'OddsRatio_working_3-way'!AA90+'OddsRatio_working_3-way'!AG90</f>
        <v>-0.81513422195951724</v>
      </c>
      <c r="AN90" s="11">
        <f>'OddsRatio_working_3-way'!AB90+'OddsRatio_working_3-way'!AH90</f>
        <v>-0.24281055578292415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1.0579447777424411</v>
      </c>
      <c r="AS90" s="11">
        <f>IF(('OddsRatio_working_3-way'!X90=0),IF(Q90&gt;0,-Q90^(1/3),(-Q90)^(1/3)),'OddsRatio_working_3-way'!AM90-'OddsRatio_working_3-way'!R90/3)</f>
        <v>-0.81513422195951724</v>
      </c>
      <c r="AT90" s="11">
        <f>IF(('OddsRatio_working_3-way'!X90=0),IF(Q90&gt;0,-Q90^(1/3),(-Q90)^(1/3)),'OddsRatio_working_3-way'!AN90-'OddsRatio_working_3-way'!R90/3)</f>
        <v>-0.24281055578292415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1.57</v>
      </c>
      <c r="B91" s="4">
        <f>IF('True_Odds_Calculator_3-way'!B92="","",'True_Odds_Calculator_3-way'!B92)</f>
        <v>4.3600000000000003</v>
      </c>
      <c r="C91" s="4">
        <f>IF('True_Odds_Calculator_3-way'!C92="","",'True_Odds_Calculator_3-way'!C92)</f>
        <v>5.96</v>
      </c>
      <c r="D91" s="9">
        <f t="shared" si="26"/>
        <v>0.62232354303520909</v>
      </c>
      <c r="E91" s="9">
        <f t="shared" si="27"/>
        <v>0.21846439418241689</v>
      </c>
      <c r="F91" s="9">
        <f t="shared" si="28"/>
        <v>0.15921206278237415</v>
      </c>
      <c r="G91" s="9">
        <f t="shared" si="29"/>
        <v>1.0647038550803134</v>
      </c>
      <c r="H91" s="9">
        <f t="shared" si="30"/>
        <v>1.6068811973957784</v>
      </c>
      <c r="I91" s="9">
        <f t="shared" si="31"/>
        <v>4.5774049530698537</v>
      </c>
      <c r="J91" s="9">
        <f t="shared" si="32"/>
        <v>6.2809311211983543</v>
      </c>
      <c r="K91" s="11">
        <f t="shared" si="33"/>
        <v>0.63694267515923564</v>
      </c>
      <c r="L91" s="11">
        <f t="shared" si="34"/>
        <v>0.2293577981651376</v>
      </c>
      <c r="M91" s="11">
        <f t="shared" si="35"/>
        <v>0.16778523489932887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-0.23284311899152776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0.21790608576156045</v>
      </c>
      <c r="Q91" s="11">
        <f>2*'OddsRatio_working_3-way'!K91*'OddsRatio_working_3-way'!L91*'OddsRatio_working_3-way'!M91</f>
        <v>4.9022741453669388E-2</v>
      </c>
      <c r="R91" s="11">
        <f t="shared" si="36"/>
        <v>0</v>
      </c>
      <c r="S91" s="11">
        <f t="shared" si="37"/>
        <v>-0.93584936804376506</v>
      </c>
      <c r="T91" s="11">
        <f t="shared" si="38"/>
        <v>-0.2105397903360551</v>
      </c>
      <c r="U91" s="11">
        <f>'OddsRatio_working_3-way'!S91-'OddsRatio_working_3-way'!R91^2/3</f>
        <v>-0.93584936804376506</v>
      </c>
      <c r="V91" s="11">
        <f>'OddsRatio_working_3-way'!S91*'OddsRatio_working_3-way'!R91/3-2*'OddsRatio_working_3-way'!R91^3/27-'OddsRatio_working_3-way'!T91</f>
        <v>0.2105397903360551</v>
      </c>
      <c r="W91" s="11">
        <f>'OddsRatio_working_3-way'!V91^2+4*'OddsRatio_working_3-way'!U91^3/27</f>
        <v>-7.7099665655186944E-2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0.17423164822294557</v>
      </c>
      <c r="Y91" s="11">
        <f>IF('OddsRatio_working_3-way'!W91&gt;=0,IF('OddsRatio_working_3-way'!V91+SQRT('OddsRatio_working_3-way'!W91)&gt;0,0,PI()),ACOS('OddsRatio_working_3-way'!V91/(2*'OddsRatio_working_3-way'!X91)))</f>
        <v>0.92204105946356651</v>
      </c>
      <c r="Z91" s="11">
        <f>'OddsRatio_working_3-way'!X91^(1/3)*COS('OddsRatio_working_3-way'!Y91/3)</f>
        <v>0.5323519275401567</v>
      </c>
      <c r="AA91" s="11">
        <f>'OddsRatio_working_3-way'!X91^(1/3)*COS(('OddsRatio_working_3-way'!Y91+2*PI())/3)</f>
        <v>-0.41250918263767211</v>
      </c>
      <c r="AB91" s="11">
        <f>'OddsRatio_working_3-way'!X91^(1/3)*COS(('OddsRatio_working_3-way'!Y91+4*PI())/3)</f>
        <v>-0.11984274490248467</v>
      </c>
      <c r="AC91" s="11">
        <f>'OddsRatio_working_3-way'!X91^(1/3)*SIN('OddsRatio_working_3-way'!Y91/3)</f>
        <v>0.16897104660917933</v>
      </c>
      <c r="AD91" s="11">
        <f>'OddsRatio_working_3-way'!X91^(1/3)*SIN(('OddsRatio_working_3-way'!Y91+2*PI())/3)</f>
        <v>0.37654476969879869</v>
      </c>
      <c r="AE91" s="11">
        <f>'OddsRatio_working_3-way'!X91^(1/3)*SIN(('OddsRatio_working_3-way'!Y91+4*PI())/3)</f>
        <v>-0.54551581630797807</v>
      </c>
      <c r="AF91" s="11">
        <f>-'OddsRatio_working_3-way'!U91/(3*'OddsRatio_working_3-way'!X91^(1/3))*COS(('OddsRatio_working_3-way'!Y91)/3)</f>
        <v>0.5323519275401567</v>
      </c>
      <c r="AG91" s="11">
        <f>-'OddsRatio_working_3-way'!U91/(3*'OddsRatio_working_3-way'!X91^(1/3))*COS(('OddsRatio_working_3-way'!Y91+2*PI())/3)</f>
        <v>-0.41250918263767211</v>
      </c>
      <c r="AH91" s="11">
        <f>-'OddsRatio_working_3-way'!U91/(3*'OddsRatio_working_3-way'!X91^(1/3))*COS(('OddsRatio_working_3-way'!Y91+4*PI())/3)</f>
        <v>-0.11984274490248467</v>
      </c>
      <c r="AI91" s="11">
        <f>'OddsRatio_working_3-way'!U91/(3*'OddsRatio_working_3-way'!X91^(1/3))*SIN(('OddsRatio_working_3-way'!Y91)/3)</f>
        <v>-0.16897104660917933</v>
      </c>
      <c r="AJ91" s="11">
        <f>'OddsRatio_working_3-way'!U91/(3*'OddsRatio_working_3-way'!X91^(1/3))*SIN(('OddsRatio_working_3-way'!Y91+2*PI())/3)</f>
        <v>-0.37654476969879869</v>
      </c>
      <c r="AK91" s="11">
        <f>'OddsRatio_working_3-way'!U91/(3*'OddsRatio_working_3-way'!X91^(1/3))*SIN(('OddsRatio_working_3-way'!Y91+4*PI())/3)</f>
        <v>0.54551581630797807</v>
      </c>
      <c r="AL91" s="11">
        <f>'OddsRatio_working_3-way'!Z91+'OddsRatio_working_3-way'!AF91</f>
        <v>1.0647038550803134</v>
      </c>
      <c r="AM91" s="11">
        <f>'OddsRatio_working_3-way'!AA91+'OddsRatio_working_3-way'!AG91</f>
        <v>-0.82501836527534422</v>
      </c>
      <c r="AN91" s="11">
        <f>'OddsRatio_working_3-way'!AB91+'OddsRatio_working_3-way'!AH91</f>
        <v>-0.23968548980496934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1.0647038550803134</v>
      </c>
      <c r="AS91" s="11">
        <f>IF(('OddsRatio_working_3-way'!X91=0),IF(Q91&gt;0,-Q91^(1/3),(-Q91)^(1/3)),'OddsRatio_working_3-way'!AM91-'OddsRatio_working_3-way'!R91/3)</f>
        <v>-0.82501836527534422</v>
      </c>
      <c r="AT91" s="11">
        <f>IF(('OddsRatio_working_3-way'!X91=0),IF(Q91&gt;0,-Q91^(1/3),(-Q91)^(1/3)),'OddsRatio_working_3-way'!AN91-'OddsRatio_working_3-way'!R91/3)</f>
        <v>-0.23968548980496934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1.34</v>
      </c>
      <c r="B92" s="4">
        <f>IF('True_Odds_Calculator_3-way'!B93="","",'True_Odds_Calculator_3-way'!B93)</f>
        <v>5.67</v>
      </c>
      <c r="C92" s="4">
        <f>IF('True_Odds_Calculator_3-way'!C93="","",'True_Odds_Calculator_3-way'!C93)</f>
        <v>9.15</v>
      </c>
      <c r="D92" s="9">
        <f t="shared" si="26"/>
        <v>0.73192570699910142</v>
      </c>
      <c r="E92" s="9">
        <f t="shared" si="27"/>
        <v>0.16581895863577925</v>
      </c>
      <c r="F92" s="9">
        <f t="shared" si="28"/>
        <v>0.1022553343651194</v>
      </c>
      <c r="G92" s="9">
        <f t="shared" si="29"/>
        <v>1.0772320133097704</v>
      </c>
      <c r="H92" s="9">
        <f t="shared" si="30"/>
        <v>1.3662588845253221</v>
      </c>
      <c r="I92" s="9">
        <f t="shared" si="31"/>
        <v>6.0306735021566285</v>
      </c>
      <c r="J92" s="9">
        <f t="shared" si="32"/>
        <v>9.7794409084746281</v>
      </c>
      <c r="K92" s="11">
        <f t="shared" si="33"/>
        <v>0.74626865671641784</v>
      </c>
      <c r="L92" s="11">
        <f t="shared" si="34"/>
        <v>0.17636684303350969</v>
      </c>
      <c r="M92" s="11">
        <f t="shared" si="35"/>
        <v>0.10928961748633879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-0.1861420339249773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0.18929839770989212</v>
      </c>
      <c r="Q92" s="11">
        <f>2*'OddsRatio_working_3-way'!K92*'OddsRatio_working_3-way'!L92*'OddsRatio_working_3-way'!M92</f>
        <v>2.8768753451351388E-2</v>
      </c>
      <c r="R92" s="11">
        <f t="shared" si="36"/>
        <v>0</v>
      </c>
      <c r="S92" s="11">
        <f t="shared" si="37"/>
        <v>-1.0169567492003819</v>
      </c>
      <c r="T92" s="11">
        <f t="shared" si="38"/>
        <v>-0.15455269744686656</v>
      </c>
      <c r="U92" s="11">
        <f>'OddsRatio_working_3-way'!S92-'OddsRatio_working_3-way'!R92^2/3</f>
        <v>-1.0169567492003819</v>
      </c>
      <c r="V92" s="11">
        <f>'OddsRatio_working_3-way'!S92*'OddsRatio_working_3-way'!R92/3-2*'OddsRatio_working_3-way'!R92^3/27-'OddsRatio_working_3-way'!T92</f>
        <v>0.15455269744686656</v>
      </c>
      <c r="W92" s="11">
        <f>'OddsRatio_working_3-way'!V92^2+4*'OddsRatio_working_3-way'!U92^3/27</f>
        <v>-0.13192645885683926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0.19736577410036291</v>
      </c>
      <c r="Y92" s="11">
        <f>IF('OddsRatio_working_3-way'!W92&gt;=0,IF('OddsRatio_working_3-way'!V92+SQRT('OddsRatio_working_3-way'!W92)&gt;0,0,PI()),ACOS('OddsRatio_working_3-way'!V92/(2*'OddsRatio_working_3-way'!X92)))</f>
        <v>1.1684930659603148</v>
      </c>
      <c r="Z92" s="11">
        <f>'OddsRatio_working_3-way'!X92^(1/3)*COS('OddsRatio_working_3-way'!Y92/3)</f>
        <v>0.53861600665488518</v>
      </c>
      <c r="AA92" s="11">
        <f>'OddsRatio_working_3-way'!X92^(1/3)*COS(('OddsRatio_working_3-way'!Y92+2*PI())/3)</f>
        <v>-0.46077284430733112</v>
      </c>
      <c r="AB92" s="11">
        <f>'OddsRatio_working_3-way'!X92^(1/3)*COS(('OddsRatio_working_3-way'!Y92+4*PI())/3)</f>
        <v>-7.7843162347553896E-2</v>
      </c>
      <c r="AC92" s="11">
        <f>'OddsRatio_working_3-way'!X92^(1/3)*SIN('OddsRatio_working_3-way'!Y92/3)</f>
        <v>0.22108455496017523</v>
      </c>
      <c r="AD92" s="11">
        <f>'OddsRatio_working_3-way'!X92^(1/3)*SIN(('OddsRatio_working_3-way'!Y92+2*PI())/3)</f>
        <v>0.35591286716797127</v>
      </c>
      <c r="AE92" s="11">
        <f>'OddsRatio_working_3-way'!X92^(1/3)*SIN(('OddsRatio_working_3-way'!Y92+4*PI())/3)</f>
        <v>-0.57699742212814642</v>
      </c>
      <c r="AF92" s="11">
        <f>-'OddsRatio_working_3-way'!U92/(3*'OddsRatio_working_3-way'!X92^(1/3))*COS(('OddsRatio_working_3-way'!Y92)/3)</f>
        <v>0.53861600665488518</v>
      </c>
      <c r="AG92" s="11">
        <f>-'OddsRatio_working_3-way'!U92/(3*'OddsRatio_working_3-way'!X92^(1/3))*COS(('OddsRatio_working_3-way'!Y92+2*PI())/3)</f>
        <v>-0.46077284430733112</v>
      </c>
      <c r="AH92" s="11">
        <f>-'OddsRatio_working_3-way'!U92/(3*'OddsRatio_working_3-way'!X92^(1/3))*COS(('OddsRatio_working_3-way'!Y92+4*PI())/3)</f>
        <v>-7.7843162347553896E-2</v>
      </c>
      <c r="AI92" s="11">
        <f>'OddsRatio_working_3-way'!U92/(3*'OddsRatio_working_3-way'!X92^(1/3))*SIN(('OddsRatio_working_3-way'!Y92)/3)</f>
        <v>-0.22108455496017523</v>
      </c>
      <c r="AJ92" s="11">
        <f>'OddsRatio_working_3-way'!U92/(3*'OddsRatio_working_3-way'!X92^(1/3))*SIN(('OddsRatio_working_3-way'!Y92+2*PI())/3)</f>
        <v>-0.35591286716797127</v>
      </c>
      <c r="AK92" s="11">
        <f>'OddsRatio_working_3-way'!U92/(3*'OddsRatio_working_3-way'!X92^(1/3))*SIN(('OddsRatio_working_3-way'!Y92+4*PI())/3)</f>
        <v>0.57699742212814642</v>
      </c>
      <c r="AL92" s="11">
        <f>'OddsRatio_working_3-way'!Z92+'OddsRatio_working_3-way'!AF92</f>
        <v>1.0772320133097704</v>
      </c>
      <c r="AM92" s="11">
        <f>'OddsRatio_working_3-way'!AA92+'OddsRatio_working_3-way'!AG92</f>
        <v>-0.92154568861466224</v>
      </c>
      <c r="AN92" s="11">
        <f>'OddsRatio_working_3-way'!AB92+'OddsRatio_working_3-way'!AH92</f>
        <v>-0.15568632469510779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1.0772320133097704</v>
      </c>
      <c r="AS92" s="11">
        <f>IF(('OddsRatio_working_3-way'!X92=0),IF(Q92&gt;0,-Q92^(1/3),(-Q92)^(1/3)),'OddsRatio_working_3-way'!AM92-'OddsRatio_working_3-way'!R92/3)</f>
        <v>-0.92154568861466224</v>
      </c>
      <c r="AT92" s="11">
        <f>IF(('OddsRatio_working_3-way'!X92=0),IF(Q92&gt;0,-Q92^(1/3),(-Q92)^(1/3)),'OddsRatio_working_3-way'!AN92-'OddsRatio_working_3-way'!R92/3)</f>
        <v>-0.15568632469510779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1.44</v>
      </c>
      <c r="B93" s="4">
        <f>IF('True_Odds_Calculator_3-way'!B94="","",'True_Odds_Calculator_3-way'!B94)</f>
        <v>4.9400000000000004</v>
      </c>
      <c r="C93" s="4">
        <f>IF('True_Odds_Calculator_3-way'!C94="","",'True_Odds_Calculator_3-way'!C94)</f>
        <v>7.44</v>
      </c>
      <c r="D93" s="9">
        <f t="shared" si="26"/>
        <v>0.68064124178667418</v>
      </c>
      <c r="E93" s="9">
        <f t="shared" si="27"/>
        <v>0.19225232511006229</v>
      </c>
      <c r="F93" s="9">
        <f t="shared" si="28"/>
        <v>0.12710643310326361</v>
      </c>
      <c r="G93" s="9">
        <f t="shared" si="29"/>
        <v>1.0663699391334041</v>
      </c>
      <c r="H93" s="9">
        <f t="shared" si="30"/>
        <v>1.4692027732186979</v>
      </c>
      <c r="I93" s="9">
        <f t="shared" si="31"/>
        <v>5.2014975601856115</v>
      </c>
      <c r="J93" s="9">
        <f t="shared" si="32"/>
        <v>7.8674224080191246</v>
      </c>
      <c r="K93" s="11">
        <f t="shared" si="33"/>
        <v>0.69444444444444442</v>
      </c>
      <c r="L93" s="11">
        <f t="shared" si="34"/>
        <v>0.20242914979757085</v>
      </c>
      <c r="M93" s="11">
        <f t="shared" si="35"/>
        <v>0.13440860215053763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-0.21094653161715993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0.20443953487247205</v>
      </c>
      <c r="Q93" s="11">
        <f>2*'OddsRatio_working_3-way'!K93*'OddsRatio_working_3-way'!L93*'OddsRatio_working_3-way'!M93</f>
        <v>3.7789193137240669E-2</v>
      </c>
      <c r="R93" s="11">
        <f t="shared" si="36"/>
        <v>0</v>
      </c>
      <c r="S93" s="11">
        <f t="shared" si="37"/>
        <v>-0.96915333618048183</v>
      </c>
      <c r="T93" s="11">
        <f t="shared" si="38"/>
        <v>-0.1791410972607175</v>
      </c>
      <c r="U93" s="11">
        <f>'OddsRatio_working_3-way'!S93-'OddsRatio_working_3-way'!R93^2/3</f>
        <v>-0.96915333618048183</v>
      </c>
      <c r="V93" s="11">
        <f>'OddsRatio_working_3-way'!S93*'OddsRatio_working_3-way'!R93/3-2*'OddsRatio_working_3-way'!R93^3/27-'OddsRatio_working_3-way'!T93</f>
        <v>0.1791410972607175</v>
      </c>
      <c r="W93" s="11">
        <f>'OddsRatio_working_3-way'!V93^2+4*'OddsRatio_working_3-way'!U93^3/27</f>
        <v>-0.1027655350400821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0.1836144518875461</v>
      </c>
      <c r="Y93" s="11">
        <f>IF('OddsRatio_working_3-way'!W93&gt;=0,IF('OddsRatio_working_3-way'!V93+SQRT('OddsRatio_working_3-way'!W93)&gt;0,0,PI()),ACOS('OddsRatio_working_3-way'!V93/(2*'OddsRatio_working_3-way'!X93)))</f>
        <v>1.0612071974993722</v>
      </c>
      <c r="Z93" s="11">
        <f>'OddsRatio_working_3-way'!X93^(1/3)*COS('OddsRatio_working_3-way'!Y93/3)</f>
        <v>0.53318496956670203</v>
      </c>
      <c r="AA93" s="11">
        <f>'OddsRatio_working_3-way'!X93^(1/3)*COS(('OddsRatio_working_3-way'!Y93+2*PI())/3)</f>
        <v>-0.43710252910988545</v>
      </c>
      <c r="AB93" s="11">
        <f>'OddsRatio_working_3-way'!X93^(1/3)*COS(('OddsRatio_working_3-way'!Y93+4*PI())/3)</f>
        <v>-9.6082440456816798E-2</v>
      </c>
      <c r="AC93" s="11">
        <f>'OddsRatio_working_3-way'!X93^(1/3)*SIN('OddsRatio_working_3-way'!Y93/3)</f>
        <v>0.19688803998291929</v>
      </c>
      <c r="AD93" s="11">
        <f>'OddsRatio_working_3-way'!X93^(1/3)*SIN(('OddsRatio_working_3-way'!Y93+2*PI())/3)</f>
        <v>0.36330770856933714</v>
      </c>
      <c r="AE93" s="11">
        <f>'OddsRatio_working_3-way'!X93^(1/3)*SIN(('OddsRatio_working_3-way'!Y93+4*PI())/3)</f>
        <v>-0.5601957485522564</v>
      </c>
      <c r="AF93" s="11">
        <f>-'OddsRatio_working_3-way'!U93/(3*'OddsRatio_working_3-way'!X93^(1/3))*COS(('OddsRatio_working_3-way'!Y93)/3)</f>
        <v>0.53318496956670203</v>
      </c>
      <c r="AG93" s="11">
        <f>-'OddsRatio_working_3-way'!U93/(3*'OddsRatio_working_3-way'!X93^(1/3))*COS(('OddsRatio_working_3-way'!Y93+2*PI())/3)</f>
        <v>-0.43710252910988534</v>
      </c>
      <c r="AH93" s="11">
        <f>-'OddsRatio_working_3-way'!U93/(3*'OddsRatio_working_3-way'!X93^(1/3))*COS(('OddsRatio_working_3-way'!Y93+4*PI())/3)</f>
        <v>-9.6082440456816784E-2</v>
      </c>
      <c r="AI93" s="11">
        <f>'OddsRatio_working_3-way'!U93/(3*'OddsRatio_working_3-way'!X93^(1/3))*SIN(('OddsRatio_working_3-way'!Y93)/3)</f>
        <v>-0.19688803998291926</v>
      </c>
      <c r="AJ93" s="11">
        <f>'OddsRatio_working_3-way'!U93/(3*'OddsRatio_working_3-way'!X93^(1/3))*SIN(('OddsRatio_working_3-way'!Y93+2*PI())/3)</f>
        <v>-0.36330770856933708</v>
      </c>
      <c r="AK93" s="11">
        <f>'OddsRatio_working_3-way'!U93/(3*'OddsRatio_working_3-way'!X93^(1/3))*SIN(('OddsRatio_working_3-way'!Y93+4*PI())/3)</f>
        <v>0.56019574855225629</v>
      </c>
      <c r="AL93" s="11">
        <f>'OddsRatio_working_3-way'!Z93+'OddsRatio_working_3-way'!AF93</f>
        <v>1.0663699391334041</v>
      </c>
      <c r="AM93" s="11">
        <f>'OddsRatio_working_3-way'!AA93+'OddsRatio_working_3-way'!AG93</f>
        <v>-0.87420505821977079</v>
      </c>
      <c r="AN93" s="11">
        <f>'OddsRatio_working_3-way'!AB93+'OddsRatio_working_3-way'!AH93</f>
        <v>-0.1921648809136336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1.0663699391334041</v>
      </c>
      <c r="AS93" s="11">
        <f>IF(('OddsRatio_working_3-way'!X93=0),IF(Q93&gt;0,-Q93^(1/3),(-Q93)^(1/3)),'OddsRatio_working_3-way'!AM93-'OddsRatio_working_3-way'!R93/3)</f>
        <v>-0.87420505821977079</v>
      </c>
      <c r="AT93" s="11">
        <f>IF(('OddsRatio_working_3-way'!X93=0),IF(Q93&gt;0,-Q93^(1/3),(-Q93)^(1/3)),'OddsRatio_working_3-way'!AN93-'OddsRatio_working_3-way'!R93/3)</f>
        <v>-0.1921648809136336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9.61</v>
      </c>
      <c r="B94" s="4">
        <f>IF('True_Odds_Calculator_3-way'!B95="","",'True_Odds_Calculator_3-way'!B95)</f>
        <v>5.75</v>
      </c>
      <c r="C94" s="4">
        <f>IF('True_Odds_Calculator_3-way'!C95="","",'True_Odds_Calculator_3-way'!C95)</f>
        <v>1.33</v>
      </c>
      <c r="D94" s="9">
        <f t="shared" si="26"/>
        <v>9.762910777174362E-2</v>
      </c>
      <c r="E94" s="9">
        <f t="shared" si="27"/>
        <v>0.16395776889541525</v>
      </c>
      <c r="F94" s="9">
        <f t="shared" si="28"/>
        <v>0.73841312333284093</v>
      </c>
      <c r="G94" s="9">
        <f t="shared" si="29"/>
        <v>1.0735013774866122</v>
      </c>
      <c r="H94" s="9">
        <f t="shared" si="30"/>
        <v>10.24284686015973</v>
      </c>
      <c r="I94" s="9">
        <f t="shared" si="31"/>
        <v>6.0991315430614099</v>
      </c>
      <c r="J94" s="9">
        <f t="shared" si="32"/>
        <v>1.3542554545705823</v>
      </c>
      <c r="K94" s="11">
        <f t="shared" si="33"/>
        <v>0.10405827263267431</v>
      </c>
      <c r="L94" s="11">
        <f t="shared" si="34"/>
        <v>0.17391304347826086</v>
      </c>
      <c r="M94" s="11">
        <f t="shared" si="35"/>
        <v>0.75187969924812026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-0.18364022983305439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0.18627757467686318</v>
      </c>
      <c r="Q94" s="11">
        <f>2*'OddsRatio_working_3-way'!K94*'OddsRatio_working_3-way'!L94*'OddsRatio_working_3-way'!M94</f>
        <v>2.7213670515246632E-2</v>
      </c>
      <c r="R94" s="11">
        <f t="shared" si="36"/>
        <v>0</v>
      </c>
      <c r="S94" s="11">
        <f t="shared" si="37"/>
        <v>-1.0143614764924134</v>
      </c>
      <c r="T94" s="11">
        <f t="shared" si="38"/>
        <v>-0.14819013535316486</v>
      </c>
      <c r="U94" s="11">
        <f>'OddsRatio_working_3-way'!S94-'OddsRatio_working_3-way'!R94^2/3</f>
        <v>-1.0143614764924134</v>
      </c>
      <c r="V94" s="11">
        <f>'OddsRatio_working_3-way'!S94*'OddsRatio_working_3-way'!R94/3-2*'OddsRatio_working_3-way'!R94^3/27-'OddsRatio_working_3-way'!T94</f>
        <v>0.14819013535316486</v>
      </c>
      <c r="W94" s="11">
        <f>'OddsRatio_working_3-way'!V94^2+4*'OddsRatio_working_3-way'!U94^3/27</f>
        <v>-0.13266281675907987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0.1966107404079627</v>
      </c>
      <c r="Y94" s="11">
        <f>IF('OddsRatio_working_3-way'!W94&gt;=0,IF('OddsRatio_working_3-way'!V94+SQRT('OddsRatio_working_3-way'!W94)&gt;0,0,PI()),ACOS('OddsRatio_working_3-way'!V94/(2*'OddsRatio_working_3-way'!X94)))</f>
        <v>1.1843904280817024</v>
      </c>
      <c r="Z94" s="11">
        <f>'OddsRatio_working_3-way'!X94^(1/3)*COS('OddsRatio_working_3-way'!Y94/3)</f>
        <v>0.53675068874330611</v>
      </c>
      <c r="AA94" s="11">
        <f>'OddsRatio_working_3-way'!X94^(1/3)*COS(('OddsRatio_working_3-way'!Y94+2*PI())/3)</f>
        <v>-0.46206166996872045</v>
      </c>
      <c r="AB94" s="11">
        <f>'OddsRatio_working_3-way'!X94^(1/3)*COS(('OddsRatio_working_3-way'!Y94+4*PI())/3)</f>
        <v>-7.4689018774585808E-2</v>
      </c>
      <c r="AC94" s="11">
        <f>'OddsRatio_working_3-way'!X94^(1/3)*SIN('OddsRatio_working_3-way'!Y94/3)</f>
        <v>0.22364970444363286</v>
      </c>
      <c r="AD94" s="11">
        <f>'OddsRatio_working_3-way'!X94^(1/3)*SIN(('OddsRatio_working_3-way'!Y94+2*PI())/3)</f>
        <v>0.3530148797286809</v>
      </c>
      <c r="AE94" s="11">
        <f>'OddsRatio_working_3-way'!X94^(1/3)*SIN(('OddsRatio_working_3-way'!Y94+4*PI())/3)</f>
        <v>-0.57666458417231359</v>
      </c>
      <c r="AF94" s="11">
        <f>-'OddsRatio_working_3-way'!U94/(3*'OddsRatio_working_3-way'!X94^(1/3))*COS(('OddsRatio_working_3-way'!Y94)/3)</f>
        <v>0.53675068874330611</v>
      </c>
      <c r="AG94" s="11">
        <f>-'OddsRatio_working_3-way'!U94/(3*'OddsRatio_working_3-way'!X94^(1/3))*COS(('OddsRatio_working_3-way'!Y94+2*PI())/3)</f>
        <v>-0.46206166996872045</v>
      </c>
      <c r="AH94" s="11">
        <f>-'OddsRatio_working_3-way'!U94/(3*'OddsRatio_working_3-way'!X94^(1/3))*COS(('OddsRatio_working_3-way'!Y94+4*PI())/3)</f>
        <v>-7.4689018774585808E-2</v>
      </c>
      <c r="AI94" s="11">
        <f>'OddsRatio_working_3-way'!U94/(3*'OddsRatio_working_3-way'!X94^(1/3))*SIN(('OddsRatio_working_3-way'!Y94)/3)</f>
        <v>-0.22364970444363286</v>
      </c>
      <c r="AJ94" s="11">
        <f>'OddsRatio_working_3-way'!U94/(3*'OddsRatio_working_3-way'!X94^(1/3))*SIN(('OddsRatio_working_3-way'!Y94+2*PI())/3)</f>
        <v>-0.3530148797286809</v>
      </c>
      <c r="AK94" s="11">
        <f>'OddsRatio_working_3-way'!U94/(3*'OddsRatio_working_3-way'!X94^(1/3))*SIN(('OddsRatio_working_3-way'!Y94+4*PI())/3)</f>
        <v>0.57666458417231359</v>
      </c>
      <c r="AL94" s="11">
        <f>'OddsRatio_working_3-way'!Z94+'OddsRatio_working_3-way'!AF94</f>
        <v>1.0735013774866122</v>
      </c>
      <c r="AM94" s="11">
        <f>'OddsRatio_working_3-way'!AA94+'OddsRatio_working_3-way'!AG94</f>
        <v>-0.92412333993744089</v>
      </c>
      <c r="AN94" s="11">
        <f>'OddsRatio_working_3-way'!AB94+'OddsRatio_working_3-way'!AH94</f>
        <v>-0.14937803754917162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1.0735013774866122</v>
      </c>
      <c r="AS94" s="11">
        <f>IF(('OddsRatio_working_3-way'!X94=0),IF(Q94&gt;0,-Q94^(1/3),(-Q94)^(1/3)),'OddsRatio_working_3-way'!AM94-'OddsRatio_working_3-way'!R94/3)</f>
        <v>-0.92412333993744089</v>
      </c>
      <c r="AT94" s="11">
        <f>IF(('OddsRatio_working_3-way'!X94=0),IF(Q94&gt;0,-Q94^(1/3),(-Q94)^(1/3)),'OddsRatio_working_3-way'!AN94-'OddsRatio_working_3-way'!R94/3)</f>
        <v>-0.14937803754917162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2.98</v>
      </c>
      <c r="B95" s="4">
        <f>IF('True_Odds_Calculator_3-way'!B96="","",'True_Odds_Calculator_3-way'!B96)</f>
        <v>4.12</v>
      </c>
      <c r="C95" s="4">
        <f>IF('True_Odds_Calculator_3-way'!C96="","",'True_Odds_Calculator_3-way'!C96)</f>
        <v>2.23</v>
      </c>
      <c r="D95" s="9">
        <f t="shared" si="26"/>
        <v>0.3264690370748749</v>
      </c>
      <c r="E95" s="9">
        <f t="shared" si="27"/>
        <v>0.23524373763541784</v>
      </c>
      <c r="F95" s="9">
        <f t="shared" si="28"/>
        <v>0.43828722528970743</v>
      </c>
      <c r="G95" s="9">
        <f t="shared" si="29"/>
        <v>1.0419583922577962</v>
      </c>
      <c r="H95" s="9">
        <f t="shared" si="30"/>
        <v>3.0630776166704359</v>
      </c>
      <c r="I95" s="9">
        <f t="shared" si="31"/>
        <v>4.250910183844324</v>
      </c>
      <c r="J95" s="9">
        <f t="shared" si="32"/>
        <v>2.281608822477089</v>
      </c>
      <c r="K95" s="11">
        <f t="shared" si="33"/>
        <v>0.33557046979865773</v>
      </c>
      <c r="L95" s="11">
        <f t="shared" si="34"/>
        <v>0.24271844660194175</v>
      </c>
      <c r="M95" s="11">
        <f t="shared" si="35"/>
        <v>0.44843049327354262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-0.2775278380753049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0.23119868886602635</v>
      </c>
      <c r="Q95" s="11">
        <f>2*'OddsRatio_working_3-way'!K95*'OddsRatio_working_3-way'!L95*'OddsRatio_working_3-way'!M95</f>
        <v>7.3048558883420642E-2</v>
      </c>
      <c r="R95" s="11">
        <f t="shared" si="36"/>
        <v>0</v>
      </c>
      <c r="S95" s="11">
        <f t="shared" si="37"/>
        <v>-0.83306485745510139</v>
      </c>
      <c r="T95" s="11">
        <f t="shared" si="38"/>
        <v>-0.26321164532546648</v>
      </c>
      <c r="U95" s="11">
        <f>'OddsRatio_working_3-way'!S95-'OddsRatio_working_3-way'!R95^2/3</f>
        <v>-0.83306485745510139</v>
      </c>
      <c r="V95" s="11">
        <f>'OddsRatio_working_3-way'!S95*'OddsRatio_working_3-way'!R95/3-2*'OddsRatio_working_3-way'!R95^3/27-'OddsRatio_working_3-way'!T95</f>
        <v>0.26321164532546648</v>
      </c>
      <c r="W95" s="11">
        <f>'OddsRatio_working_3-way'!V95^2+4*'OddsRatio_working_3-way'!U95^3/27</f>
        <v>-1.6370675563028042E-2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0.14633099961898641</v>
      </c>
      <c r="Y95" s="11">
        <f>IF('OddsRatio_working_3-way'!W95&gt;=0,IF('OddsRatio_working_3-way'!V95+SQRT('OddsRatio_working_3-way'!W95)&gt;0,0,PI()),ACOS('OddsRatio_working_3-way'!V95/(2*'OddsRatio_working_3-way'!X95)))</f>
        <v>0.45246823781629808</v>
      </c>
      <c r="Z95" s="11">
        <f>'OddsRatio_working_3-way'!X95^(1/3)*COS('OddsRatio_working_3-way'!Y95/3)</f>
        <v>0.5209791961288982</v>
      </c>
      <c r="AA95" s="11">
        <f>'OddsRatio_working_3-way'!X95^(1/3)*COS(('OddsRatio_working_3-way'!Y95+2*PI())/3)</f>
        <v>-0.32905870382236785</v>
      </c>
      <c r="AB95" s="11">
        <f>'OddsRatio_working_3-way'!X95^(1/3)*COS(('OddsRatio_working_3-way'!Y95+4*PI())/3)</f>
        <v>-0.1919204923065303</v>
      </c>
      <c r="AC95" s="11">
        <f>'OddsRatio_working_3-way'!X95^(1/3)*SIN('OddsRatio_working_3-way'!Y95/3)</f>
        <v>7.9176783334852646E-2</v>
      </c>
      <c r="AD95" s="11">
        <f>'OddsRatio_working_3-way'!X95^(1/3)*SIN(('OddsRatio_working_3-way'!Y95+2*PI())/3)</f>
        <v>0.41159282702339506</v>
      </c>
      <c r="AE95" s="11">
        <f>'OddsRatio_working_3-way'!X95^(1/3)*SIN(('OddsRatio_working_3-way'!Y95+4*PI())/3)</f>
        <v>-0.49076961035824768</v>
      </c>
      <c r="AF95" s="11">
        <f>-'OddsRatio_working_3-way'!U95/(3*'OddsRatio_working_3-way'!X95^(1/3))*COS(('OddsRatio_working_3-way'!Y95)/3)</f>
        <v>0.52097919612889809</v>
      </c>
      <c r="AG95" s="11">
        <f>-'OddsRatio_working_3-way'!U95/(3*'OddsRatio_working_3-way'!X95^(1/3))*COS(('OddsRatio_working_3-way'!Y95+2*PI())/3)</f>
        <v>-0.32905870382236774</v>
      </c>
      <c r="AH95" s="11">
        <f>-'OddsRatio_working_3-way'!U95/(3*'OddsRatio_working_3-way'!X95^(1/3))*COS(('OddsRatio_working_3-way'!Y95+4*PI())/3)</f>
        <v>-0.19192049230653027</v>
      </c>
      <c r="AI95" s="11">
        <f>'OddsRatio_working_3-way'!U95/(3*'OddsRatio_working_3-way'!X95^(1/3))*SIN(('OddsRatio_working_3-way'!Y95)/3)</f>
        <v>-7.9176783334852618E-2</v>
      </c>
      <c r="AJ95" s="11">
        <f>'OddsRatio_working_3-way'!U95/(3*'OddsRatio_working_3-way'!X95^(1/3))*SIN(('OddsRatio_working_3-way'!Y95+2*PI())/3)</f>
        <v>-0.41159282702339495</v>
      </c>
      <c r="AK95" s="11">
        <f>'OddsRatio_working_3-way'!U95/(3*'OddsRatio_working_3-way'!X95^(1/3))*SIN(('OddsRatio_working_3-way'!Y95+4*PI())/3)</f>
        <v>0.49076961035824757</v>
      </c>
      <c r="AL95" s="11">
        <f>'OddsRatio_working_3-way'!Z95+'OddsRatio_working_3-way'!AF95</f>
        <v>1.0419583922577962</v>
      </c>
      <c r="AM95" s="11">
        <f>'OddsRatio_working_3-way'!AA95+'OddsRatio_working_3-way'!AG95</f>
        <v>-0.65811740764473559</v>
      </c>
      <c r="AN95" s="11">
        <f>'OddsRatio_working_3-way'!AB95+'OddsRatio_working_3-way'!AH95</f>
        <v>-0.3838409846130606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1.0419583922577962</v>
      </c>
      <c r="AS95" s="11">
        <f>IF(('OddsRatio_working_3-way'!X95=0),IF(Q95&gt;0,-Q95^(1/3),(-Q95)^(1/3)),'OddsRatio_working_3-way'!AM95-'OddsRatio_working_3-way'!R95/3)</f>
        <v>-0.65811740764473559</v>
      </c>
      <c r="AT95" s="11">
        <f>IF(('OddsRatio_working_3-way'!X95=0),IF(Q95&gt;0,-Q95^(1/3),(-Q95)^(1/3)),'OddsRatio_working_3-way'!AN95-'OddsRatio_working_3-way'!R95/3)</f>
        <v>-0.3838409846130606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2.97</v>
      </c>
      <c r="B96" s="4">
        <f>IF('True_Odds_Calculator_3-way'!B97="","",'True_Odds_Calculator_3-way'!B97)</f>
        <v>3.7</v>
      </c>
      <c r="C96" s="4">
        <f>IF('True_Odds_Calculator_3-way'!C97="","",'True_Odds_Calculator_3-way'!C97)</f>
        <v>2.38</v>
      </c>
      <c r="D96" s="9">
        <f t="shared" si="26"/>
        <v>0.32757902289923285</v>
      </c>
      <c r="E96" s="9">
        <f t="shared" si="27"/>
        <v>0.26223708674906882</v>
      </c>
      <c r="F96" s="9">
        <f t="shared" si="28"/>
        <v>0.41018389035169833</v>
      </c>
      <c r="G96" s="9">
        <f t="shared" si="29"/>
        <v>1.0419789466611022</v>
      </c>
      <c r="H96" s="9">
        <f t="shared" si="30"/>
        <v>3.0526985249223717</v>
      </c>
      <c r="I96" s="9">
        <f t="shared" si="31"/>
        <v>3.8133431559849762</v>
      </c>
      <c r="J96" s="9">
        <f t="shared" si="32"/>
        <v>2.4379309463923211</v>
      </c>
      <c r="K96" s="11">
        <f t="shared" si="33"/>
        <v>0.33670033670033667</v>
      </c>
      <c r="L96" s="11">
        <f t="shared" si="34"/>
        <v>0.27027027027027023</v>
      </c>
      <c r="M96" s="11">
        <f t="shared" si="35"/>
        <v>0.42016806722689076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-0.28065575124398656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0.23132376073552546</v>
      </c>
      <c r="Q96" s="11">
        <f>2*'OddsRatio_working_3-way'!K96*'OddsRatio_working_3-way'!L96*'OddsRatio_working_3-way'!M96</f>
        <v>7.6470664705958799E-2</v>
      </c>
      <c r="R96" s="11">
        <f t="shared" si="36"/>
        <v>0</v>
      </c>
      <c r="S96" s="11">
        <f t="shared" si="37"/>
        <v>-0.82422597687807719</v>
      </c>
      <c r="T96" s="11">
        <f t="shared" si="38"/>
        <v>-0.27247139731506675</v>
      </c>
      <c r="U96" s="11">
        <f>'OddsRatio_working_3-way'!S96-'OddsRatio_working_3-way'!R96^2/3</f>
        <v>-0.82422597687807719</v>
      </c>
      <c r="V96" s="11">
        <f>'OddsRatio_working_3-way'!S96*'OddsRatio_working_3-way'!R96/3-2*'OddsRatio_working_3-way'!R96^3/27-'OddsRatio_working_3-way'!T96</f>
        <v>0.27247139731506675</v>
      </c>
      <c r="W96" s="11">
        <f>'OddsRatio_working_3-way'!V96^2+4*'OddsRatio_working_3-way'!U96^3/27</f>
        <v>-8.7129152564173751E-3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0.14400831365865854</v>
      </c>
      <c r="Y96" s="11">
        <f>IF('OddsRatio_working_3-way'!W96&gt;=0,IF('OddsRatio_working_3-way'!V96+SQRT('OddsRatio_working_3-way'!W96)&gt;0,0,PI()),ACOS('OddsRatio_working_3-way'!V96/(2*'OddsRatio_working_3-way'!X96)))</f>
        <v>0.3300485102048254</v>
      </c>
      <c r="Z96" s="11">
        <f>'OddsRatio_working_3-way'!X96^(1/3)*COS('OddsRatio_working_3-way'!Y96/3)</f>
        <v>0.52098947333055112</v>
      </c>
      <c r="AA96" s="11">
        <f>'OddsRatio_working_3-way'!X96^(1/3)*COS(('OddsRatio_working_3-way'!Y96+2*PI())/3)</f>
        <v>-0.31033418618656849</v>
      </c>
      <c r="AB96" s="11">
        <f>'OddsRatio_working_3-way'!X96^(1/3)*COS(('OddsRatio_working_3-way'!Y96+4*PI())/3)</f>
        <v>-0.21065528714398257</v>
      </c>
      <c r="AC96" s="11">
        <f>'OddsRatio_working_3-way'!X96^(1/3)*SIN('OddsRatio_working_3-way'!Y96/3)</f>
        <v>5.7549639194762442E-2</v>
      </c>
      <c r="AD96" s="11">
        <f>'OddsRatio_working_3-way'!X96^(1/3)*SIN(('OddsRatio_working_3-way'!Y96+2*PI())/3)</f>
        <v>0.42241529941115136</v>
      </c>
      <c r="AE96" s="11">
        <f>'OddsRatio_working_3-way'!X96^(1/3)*SIN(('OddsRatio_working_3-way'!Y96+4*PI())/3)</f>
        <v>-0.47996493860591383</v>
      </c>
      <c r="AF96" s="11">
        <f>-'OddsRatio_working_3-way'!U96/(3*'OddsRatio_working_3-way'!X96^(1/3))*COS(('OddsRatio_working_3-way'!Y96)/3)</f>
        <v>0.52098947333055112</v>
      </c>
      <c r="AG96" s="11">
        <f>-'OddsRatio_working_3-way'!U96/(3*'OddsRatio_working_3-way'!X96^(1/3))*COS(('OddsRatio_working_3-way'!Y96+2*PI())/3)</f>
        <v>-0.31033418618656849</v>
      </c>
      <c r="AH96" s="11">
        <f>-'OddsRatio_working_3-way'!U96/(3*'OddsRatio_working_3-way'!X96^(1/3))*COS(('OddsRatio_working_3-way'!Y96+4*PI())/3)</f>
        <v>-0.21065528714398257</v>
      </c>
      <c r="AI96" s="11">
        <f>'OddsRatio_working_3-way'!U96/(3*'OddsRatio_working_3-way'!X96^(1/3))*SIN(('OddsRatio_working_3-way'!Y96)/3)</f>
        <v>-5.7549639194762442E-2</v>
      </c>
      <c r="AJ96" s="11">
        <f>'OddsRatio_working_3-way'!U96/(3*'OddsRatio_working_3-way'!X96^(1/3))*SIN(('OddsRatio_working_3-way'!Y96+2*PI())/3)</f>
        <v>-0.42241529941115136</v>
      </c>
      <c r="AK96" s="11">
        <f>'OddsRatio_working_3-way'!U96/(3*'OddsRatio_working_3-way'!X96^(1/3))*SIN(('OddsRatio_working_3-way'!Y96+4*PI())/3)</f>
        <v>0.47996493860591383</v>
      </c>
      <c r="AL96" s="11">
        <f>'OddsRatio_working_3-way'!Z96+'OddsRatio_working_3-way'!AF96</f>
        <v>1.0419789466611022</v>
      </c>
      <c r="AM96" s="11">
        <f>'OddsRatio_working_3-way'!AA96+'OddsRatio_working_3-way'!AG96</f>
        <v>-0.62066837237313699</v>
      </c>
      <c r="AN96" s="11">
        <f>'OddsRatio_working_3-way'!AB96+'OddsRatio_working_3-way'!AH96</f>
        <v>-0.42131057428796514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1.0419789466611022</v>
      </c>
      <c r="AS96" s="11">
        <f>IF(('OddsRatio_working_3-way'!X96=0),IF(Q96&gt;0,-Q96^(1/3),(-Q96)^(1/3)),'OddsRatio_working_3-way'!AM96-'OddsRatio_working_3-way'!R96/3)</f>
        <v>-0.62066837237313699</v>
      </c>
      <c r="AT96" s="11">
        <f>IF(('OddsRatio_working_3-way'!X96=0),IF(Q96&gt;0,-Q96^(1/3),(-Q96)^(1/3)),'OddsRatio_working_3-way'!AN96-'OddsRatio_working_3-way'!R96/3)</f>
        <v>-0.42131057428796514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2.37</v>
      </c>
      <c r="B97" s="4">
        <f>IF('True_Odds_Calculator_3-way'!B98="","",'True_Odds_Calculator_3-way'!B98)</f>
        <v>3.37</v>
      </c>
      <c r="C97" s="4">
        <f>IF('True_Odds_Calculator_3-way'!C98="","",'True_Odds_Calculator_3-way'!C98)</f>
        <v>3.23</v>
      </c>
      <c r="D97" s="9">
        <f t="shared" si="26"/>
        <v>0.41155826521659811</v>
      </c>
      <c r="E97" s="9">
        <f t="shared" si="27"/>
        <v>0.28789971809352699</v>
      </c>
      <c r="F97" s="9">
        <f t="shared" si="28"/>
        <v>0.30054201668987468</v>
      </c>
      <c r="G97" s="9">
        <f t="shared" si="29"/>
        <v>1.0436420568892921</v>
      </c>
      <c r="H97" s="9">
        <f t="shared" si="30"/>
        <v>2.4297896179383303</v>
      </c>
      <c r="I97" s="9">
        <f t="shared" si="31"/>
        <v>3.4734316748276233</v>
      </c>
      <c r="J97" s="9">
        <f t="shared" si="32"/>
        <v>3.3273217868631217</v>
      </c>
      <c r="K97" s="11">
        <f t="shared" si="33"/>
        <v>0.42194092827004215</v>
      </c>
      <c r="L97" s="11">
        <f t="shared" si="34"/>
        <v>0.29673590504451036</v>
      </c>
      <c r="M97" s="11">
        <f t="shared" si="35"/>
        <v>0.30959752321981426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-0.28066806919550569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0.23141609555926468</v>
      </c>
      <c r="Q97" s="11">
        <f>2*'OddsRatio_working_3-way'!K97*'OddsRatio_working_3-way'!L97*'OddsRatio_working_3-way'!M97</f>
        <v>7.7526330170607921E-2</v>
      </c>
      <c r="R97" s="11">
        <f t="shared" si="36"/>
        <v>0</v>
      </c>
      <c r="S97" s="11">
        <f t="shared" si="37"/>
        <v>-0.82451878556255209</v>
      </c>
      <c r="T97" s="11">
        <f t="shared" si="38"/>
        <v>-0.27622069868092192</v>
      </c>
      <c r="U97" s="11">
        <f>'OddsRatio_working_3-way'!S97-'OddsRatio_working_3-way'!R97^2/3</f>
        <v>-0.82451878556255209</v>
      </c>
      <c r="V97" s="11">
        <f>'OddsRatio_working_3-way'!S97*'OddsRatio_working_3-way'!R97/3-2*'OddsRatio_working_3-way'!R97^3/27-'OddsRatio_working_3-way'!T97</f>
        <v>0.27622069868092192</v>
      </c>
      <c r="W97" s="11">
        <f>'OddsRatio_working_3-way'!V97^2+4*'OddsRatio_working_3-way'!U97^3/27</f>
        <v>-6.7441431444094369E-3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0.1440850595344518</v>
      </c>
      <c r="Y97" s="11">
        <f>IF('OddsRatio_working_3-way'!W97&gt;=0,IF('OddsRatio_working_3-way'!V97+SQRT('OddsRatio_working_3-way'!W97)&gt;0,0,PI()),ACOS('OddsRatio_working_3-way'!V97/(2*'OddsRatio_working_3-way'!X97)))</f>
        <v>0.28898560515070226</v>
      </c>
      <c r="Z97" s="11">
        <f>'OddsRatio_working_3-way'!X97^(1/3)*COS('OddsRatio_working_3-way'!Y97/3)</f>
        <v>0.52182102844464606</v>
      </c>
      <c r="AA97" s="11">
        <f>'OddsRatio_working_3-way'!X97^(1/3)*COS(('OddsRatio_working_3-way'!Y97+2*PI())/3)</f>
        <v>-0.30457751658528481</v>
      </c>
      <c r="AB97" s="11">
        <f>'OddsRatio_working_3-way'!X97^(1/3)*COS(('OddsRatio_working_3-way'!Y97+4*PI())/3)</f>
        <v>-0.21724351185936094</v>
      </c>
      <c r="AC97" s="11">
        <f>'OddsRatio_working_3-way'!X97^(1/3)*SIN('OddsRatio_working_3-way'!Y97/3)</f>
        <v>5.0422311137920145E-2</v>
      </c>
      <c r="AD97" s="11">
        <f>'OddsRatio_working_3-way'!X97^(1/3)*SIN(('OddsRatio_working_3-way'!Y97+2*PI())/3)</f>
        <v>0.42669911129302568</v>
      </c>
      <c r="AE97" s="11">
        <f>'OddsRatio_working_3-way'!X97^(1/3)*SIN(('OddsRatio_working_3-way'!Y97+4*PI())/3)</f>
        <v>-0.47712142243094585</v>
      </c>
      <c r="AF97" s="11">
        <f>-'OddsRatio_working_3-way'!U97/(3*'OddsRatio_working_3-way'!X97^(1/3))*COS(('OddsRatio_working_3-way'!Y97)/3)</f>
        <v>0.52182102844464595</v>
      </c>
      <c r="AG97" s="11">
        <f>-'OddsRatio_working_3-way'!U97/(3*'OddsRatio_working_3-way'!X97^(1/3))*COS(('OddsRatio_working_3-way'!Y97+2*PI())/3)</f>
        <v>-0.30457751658528476</v>
      </c>
      <c r="AH97" s="11">
        <f>-'OddsRatio_working_3-way'!U97/(3*'OddsRatio_working_3-way'!X97^(1/3))*COS(('OddsRatio_working_3-way'!Y97+4*PI())/3)</f>
        <v>-0.21724351185936092</v>
      </c>
      <c r="AI97" s="11">
        <f>'OddsRatio_working_3-way'!U97/(3*'OddsRatio_working_3-way'!X97^(1/3))*SIN(('OddsRatio_working_3-way'!Y97)/3)</f>
        <v>-5.0422311137920131E-2</v>
      </c>
      <c r="AJ97" s="11">
        <f>'OddsRatio_working_3-way'!U97/(3*'OddsRatio_working_3-way'!X97^(1/3))*SIN(('OddsRatio_working_3-way'!Y97+2*PI())/3)</f>
        <v>-0.42669911129302557</v>
      </c>
      <c r="AK97" s="11">
        <f>'OddsRatio_working_3-way'!U97/(3*'OddsRatio_working_3-way'!X97^(1/3))*SIN(('OddsRatio_working_3-way'!Y97+4*PI())/3)</f>
        <v>0.47712142243094574</v>
      </c>
      <c r="AL97" s="11">
        <f>'OddsRatio_working_3-way'!Z97+'OddsRatio_working_3-way'!AF97</f>
        <v>1.0436420568892921</v>
      </c>
      <c r="AM97" s="11">
        <f>'OddsRatio_working_3-way'!AA97+'OddsRatio_working_3-way'!AG97</f>
        <v>-0.60915503317056952</v>
      </c>
      <c r="AN97" s="11">
        <f>'OddsRatio_working_3-way'!AB97+'OddsRatio_working_3-way'!AH97</f>
        <v>-0.43448702371872183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1.0436420568892921</v>
      </c>
      <c r="AS97" s="11">
        <f>IF(('OddsRatio_working_3-way'!X97=0),IF(Q97&gt;0,-Q97^(1/3),(-Q97)^(1/3)),'OddsRatio_working_3-way'!AM97-'OddsRatio_working_3-way'!R97/3)</f>
        <v>-0.60915503317056952</v>
      </c>
      <c r="AT97" s="11">
        <f>IF(('OddsRatio_working_3-way'!X97=0),IF(Q97&gt;0,-Q97^(1/3),(-Q97)^(1/3)),'OddsRatio_working_3-way'!AN97-'OddsRatio_working_3-way'!R97/3)</f>
        <v>-0.43448702371872183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1.71</v>
      </c>
      <c r="B98" s="4">
        <f>IF('True_Odds_Calculator_3-way'!B99="","",'True_Odds_Calculator_3-way'!B99)</f>
        <v>3.94</v>
      </c>
      <c r="C98" s="4">
        <f>IF('True_Odds_Calculator_3-way'!C99="","",'True_Odds_Calculator_3-way'!C99)</f>
        <v>5.2</v>
      </c>
      <c r="D98" s="9">
        <f t="shared" si="26"/>
        <v>0.57187903113717653</v>
      </c>
      <c r="E98" s="9">
        <f t="shared" si="27"/>
        <v>0.24390684894513284</v>
      </c>
      <c r="F98" s="9">
        <f t="shared" si="28"/>
        <v>0.18421411991769041</v>
      </c>
      <c r="G98" s="9">
        <f t="shared" si="29"/>
        <v>1.0543965546165395</v>
      </c>
      <c r="H98" s="9">
        <f t="shared" si="30"/>
        <v>1.7486215537777432</v>
      </c>
      <c r="I98" s="9">
        <f t="shared" si="31"/>
        <v>4.0999258705726271</v>
      </c>
      <c r="J98" s="9">
        <f t="shared" si="32"/>
        <v>5.4284655293894666</v>
      </c>
      <c r="K98" s="11">
        <f t="shared" si="33"/>
        <v>0.58479532163742687</v>
      </c>
      <c r="L98" s="11">
        <f t="shared" si="34"/>
        <v>0.25380710659898476</v>
      </c>
      <c r="M98" s="11">
        <f t="shared" si="35"/>
        <v>0.19230769230769229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-0.25024147639696659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0.22406497827283295</v>
      </c>
      <c r="Q98" s="11">
        <f>2*'OddsRatio_working_3-way'!K98*'OddsRatio_working_3-way'!L98*'OddsRatio_working_3-way'!M98</f>
        <v>5.7086618668237679E-2</v>
      </c>
      <c r="R98" s="11">
        <f t="shared" si="36"/>
        <v>0</v>
      </c>
      <c r="S98" s="11">
        <f t="shared" si="37"/>
        <v>-0.89539504601303999</v>
      </c>
      <c r="T98" s="11">
        <f t="shared" si="38"/>
        <v>-0.22812612637274898</v>
      </c>
      <c r="U98" s="11">
        <f>'OddsRatio_working_3-way'!S98-'OddsRatio_working_3-way'!R98^2/3</f>
        <v>-0.89539504601303999</v>
      </c>
      <c r="V98" s="11">
        <f>'OddsRatio_working_3-way'!S98*'OddsRatio_working_3-way'!R98/3-2*'OddsRatio_working_3-way'!R98^3/27-'OddsRatio_working_3-way'!T98</f>
        <v>0.22812612637274898</v>
      </c>
      <c r="W98" s="11">
        <f>'OddsRatio_working_3-way'!V98^2+4*'OddsRatio_working_3-way'!U98^3/27</f>
        <v>-5.4309154804559945E-2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0.16305726320712868</v>
      </c>
      <c r="Y98" s="11">
        <f>IF('OddsRatio_working_3-way'!W98&gt;=0,IF('OddsRatio_working_3-way'!V98+SQRT('OddsRatio_working_3-way'!W98)&gt;0,0,PI()),ACOS('OddsRatio_working_3-way'!V98/(2*'OddsRatio_working_3-way'!X98)))</f>
        <v>0.79606004650279372</v>
      </c>
      <c r="Z98" s="11">
        <f>'OddsRatio_working_3-way'!X98^(1/3)*COS('OddsRatio_working_3-way'!Y98/3)</f>
        <v>0.52719827730826974</v>
      </c>
      <c r="AA98" s="11">
        <f>'OddsRatio_working_3-way'!X98^(1/3)*COS(('OddsRatio_working_3-way'!Y98+2*PI())/3)</f>
        <v>-0.38767671038107726</v>
      </c>
      <c r="AB98" s="11">
        <f>'OddsRatio_working_3-way'!X98^(1/3)*COS(('OddsRatio_working_3-way'!Y98+4*PI())/3)</f>
        <v>-0.13952156692719264</v>
      </c>
      <c r="AC98" s="11">
        <f>'OddsRatio_working_3-way'!X98^(1/3)*SIN('OddsRatio_working_3-way'!Y98/3)</f>
        <v>0.1432724388738906</v>
      </c>
      <c r="AD98" s="11">
        <f>'OddsRatio_working_3-way'!X98^(1/3)*SIN(('OddsRatio_working_3-way'!Y98+2*PI())/3)</f>
        <v>0.38493088154340954</v>
      </c>
      <c r="AE98" s="11">
        <f>'OddsRatio_working_3-way'!X98^(1/3)*SIN(('OddsRatio_working_3-way'!Y98+4*PI())/3)</f>
        <v>-0.5282033204173</v>
      </c>
      <c r="AF98" s="11">
        <f>-'OddsRatio_working_3-way'!U98/(3*'OddsRatio_working_3-way'!X98^(1/3))*COS(('OddsRatio_working_3-way'!Y98)/3)</f>
        <v>0.52719827730826962</v>
      </c>
      <c r="AG98" s="11">
        <f>-'OddsRatio_working_3-way'!U98/(3*'OddsRatio_working_3-way'!X98^(1/3))*COS(('OddsRatio_working_3-way'!Y98+2*PI())/3)</f>
        <v>-0.38767671038107721</v>
      </c>
      <c r="AH98" s="11">
        <f>-'OddsRatio_working_3-way'!U98/(3*'OddsRatio_working_3-way'!X98^(1/3))*COS(('OddsRatio_working_3-way'!Y98+4*PI())/3)</f>
        <v>-0.13952156692719261</v>
      </c>
      <c r="AI98" s="11">
        <f>'OddsRatio_working_3-way'!U98/(3*'OddsRatio_working_3-way'!X98^(1/3))*SIN(('OddsRatio_working_3-way'!Y98)/3)</f>
        <v>-0.14327243887389057</v>
      </c>
      <c r="AJ98" s="11">
        <f>'OddsRatio_working_3-way'!U98/(3*'OddsRatio_working_3-way'!X98^(1/3))*SIN(('OddsRatio_working_3-way'!Y98+2*PI())/3)</f>
        <v>-0.38493088154340943</v>
      </c>
      <c r="AK98" s="11">
        <f>'OddsRatio_working_3-way'!U98/(3*'OddsRatio_working_3-way'!X98^(1/3))*SIN(('OddsRatio_working_3-way'!Y98+4*PI())/3)</f>
        <v>0.52820332041729989</v>
      </c>
      <c r="AL98" s="11">
        <f>'OddsRatio_working_3-way'!Z98+'OddsRatio_working_3-way'!AF98</f>
        <v>1.0543965546165395</v>
      </c>
      <c r="AM98" s="11">
        <f>'OddsRatio_working_3-way'!AA98+'OddsRatio_working_3-way'!AG98</f>
        <v>-0.77535342076215441</v>
      </c>
      <c r="AN98" s="11">
        <f>'OddsRatio_working_3-way'!AB98+'OddsRatio_working_3-way'!AH98</f>
        <v>-0.27904313385438528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1.0543965546165395</v>
      </c>
      <c r="AS98" s="11">
        <f>IF(('OddsRatio_working_3-way'!X98=0),IF(Q98&gt;0,-Q98^(1/3),(-Q98)^(1/3)),'OddsRatio_working_3-way'!AM98-'OddsRatio_working_3-way'!R98/3)</f>
        <v>-0.77535342076215441</v>
      </c>
      <c r="AT98" s="11">
        <f>IF(('OddsRatio_working_3-way'!X98=0),IF(Q98&gt;0,-Q98^(1/3),(-Q98)^(1/3)),'OddsRatio_working_3-way'!AN98-'OddsRatio_working_3-way'!R98/3)</f>
        <v>-0.27904313385438528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3.88</v>
      </c>
      <c r="B99" s="4">
        <f>IF('True_Odds_Calculator_3-way'!B100="","",'True_Odds_Calculator_3-way'!B100)</f>
        <v>3.89</v>
      </c>
      <c r="C99" s="4">
        <f>IF('True_Odds_Calculator_3-way'!C100="","",'True_Odds_Calculator_3-way'!C100)</f>
        <v>1.94</v>
      </c>
      <c r="D99" s="9">
        <f t="shared" si="26"/>
        <v>0.24861611942822257</v>
      </c>
      <c r="E99" s="9">
        <f t="shared" si="27"/>
        <v>0.24796917484192077</v>
      </c>
      <c r="F99" s="9">
        <f t="shared" si="28"/>
        <v>0.5034147057298568</v>
      </c>
      <c r="G99" s="9">
        <f t="shared" si="29"/>
        <v>1.049397687302462</v>
      </c>
      <c r="H99" s="9">
        <f t="shared" si="30"/>
        <v>4.0222653394310894</v>
      </c>
      <c r="I99" s="9">
        <f t="shared" si="31"/>
        <v>4.0327593163041149</v>
      </c>
      <c r="J99" s="9">
        <f t="shared" si="32"/>
        <v>1.9864338260643137</v>
      </c>
      <c r="K99" s="11">
        <f t="shared" si="33"/>
        <v>0.25773195876288663</v>
      </c>
      <c r="L99" s="11">
        <f t="shared" si="34"/>
        <v>0.25706940874035988</v>
      </c>
      <c r="M99" s="11">
        <f t="shared" si="35"/>
        <v>0.51546391752577325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-0.26719918384765873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0.22916034284299805</v>
      </c>
      <c r="Q99" s="11">
        <f>2*'OddsRatio_working_3-way'!K99*'OddsRatio_working_3-way'!L99*'OddsRatio_working_3-way'!M99</f>
        <v>6.8304126033680509E-2</v>
      </c>
      <c r="R99" s="11">
        <f t="shared" si="36"/>
        <v>0</v>
      </c>
      <c r="S99" s="11">
        <f t="shared" si="37"/>
        <v>-0.85763863325889422</v>
      </c>
      <c r="T99" s="11">
        <f t="shared" si="38"/>
        <v>-0.2556299950101027</v>
      </c>
      <c r="U99" s="11">
        <f>'OddsRatio_working_3-way'!S99-'OddsRatio_working_3-way'!R99^2/3</f>
        <v>-0.85763863325889422</v>
      </c>
      <c r="V99" s="11">
        <f>'OddsRatio_working_3-way'!S99*'OddsRatio_working_3-way'!R99/3-2*'OddsRatio_working_3-way'!R99^3/27-'OddsRatio_working_3-way'!T99</f>
        <v>0.2556299950101027</v>
      </c>
      <c r="W99" s="11">
        <f>'OddsRatio_working_3-way'!V99^2+4*'OddsRatio_working_3-way'!U99^3/27</f>
        <v>-2.810974602508666E-2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0.15285323056281128</v>
      </c>
      <c r="Y99" s="11">
        <f>IF('OddsRatio_working_3-way'!W99&gt;=0,IF('OddsRatio_working_3-way'!V99+SQRT('OddsRatio_working_3-way'!W99)&gt;0,0,PI()),ACOS('OddsRatio_working_3-way'!V99/(2*'OddsRatio_working_3-way'!X99)))</f>
        <v>0.58048951675740956</v>
      </c>
      <c r="Z99" s="11">
        <f>'OddsRatio_working_3-way'!X99^(1/3)*COS('OddsRatio_working_3-way'!Y99/3)</f>
        <v>0.52469884365123109</v>
      </c>
      <c r="AA99" s="11">
        <f>'OddsRatio_working_3-way'!X99^(1/3)*COS(('OddsRatio_working_3-way'!Y99+2*PI())/3)</f>
        <v>-0.35138874413895793</v>
      </c>
      <c r="AB99" s="11">
        <f>'OddsRatio_working_3-way'!X99^(1/3)*COS(('OddsRatio_working_3-way'!Y99+4*PI())/3)</f>
        <v>-0.17331009951227286</v>
      </c>
      <c r="AC99" s="11">
        <f>'OddsRatio_working_3-way'!X99^(1/3)*SIN('OddsRatio_working_3-way'!Y99/3)</f>
        <v>0.1028137534121403</v>
      </c>
      <c r="AD99" s="11">
        <f>'OddsRatio_working_3-way'!X99^(1/3)*SIN(('OddsRatio_working_3-way'!Y99+2*PI())/3)</f>
        <v>0.40299565123221542</v>
      </c>
      <c r="AE99" s="11">
        <f>'OddsRatio_working_3-way'!X99^(1/3)*SIN(('OddsRatio_working_3-way'!Y99+4*PI())/3)</f>
        <v>-0.50580940464435564</v>
      </c>
      <c r="AF99" s="11">
        <f>-'OddsRatio_working_3-way'!U99/(3*'OddsRatio_working_3-way'!X99^(1/3))*COS(('OddsRatio_working_3-way'!Y99)/3)</f>
        <v>0.52469884365123098</v>
      </c>
      <c r="AG99" s="11">
        <f>-'OddsRatio_working_3-way'!U99/(3*'OddsRatio_working_3-way'!X99^(1/3))*COS(('OddsRatio_working_3-way'!Y99+2*PI())/3)</f>
        <v>-0.35138874413895788</v>
      </c>
      <c r="AH99" s="11">
        <f>-'OddsRatio_working_3-way'!U99/(3*'OddsRatio_working_3-way'!X99^(1/3))*COS(('OddsRatio_working_3-way'!Y99+4*PI())/3)</f>
        <v>-0.17331009951227283</v>
      </c>
      <c r="AI99" s="11">
        <f>'OddsRatio_working_3-way'!U99/(3*'OddsRatio_working_3-way'!X99^(1/3))*SIN(('OddsRatio_working_3-way'!Y99)/3)</f>
        <v>-0.10281375341214029</v>
      </c>
      <c r="AJ99" s="11">
        <f>'OddsRatio_working_3-way'!U99/(3*'OddsRatio_working_3-way'!X99^(1/3))*SIN(('OddsRatio_working_3-way'!Y99+2*PI())/3)</f>
        <v>-0.40299565123221531</v>
      </c>
      <c r="AK99" s="11">
        <f>'OddsRatio_working_3-way'!U99/(3*'OddsRatio_working_3-way'!X99^(1/3))*SIN(('OddsRatio_working_3-way'!Y99+4*PI())/3)</f>
        <v>0.50580940464435553</v>
      </c>
      <c r="AL99" s="11">
        <f>'OddsRatio_working_3-way'!Z99+'OddsRatio_working_3-way'!AF99</f>
        <v>1.049397687302462</v>
      </c>
      <c r="AM99" s="11">
        <f>'OddsRatio_working_3-way'!AA99+'OddsRatio_working_3-way'!AG99</f>
        <v>-0.70277748827791586</v>
      </c>
      <c r="AN99" s="11">
        <f>'OddsRatio_working_3-way'!AB99+'OddsRatio_working_3-way'!AH99</f>
        <v>-0.34662019902454566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1.049397687302462</v>
      </c>
      <c r="AS99" s="11">
        <f>IF(('OddsRatio_working_3-way'!X99=0),IF(Q99&gt;0,-Q99^(1/3),(-Q99)^(1/3)),'OddsRatio_working_3-way'!AM99-'OddsRatio_working_3-way'!R99/3)</f>
        <v>-0.70277748827791586</v>
      </c>
      <c r="AT99" s="11">
        <f>IF(('OddsRatio_working_3-way'!X99=0),IF(Q99&gt;0,-Q99^(1/3),(-Q99)^(1/3)),'OddsRatio_working_3-way'!AN99-'OddsRatio_working_3-way'!R99/3)</f>
        <v>-0.34662019902454566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1.92</v>
      </c>
      <c r="B100" s="4">
        <f>IF('True_Odds_Calculator_3-way'!B101="","",'True_Odds_Calculator_3-way'!B101)</f>
        <v>3.92</v>
      </c>
      <c r="C100" s="4">
        <f>IF('True_Odds_Calculator_3-way'!C101="","",'True_Odds_Calculator_3-way'!C101)</f>
        <v>3.96</v>
      </c>
      <c r="D100" s="9">
        <f t="shared" si="26"/>
        <v>0.50944676935558886</v>
      </c>
      <c r="E100" s="9">
        <f t="shared" si="27"/>
        <v>0.2465359186088929</v>
      </c>
      <c r="F100" s="9">
        <f t="shared" si="28"/>
        <v>0.24401731203551799</v>
      </c>
      <c r="G100" s="9">
        <f t="shared" si="29"/>
        <v>1.0466452343659236</v>
      </c>
      <c r="H100" s="9">
        <f t="shared" si="30"/>
        <v>1.9629136156166491</v>
      </c>
      <c r="I100" s="9">
        <f t="shared" si="31"/>
        <v>4.0562040843484972</v>
      </c>
      <c r="J100" s="9">
        <f t="shared" si="32"/>
        <v>4.0980698937231335</v>
      </c>
      <c r="K100" s="11">
        <f t="shared" si="33"/>
        <v>0.52083333333333337</v>
      </c>
      <c r="L100" s="11">
        <f t="shared" si="34"/>
        <v>0.25510204081632654</v>
      </c>
      <c r="M100" s="11">
        <f t="shared" si="35"/>
        <v>0.25252525252525254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-0.2667963650106504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0.22815312993884429</v>
      </c>
      <c r="Q100" s="11">
        <f>2*'OddsRatio_working_3-way'!K100*'OddsRatio_working_3-way'!L100*'OddsRatio_working_3-way'!M100</f>
        <v>6.7103861746718896E-2</v>
      </c>
      <c r="R100" s="11">
        <f t="shared" si="36"/>
        <v>0</v>
      </c>
      <c r="S100" s="11">
        <f t="shared" si="37"/>
        <v>-0.85515831495581474</v>
      </c>
      <c r="T100" s="11">
        <f t="shared" si="38"/>
        <v>-0.25151715145759251</v>
      </c>
      <c r="U100" s="11">
        <f>'OddsRatio_working_3-way'!S100-'OddsRatio_working_3-way'!R100^2/3</f>
        <v>-0.85515831495581474</v>
      </c>
      <c r="V100" s="11">
        <f>'OddsRatio_working_3-way'!S100*'OddsRatio_working_3-way'!R100/3-2*'OddsRatio_working_3-way'!R100^3/27-'OddsRatio_working_3-way'!T100</f>
        <v>0.25151715145759251</v>
      </c>
      <c r="W100" s="11">
        <f>'OddsRatio_working_3-way'!V100^2+4*'OddsRatio_working_3-way'!U100^3/27</f>
        <v>-2.9387068576568115E-2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0.15219062557686466</v>
      </c>
      <c r="Y100" s="11">
        <f>IF('OddsRatio_working_3-way'!W100&gt;=0,IF('OddsRatio_working_3-way'!V100+SQRT('OddsRatio_working_3-way'!W100)&gt;0,0,PI()),ACOS('OddsRatio_working_3-way'!V100/(2*'OddsRatio_working_3-way'!X100)))</f>
        <v>0.5982495176989947</v>
      </c>
      <c r="Z100" s="11">
        <f>'OddsRatio_working_3-way'!X100^(1/3)*COS('OddsRatio_working_3-way'!Y100/3)</f>
        <v>0.5233226171829618</v>
      </c>
      <c r="AA100" s="11">
        <f>'OddsRatio_working_3-way'!X100^(1/3)*COS(('OddsRatio_working_3-way'!Y100+2*PI())/3)</f>
        <v>-0.35325638213550459</v>
      </c>
      <c r="AB100" s="11">
        <f>'OddsRatio_working_3-way'!X100^(1/3)*COS(('OddsRatio_working_3-way'!Y100+4*PI())/3)</f>
        <v>-0.17006623504745752</v>
      </c>
      <c r="AC100" s="11">
        <f>'OddsRatio_working_3-way'!X100^(1/3)*SIN('OddsRatio_working_3-way'!Y100/3)</f>
        <v>0.10576488073417134</v>
      </c>
      <c r="AD100" s="11">
        <f>'OddsRatio_working_3-way'!X100^(1/3)*SIN(('OddsRatio_working_3-way'!Y100+2*PI())/3)</f>
        <v>0.40032824048831805</v>
      </c>
      <c r="AE100" s="11">
        <f>'OddsRatio_working_3-way'!X100^(1/3)*SIN(('OddsRatio_working_3-way'!Y100+4*PI())/3)</f>
        <v>-0.50609312122248917</v>
      </c>
      <c r="AF100" s="11">
        <f>-'OddsRatio_working_3-way'!U100/(3*'OddsRatio_working_3-way'!X100^(1/3))*COS(('OddsRatio_working_3-way'!Y100)/3)</f>
        <v>0.5233226171829618</v>
      </c>
      <c r="AG100" s="11">
        <f>-'OddsRatio_working_3-way'!U100/(3*'OddsRatio_working_3-way'!X100^(1/3))*COS(('OddsRatio_working_3-way'!Y100+2*PI())/3)</f>
        <v>-0.35325638213550459</v>
      </c>
      <c r="AH100" s="11">
        <f>-'OddsRatio_working_3-way'!U100/(3*'OddsRatio_working_3-way'!X100^(1/3))*COS(('OddsRatio_working_3-way'!Y100+4*PI())/3)</f>
        <v>-0.17006623504745752</v>
      </c>
      <c r="AI100" s="11">
        <f>'OddsRatio_working_3-way'!U100/(3*'OddsRatio_working_3-way'!X100^(1/3))*SIN(('OddsRatio_working_3-way'!Y100)/3)</f>
        <v>-0.10576488073417134</v>
      </c>
      <c r="AJ100" s="11">
        <f>'OddsRatio_working_3-way'!U100/(3*'OddsRatio_working_3-way'!X100^(1/3))*SIN(('OddsRatio_working_3-way'!Y100+2*PI())/3)</f>
        <v>-0.40032824048831805</v>
      </c>
      <c r="AK100" s="11">
        <f>'OddsRatio_working_3-way'!U100/(3*'OddsRatio_working_3-way'!X100^(1/3))*SIN(('OddsRatio_working_3-way'!Y100+4*PI())/3)</f>
        <v>0.50609312122248917</v>
      </c>
      <c r="AL100" s="11">
        <f>'OddsRatio_working_3-way'!Z100+'OddsRatio_working_3-way'!AF100</f>
        <v>1.0466452343659236</v>
      </c>
      <c r="AM100" s="11">
        <f>'OddsRatio_working_3-way'!AA100+'OddsRatio_working_3-way'!AG100</f>
        <v>-0.70651276427100917</v>
      </c>
      <c r="AN100" s="11">
        <f>'OddsRatio_working_3-way'!AB100+'OddsRatio_working_3-way'!AH100</f>
        <v>-0.34013247009491504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1.0466452343659236</v>
      </c>
      <c r="AS100" s="11">
        <f>IF(('OddsRatio_working_3-way'!X100=0),IF(Q100&gt;0,-Q100^(1/3),(-Q100)^(1/3)),'OddsRatio_working_3-way'!AM100-'OddsRatio_working_3-way'!R100/3)</f>
        <v>-0.70651276427100917</v>
      </c>
      <c r="AT100" s="11">
        <f>IF(('OddsRatio_working_3-way'!X100=0),IF(Q100&gt;0,-Q100^(1/3),(-Q100)^(1/3)),'OddsRatio_working_3-way'!AN100-'OddsRatio_working_3-way'!R100/3)</f>
        <v>-0.34013247009491504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2.1</v>
      </c>
      <c r="B101" s="4">
        <f>IF('True_Odds_Calculator_3-way'!B102="","",'True_Odds_Calculator_3-way'!B102)</f>
        <v>3.43</v>
      </c>
      <c r="C101" s="4">
        <f>IF('True_Odds_Calculator_3-way'!C102="","",'True_Odds_Calculator_3-way'!C102)</f>
        <v>3.85</v>
      </c>
      <c r="D101" s="9">
        <f t="shared" si="26"/>
        <v>0.46556315934161224</v>
      </c>
      <c r="E101" s="9">
        <f t="shared" si="27"/>
        <v>0.28281378010063196</v>
      </c>
      <c r="F101" s="9">
        <f t="shared" si="28"/>
        <v>0.2516230605577558</v>
      </c>
      <c r="G101" s="9">
        <f t="shared" si="29"/>
        <v>1.0435784352286084</v>
      </c>
      <c r="H101" s="9">
        <f t="shared" si="30"/>
        <v>2.1479362787514695</v>
      </c>
      <c r="I101" s="9">
        <f t="shared" si="31"/>
        <v>3.5358955976055193</v>
      </c>
      <c r="J101" s="9">
        <f t="shared" si="32"/>
        <v>3.9741985404015345</v>
      </c>
      <c r="K101" s="11">
        <f t="shared" si="33"/>
        <v>0.47619047619047616</v>
      </c>
      <c r="L101" s="11">
        <f t="shared" si="34"/>
        <v>0.29154518950437314</v>
      </c>
      <c r="M101" s="11">
        <f t="shared" si="35"/>
        <v>0.25974025974025972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-0.27470696733503919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0.23006287062930125</v>
      </c>
      <c r="Q101" s="11">
        <f>2*'OddsRatio_working_3-way'!K101*'OddsRatio_working_3-way'!L101*'OddsRatio_working_3-way'!M101</f>
        <v>7.2120022140846771E-2</v>
      </c>
      <c r="R101" s="11">
        <f t="shared" si="36"/>
        <v>0</v>
      </c>
      <c r="S101" s="11">
        <f t="shared" si="37"/>
        <v>-0.83748465814742545</v>
      </c>
      <c r="T101" s="11">
        <f t="shared" si="38"/>
        <v>-0.26253437559480414</v>
      </c>
      <c r="U101" s="11">
        <f>'OddsRatio_working_3-way'!S101-'OddsRatio_working_3-way'!R101^2/3</f>
        <v>-0.83748465814742545</v>
      </c>
      <c r="V101" s="11">
        <f>'OddsRatio_working_3-way'!S101*'OddsRatio_working_3-way'!R101/3-2*'OddsRatio_working_3-way'!R101^3/27-'OddsRatio_working_3-way'!T101</f>
        <v>0.26253437559480414</v>
      </c>
      <c r="W101" s="11">
        <f>'OddsRatio_working_3-way'!V101^2+4*'OddsRatio_working_3-way'!U101^3/27</f>
        <v>-1.8097250127716305E-2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0.14749707496817521</v>
      </c>
      <c r="Y101" s="11">
        <f>IF('OddsRatio_working_3-way'!W101&gt;=0,IF('OddsRatio_working_3-way'!V101+SQRT('OddsRatio_working_3-way'!W101)&gt;0,0,PI()),ACOS('OddsRatio_working_3-way'!V101/(2*'OddsRatio_working_3-way'!X101)))</f>
        <v>0.47352860426621102</v>
      </c>
      <c r="Z101" s="11">
        <f>'OddsRatio_working_3-way'!X101^(1/3)*COS('OddsRatio_working_3-way'!Y101/3)</f>
        <v>0.52178921761430419</v>
      </c>
      <c r="AA101" s="11">
        <f>'OddsRatio_working_3-way'!X101^(1/3)*COS(('OddsRatio_working_3-way'!Y101+2*PI())/3)</f>
        <v>-0.33281938772892333</v>
      </c>
      <c r="AB101" s="11">
        <f>'OddsRatio_working_3-way'!X101^(1/3)*COS(('OddsRatio_working_3-way'!Y101+4*PI())/3)</f>
        <v>-0.18896982988538091</v>
      </c>
      <c r="AC101" s="11">
        <f>'OddsRatio_working_3-way'!X101^(1/3)*SIN('OddsRatio_working_3-way'!Y101/3)</f>
        <v>8.3051580943777847E-2</v>
      </c>
      <c r="AD101" s="11">
        <f>'OddsRatio_working_3-way'!X101^(1/3)*SIN(('OddsRatio_working_3-way'!Y101+2*PI())/3)</f>
        <v>0.41035692740290508</v>
      </c>
      <c r="AE101" s="11">
        <f>'OddsRatio_working_3-way'!X101^(1/3)*SIN(('OddsRatio_working_3-way'!Y101+4*PI())/3)</f>
        <v>-0.49340850834668298</v>
      </c>
      <c r="AF101" s="11">
        <f>-'OddsRatio_working_3-way'!U101/(3*'OddsRatio_working_3-way'!X101^(1/3))*COS(('OddsRatio_working_3-way'!Y101)/3)</f>
        <v>0.52178921761430408</v>
      </c>
      <c r="AG101" s="11">
        <f>-'OddsRatio_working_3-way'!U101/(3*'OddsRatio_working_3-way'!X101^(1/3))*COS(('OddsRatio_working_3-way'!Y101+2*PI())/3)</f>
        <v>-0.33281938772892328</v>
      </c>
      <c r="AH101" s="11">
        <f>-'OddsRatio_working_3-way'!U101/(3*'OddsRatio_working_3-way'!X101^(1/3))*COS(('OddsRatio_working_3-way'!Y101+4*PI())/3)</f>
        <v>-0.18896982988538089</v>
      </c>
      <c r="AI101" s="11">
        <f>'OddsRatio_working_3-way'!U101/(3*'OddsRatio_working_3-way'!X101^(1/3))*SIN(('OddsRatio_working_3-way'!Y101)/3)</f>
        <v>-8.3051580943777834E-2</v>
      </c>
      <c r="AJ101" s="11">
        <f>'OddsRatio_working_3-way'!U101/(3*'OddsRatio_working_3-way'!X101^(1/3))*SIN(('OddsRatio_working_3-way'!Y101+2*PI())/3)</f>
        <v>-0.41035692740290503</v>
      </c>
      <c r="AK101" s="11">
        <f>'OddsRatio_working_3-way'!U101/(3*'OddsRatio_working_3-way'!X101^(1/3))*SIN(('OddsRatio_working_3-way'!Y101+4*PI())/3)</f>
        <v>0.49340850834668287</v>
      </c>
      <c r="AL101" s="11">
        <f>'OddsRatio_working_3-way'!Z101+'OddsRatio_working_3-way'!AF101</f>
        <v>1.0435784352286084</v>
      </c>
      <c r="AM101" s="11">
        <f>'OddsRatio_working_3-way'!AA101+'OddsRatio_working_3-way'!AG101</f>
        <v>-0.66563877545784655</v>
      </c>
      <c r="AN101" s="11">
        <f>'OddsRatio_working_3-way'!AB101+'OddsRatio_working_3-way'!AH101</f>
        <v>-0.37793965977076183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1.0435784352286084</v>
      </c>
      <c r="AS101" s="11">
        <f>IF(('OddsRatio_working_3-way'!X101=0),IF(Q101&gt;0,-Q101^(1/3),(-Q101)^(1/3)),'OddsRatio_working_3-way'!AM101-'OddsRatio_working_3-way'!R101/3)</f>
        <v>-0.66563877545784655</v>
      </c>
      <c r="AT101" s="11">
        <f>IF(('OddsRatio_working_3-way'!X101=0),IF(Q101&gt;0,-Q101^(1/3),(-Q101)^(1/3)),'OddsRatio_working_3-way'!AN101-'OddsRatio_working_3-way'!R101/3)</f>
        <v>-0.37793965977076183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1.93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4.21</v>
      </c>
      <c r="D102" s="9">
        <f t="shared" si="26"/>
        <v>0.5071764420643724</v>
      </c>
      <c r="E102" s="9">
        <f t="shared" si="27"/>
        <v>0.26314619647000742</v>
      </c>
      <c r="F102" s="9">
        <f t="shared" si="28"/>
        <v>0.22967736146562023</v>
      </c>
      <c r="G102" s="9">
        <f t="shared" si="29"/>
        <v>1.0448391531651602</v>
      </c>
      <c r="H102" s="9">
        <f t="shared" si="30"/>
        <v>1.9717004124435986</v>
      </c>
      <c r="I102" s="9">
        <f t="shared" si="31"/>
        <v>3.8001689304826294</v>
      </c>
      <c r="J102" s="9">
        <f t="shared" si="32"/>
        <v>4.3539336816601635</v>
      </c>
      <c r="K102" s="11">
        <f t="shared" si="33"/>
        <v>0.5181347150259068</v>
      </c>
      <c r="L102" s="11">
        <f t="shared" si="34"/>
        <v>0.27173913043478259</v>
      </c>
      <c r="M102" s="11">
        <f t="shared" si="35"/>
        <v>0.23752969121140144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-0.26756884963177274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0.22808522387668362</v>
      </c>
      <c r="Q102" s="11">
        <f>2*'OddsRatio_working_3-way'!K102*'OddsRatio_working_3-way'!L102*'OddsRatio_working_3-way'!M102</f>
        <v>6.6887162427179958E-2</v>
      </c>
      <c r="R102" s="11">
        <f t="shared" si="36"/>
        <v>0</v>
      </c>
      <c r="S102" s="11">
        <f t="shared" si="37"/>
        <v>-0.85243564110909642</v>
      </c>
      <c r="T102" s="11">
        <f t="shared" si="38"/>
        <v>-0.24998112642495501</v>
      </c>
      <c r="U102" s="11">
        <f>'OddsRatio_working_3-way'!S102-'OddsRatio_working_3-way'!R102^2/3</f>
        <v>-0.85243564110909642</v>
      </c>
      <c r="V102" s="11">
        <f>'OddsRatio_working_3-way'!S102*'OddsRatio_working_3-way'!R102/3-2*'OddsRatio_working_3-way'!R102^3/27-'OddsRatio_working_3-way'!T102</f>
        <v>0.24998112642495501</v>
      </c>
      <c r="W102" s="11">
        <f>'OddsRatio_working_3-way'!V102^2+4*'OddsRatio_working_3-way'!U102^3/27</f>
        <v>-2.9275272585302908E-2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0.15146438207875165</v>
      </c>
      <c r="Y102" s="11">
        <f>IF('OddsRatio_working_3-way'!W102&gt;=0,IF('OddsRatio_working_3-way'!V102+SQRT('OddsRatio_working_3-way'!W102)&gt;0,0,PI()),ACOS('OddsRatio_working_3-way'!V102/(2*'OddsRatio_working_3-way'!X102)))</f>
        <v>0.60021494535669673</v>
      </c>
      <c r="Z102" s="11">
        <f>'OddsRatio_working_3-way'!X102^(1/3)*COS('OddsRatio_working_3-way'!Y102/3)</f>
        <v>0.52241957658258009</v>
      </c>
      <c r="AA102" s="11">
        <f>'OddsRatio_working_3-way'!X102^(1/3)*COS(('OddsRatio_working_3-way'!Y102+2*PI())/3)</f>
        <v>-0.35295535919110194</v>
      </c>
      <c r="AB102" s="11">
        <f>'OddsRatio_working_3-way'!X102^(1/3)*COS(('OddsRatio_working_3-way'!Y102+4*PI())/3)</f>
        <v>-0.16946421739147821</v>
      </c>
      <c r="AC102" s="11">
        <f>'OddsRatio_working_3-way'!X102^(1/3)*SIN('OddsRatio_working_3-way'!Y102/3)</f>
        <v>0.10593866011192452</v>
      </c>
      <c r="AD102" s="11">
        <f>'OddsRatio_working_3-way'!X102^(1/3)*SIN(('OddsRatio_working_3-way'!Y102+2*PI())/3)</f>
        <v>0.39945929469886204</v>
      </c>
      <c r="AE102" s="11">
        <f>'OddsRatio_working_3-way'!X102^(1/3)*SIN(('OddsRatio_working_3-way'!Y102+4*PI())/3)</f>
        <v>-0.50539795481078664</v>
      </c>
      <c r="AF102" s="11">
        <f>-'OddsRatio_working_3-way'!U102/(3*'OddsRatio_working_3-way'!X102^(1/3))*COS(('OddsRatio_working_3-way'!Y102)/3)</f>
        <v>0.5224195765825802</v>
      </c>
      <c r="AG102" s="11">
        <f>-'OddsRatio_working_3-way'!U102/(3*'OddsRatio_working_3-way'!X102^(1/3))*COS(('OddsRatio_working_3-way'!Y102+2*PI())/3)</f>
        <v>-0.35295535919110205</v>
      </c>
      <c r="AH102" s="11">
        <f>-'OddsRatio_working_3-way'!U102/(3*'OddsRatio_working_3-way'!X102^(1/3))*COS(('OddsRatio_working_3-way'!Y102+4*PI())/3)</f>
        <v>-0.16946421739147824</v>
      </c>
      <c r="AI102" s="11">
        <f>'OddsRatio_working_3-way'!U102/(3*'OddsRatio_working_3-way'!X102^(1/3))*SIN(('OddsRatio_working_3-way'!Y102)/3)</f>
        <v>-0.10593866011192454</v>
      </c>
      <c r="AJ102" s="11">
        <f>'OddsRatio_working_3-way'!U102/(3*'OddsRatio_working_3-way'!X102^(1/3))*SIN(('OddsRatio_working_3-way'!Y102+2*PI())/3)</f>
        <v>-0.3994592946988621</v>
      </c>
      <c r="AK102" s="11">
        <f>'OddsRatio_working_3-way'!U102/(3*'OddsRatio_working_3-way'!X102^(1/3))*SIN(('OddsRatio_working_3-way'!Y102+4*PI())/3)</f>
        <v>0.50539795481078675</v>
      </c>
      <c r="AL102" s="11">
        <f>'OddsRatio_working_3-way'!Z102+'OddsRatio_working_3-way'!AF102</f>
        <v>1.0448391531651602</v>
      </c>
      <c r="AM102" s="11">
        <f>'OddsRatio_working_3-way'!AA102+'OddsRatio_working_3-way'!AG102</f>
        <v>-0.70591071838220398</v>
      </c>
      <c r="AN102" s="11">
        <f>'OddsRatio_working_3-way'!AB102+'OddsRatio_working_3-way'!AH102</f>
        <v>-0.33892843478295642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1.0448391531651602</v>
      </c>
      <c r="AS102" s="11">
        <f>IF(('OddsRatio_working_3-way'!X102=0),IF(Q102&gt;0,-Q102^(1/3),(-Q102)^(1/3)),'OddsRatio_working_3-way'!AM102-'OddsRatio_working_3-way'!R102/3)</f>
        <v>-0.70591071838220398</v>
      </c>
      <c r="AT102" s="11">
        <f>IF(('OddsRatio_working_3-way'!X102=0),IF(Q102&gt;0,-Q102^(1/3),(-Q102)^(1/3)),'OddsRatio_working_3-way'!AN102-'OddsRatio_working_3-way'!R102/3)</f>
        <v>-0.33892843478295642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2.5</v>
      </c>
      <c r="B103" s="4">
        <f>IF('True_Odds_Calculator_3-way'!B104="","",'True_Odds_Calculator_3-way'!B104)</f>
        <v>3.27</v>
      </c>
      <c r="C103" s="4">
        <f>IF('True_Odds_Calculator_3-way'!C104="","",'True_Odds_Calculator_3-way'!C104)</f>
        <v>3.11</v>
      </c>
      <c r="D103" s="9">
        <f t="shared" si="26"/>
        <v>0.39018597027337426</v>
      </c>
      <c r="E103" s="9">
        <f t="shared" si="27"/>
        <v>0.29716277009701308</v>
      </c>
      <c r="F103" s="9">
        <f t="shared" si="28"/>
        <v>0.31265125962961277</v>
      </c>
      <c r="G103" s="9">
        <f t="shared" si="29"/>
        <v>1.0419203084098156</v>
      </c>
      <c r="H103" s="9">
        <f t="shared" si="30"/>
        <v>2.5628804626147232</v>
      </c>
      <c r="I103" s="9">
        <f t="shared" si="31"/>
        <v>3.3651591000902821</v>
      </c>
      <c r="J103" s="9">
        <f t="shared" si="32"/>
        <v>3.1984518507447106</v>
      </c>
      <c r="K103" s="11">
        <f t="shared" si="33"/>
        <v>0.4</v>
      </c>
      <c r="L103" s="11">
        <f t="shared" si="34"/>
        <v>0.3058103975535168</v>
      </c>
      <c r="M103" s="11">
        <f t="shared" si="35"/>
        <v>0.32154340836012862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-0.28258650697660714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0.23127525885719344</v>
      </c>
      <c r="Q103" s="11">
        <f>2*'OddsRatio_working_3-way'!K103*'OddsRatio_working_3-way'!L103*'OddsRatio_working_3-way'!M103</f>
        <v>7.8665054033058984E-2</v>
      </c>
      <c r="R103" s="11">
        <f t="shared" si="36"/>
        <v>0</v>
      </c>
      <c r="S103" s="11">
        <f t="shared" si="37"/>
        <v>-0.81842286573271772</v>
      </c>
      <c r="T103" s="11">
        <f t="shared" si="38"/>
        <v>-0.27837512439888351</v>
      </c>
      <c r="U103" s="11">
        <f>'OddsRatio_working_3-way'!S103-'OddsRatio_working_3-way'!R103^2/3</f>
        <v>-0.81842286573271772</v>
      </c>
      <c r="V103" s="11">
        <f>'OddsRatio_working_3-way'!S103*'OddsRatio_working_3-way'!R103/3-2*'OddsRatio_working_3-way'!R103^3/27-'OddsRatio_working_3-way'!T103</f>
        <v>0.27837512439888351</v>
      </c>
      <c r="W103" s="11">
        <f>'OddsRatio_working_3-way'!V103^2+4*'OddsRatio_working_3-way'!U103^3/27</f>
        <v>-3.7210263707641994E-3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0.14249011917924176</v>
      </c>
      <c r="Y103" s="11">
        <f>IF('OddsRatio_working_3-way'!W103&gt;=0,IF('OddsRatio_working_3-way'!V103+SQRT('OddsRatio_working_3-way'!W103)&gt;0,0,PI()),ACOS('OddsRatio_working_3-way'!V103/(2*'OddsRatio_working_3-way'!X103)))</f>
        <v>0.21571988973305301</v>
      </c>
      <c r="Z103" s="11">
        <f>'OddsRatio_working_3-way'!X103^(1/3)*COS('OddsRatio_working_3-way'!Y103/3)</f>
        <v>0.52096015420490782</v>
      </c>
      <c r="AA103" s="11">
        <f>'OddsRatio_working_3-way'!X103^(1/3)*COS(('OddsRatio_working_3-way'!Y103+2*PI())/3)</f>
        <v>-0.29297784212219757</v>
      </c>
      <c r="AB103" s="11">
        <f>'OddsRatio_working_3-way'!X103^(1/3)*COS(('OddsRatio_working_3-way'!Y103+4*PI())/3)</f>
        <v>-0.22798231208271033</v>
      </c>
      <c r="AC103" s="11">
        <f>'OddsRatio_working_3-way'!X103^(1/3)*SIN('OddsRatio_working_3-way'!Y103/3)</f>
        <v>3.752518676442046E-2</v>
      </c>
      <c r="AD103" s="11">
        <f>'OddsRatio_working_3-way'!X103^(1/3)*SIN(('OddsRatio_working_3-way'!Y103+2*PI())/3)</f>
        <v>0.43240213451869847</v>
      </c>
      <c r="AE103" s="11">
        <f>'OddsRatio_working_3-way'!X103^(1/3)*SIN(('OddsRatio_working_3-way'!Y103+4*PI())/3)</f>
        <v>-0.46992732128311887</v>
      </c>
      <c r="AF103" s="11">
        <f>-'OddsRatio_working_3-way'!U103/(3*'OddsRatio_working_3-way'!X103^(1/3))*COS(('OddsRatio_working_3-way'!Y103)/3)</f>
        <v>0.52096015420490782</v>
      </c>
      <c r="AG103" s="11">
        <f>-'OddsRatio_working_3-way'!U103/(3*'OddsRatio_working_3-way'!X103^(1/3))*COS(('OddsRatio_working_3-way'!Y103+2*PI())/3)</f>
        <v>-0.29297784212219757</v>
      </c>
      <c r="AH103" s="11">
        <f>-'OddsRatio_working_3-way'!U103/(3*'OddsRatio_working_3-way'!X103^(1/3))*COS(('OddsRatio_working_3-way'!Y103+4*PI())/3)</f>
        <v>-0.22798231208271033</v>
      </c>
      <c r="AI103" s="11">
        <f>'OddsRatio_working_3-way'!U103/(3*'OddsRatio_working_3-way'!X103^(1/3))*SIN(('OddsRatio_working_3-way'!Y103)/3)</f>
        <v>-3.752518676442046E-2</v>
      </c>
      <c r="AJ103" s="11">
        <f>'OddsRatio_working_3-way'!U103/(3*'OddsRatio_working_3-way'!X103^(1/3))*SIN(('OddsRatio_working_3-way'!Y103+2*PI())/3)</f>
        <v>-0.43240213451869847</v>
      </c>
      <c r="AK103" s="11">
        <f>'OddsRatio_working_3-way'!U103/(3*'OddsRatio_working_3-way'!X103^(1/3))*SIN(('OddsRatio_working_3-way'!Y103+4*PI())/3)</f>
        <v>0.46992732128311887</v>
      </c>
      <c r="AL103" s="11">
        <f>'OddsRatio_working_3-way'!Z103+'OddsRatio_working_3-way'!AF103</f>
        <v>1.0419203084098156</v>
      </c>
      <c r="AM103" s="11">
        <f>'OddsRatio_working_3-way'!AA103+'OddsRatio_working_3-way'!AG103</f>
        <v>-0.58595568424439515</v>
      </c>
      <c r="AN103" s="11">
        <f>'OddsRatio_working_3-way'!AB103+'OddsRatio_working_3-way'!AH103</f>
        <v>-0.45596462416542066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1.0419203084098156</v>
      </c>
      <c r="AS103" s="11">
        <f>IF(('OddsRatio_working_3-way'!X103=0),IF(Q103&gt;0,-Q103^(1/3),(-Q103)^(1/3)),'OddsRatio_working_3-way'!AM103-'OddsRatio_working_3-way'!R103/3)</f>
        <v>-0.58595568424439515</v>
      </c>
      <c r="AT103" s="11">
        <f>IF(('OddsRatio_working_3-way'!X103=0),IF(Q103&gt;0,-Q103^(1/3),(-Q103)^(1/3)),'OddsRatio_working_3-way'!AN103-'OddsRatio_working_3-way'!R103/3)</f>
        <v>-0.45596462416542066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3.25</v>
      </c>
      <c r="B104" s="4">
        <f>IF('True_Odds_Calculator_3-way'!B105="","",'True_Odds_Calculator_3-way'!B105)</f>
        <v>3.39</v>
      </c>
      <c r="C104" s="4">
        <f>IF('True_Odds_Calculator_3-way'!C105="","",'True_Odds_Calculator_3-way'!C105)</f>
        <v>2.35</v>
      </c>
      <c r="D104" s="9">
        <f t="shared" si="26"/>
        <v>0.29867711522787344</v>
      </c>
      <c r="E104" s="9">
        <f t="shared" si="27"/>
        <v>0.28618846084018851</v>
      </c>
      <c r="F104" s="9">
        <f t="shared" si="28"/>
        <v>0.41513442393193817</v>
      </c>
      <c r="G104" s="9">
        <f t="shared" si="29"/>
        <v>1.0435987359155874</v>
      </c>
      <c r="H104" s="9">
        <f t="shared" si="30"/>
        <v>3.3480971558100712</v>
      </c>
      <c r="I104" s="9">
        <f t="shared" si="31"/>
        <v>3.4942009788382538</v>
      </c>
      <c r="J104" s="9">
        <f t="shared" si="32"/>
        <v>2.408858293486043</v>
      </c>
      <c r="K104" s="11">
        <f t="shared" si="33"/>
        <v>0.30769230769230771</v>
      </c>
      <c r="L104" s="11">
        <f t="shared" si="34"/>
        <v>0.29498525073746312</v>
      </c>
      <c r="M104" s="11">
        <f t="shared" si="35"/>
        <v>0.42553191489361702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-0.28039048129426603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0.23135340777969285</v>
      </c>
      <c r="Q104" s="11">
        <f>2*'OddsRatio_working_3-way'!K104*'OddsRatio_working_3-way'!L104*'OddsRatio_working_3-way'!M104</f>
        <v>7.7246546837960894E-2</v>
      </c>
      <c r="R104" s="11">
        <f t="shared" si="36"/>
        <v>0</v>
      </c>
      <c r="S104" s="11">
        <f t="shared" si="37"/>
        <v>-0.82511148991855598</v>
      </c>
      <c r="T104" s="11">
        <f t="shared" si="38"/>
        <v>-0.27549632384592859</v>
      </c>
      <c r="U104" s="11">
        <f>'OddsRatio_working_3-way'!S104-'OddsRatio_working_3-way'!R104^2/3</f>
        <v>-0.82511148991855598</v>
      </c>
      <c r="V104" s="11">
        <f>'OddsRatio_working_3-way'!S104*'OddsRatio_working_3-way'!R104/3-2*'OddsRatio_working_3-way'!R104^3/27-'OddsRatio_working_3-way'!T104</f>
        <v>0.27549632384592859</v>
      </c>
      <c r="W104" s="11">
        <f>'OddsRatio_working_3-way'!V104^2+4*'OddsRatio_working_3-way'!U104^3/27</f>
        <v>-7.3230058056151098E-3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0.1442404505142679</v>
      </c>
      <c r="Y104" s="11">
        <f>IF('OddsRatio_working_3-way'!W104&gt;=0,IF('OddsRatio_working_3-way'!V104+SQRT('OddsRatio_working_3-way'!W104)&gt;0,0,PI()),ACOS('OddsRatio_working_3-way'!V104/(2*'OddsRatio_working_3-way'!X104)))</f>
        <v>0.30117086414596761</v>
      </c>
      <c r="Z104" s="11">
        <f>'OddsRatio_working_3-way'!X104^(1/3)*COS('OddsRatio_working_3-way'!Y104/3)</f>
        <v>0.52179936795779358</v>
      </c>
      <c r="AA104" s="11">
        <f>'OddsRatio_working_3-way'!X104^(1/3)*COS(('OddsRatio_working_3-way'!Y104+2*PI())/3)</f>
        <v>-0.30641822062908253</v>
      </c>
      <c r="AB104" s="11">
        <f>'OddsRatio_working_3-way'!X104^(1/3)*COS(('OddsRatio_working_3-way'!Y104+4*PI())/3)</f>
        <v>-0.21538114732871116</v>
      </c>
      <c r="AC104" s="11">
        <f>'OddsRatio_working_3-way'!X104^(1/3)*SIN('OddsRatio_working_3-way'!Y104/3)</f>
        <v>5.2560278776205213E-2</v>
      </c>
      <c r="AD104" s="11">
        <f>'OddsRatio_working_3-way'!X104^(1/3)*SIN(('OddsRatio_working_3-way'!Y104+2*PI())/3)</f>
        <v>0.42561136894201046</v>
      </c>
      <c r="AE104" s="11">
        <f>'OddsRatio_working_3-way'!X104^(1/3)*SIN(('OddsRatio_working_3-way'!Y104+4*PI())/3)</f>
        <v>-0.47817164771821563</v>
      </c>
      <c r="AF104" s="11">
        <f>-'OddsRatio_working_3-way'!U104/(3*'OddsRatio_working_3-way'!X104^(1/3))*COS(('OddsRatio_working_3-way'!Y104)/3)</f>
        <v>0.52179936795779369</v>
      </c>
      <c r="AG104" s="11">
        <f>-'OddsRatio_working_3-way'!U104/(3*'OddsRatio_working_3-way'!X104^(1/3))*COS(('OddsRatio_working_3-way'!Y104+2*PI())/3)</f>
        <v>-0.30641822062908264</v>
      </c>
      <c r="AH104" s="11">
        <f>-'OddsRatio_working_3-way'!U104/(3*'OddsRatio_working_3-way'!X104^(1/3))*COS(('OddsRatio_working_3-way'!Y104+4*PI())/3)</f>
        <v>-0.21538114732871119</v>
      </c>
      <c r="AI104" s="11">
        <f>'OddsRatio_working_3-way'!U104/(3*'OddsRatio_working_3-way'!X104^(1/3))*SIN(('OddsRatio_working_3-way'!Y104)/3)</f>
        <v>-5.2560278776205227E-2</v>
      </c>
      <c r="AJ104" s="11">
        <f>'OddsRatio_working_3-way'!U104/(3*'OddsRatio_working_3-way'!X104^(1/3))*SIN(('OddsRatio_working_3-way'!Y104+2*PI())/3)</f>
        <v>-0.42561136894201057</v>
      </c>
      <c r="AK104" s="11">
        <f>'OddsRatio_working_3-way'!U104/(3*'OddsRatio_working_3-way'!X104^(1/3))*SIN(('OddsRatio_working_3-way'!Y104+4*PI())/3)</f>
        <v>0.47817164771821574</v>
      </c>
      <c r="AL104" s="11">
        <f>'OddsRatio_working_3-way'!Z104+'OddsRatio_working_3-way'!AF104</f>
        <v>1.0435987359155874</v>
      </c>
      <c r="AM104" s="11">
        <f>'OddsRatio_working_3-way'!AA104+'OddsRatio_working_3-way'!AG104</f>
        <v>-0.61283644125816517</v>
      </c>
      <c r="AN104" s="11">
        <f>'OddsRatio_working_3-way'!AB104+'OddsRatio_working_3-way'!AH104</f>
        <v>-0.43076229465742233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1.0435987359155874</v>
      </c>
      <c r="AS104" s="11">
        <f>IF(('OddsRatio_working_3-way'!X104=0),IF(Q104&gt;0,-Q104^(1/3),(-Q104)^(1/3)),'OddsRatio_working_3-way'!AM104-'OddsRatio_working_3-way'!R104/3)</f>
        <v>-0.61283644125816517</v>
      </c>
      <c r="AT104" s="11">
        <f>IF(('OddsRatio_working_3-way'!X104=0),IF(Q104&gt;0,-Q104^(1/3),(-Q104)^(1/3)),'OddsRatio_working_3-way'!AN104-'OddsRatio_working_3-way'!R104/3)</f>
        <v>-0.43076229465742233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2.46</v>
      </c>
      <c r="B105" s="4">
        <f>IF('True_Odds_Calculator_3-way'!B106="","",'True_Odds_Calculator_3-way'!B106)</f>
        <v>3.53</v>
      </c>
      <c r="C105" s="4">
        <f>IF('True_Odds_Calculator_3-way'!C106="","",'True_Odds_Calculator_3-way'!C106)</f>
        <v>2.96</v>
      </c>
      <c r="D105" s="9">
        <f t="shared" si="26"/>
        <v>0.39650076890242331</v>
      </c>
      <c r="E105" s="9">
        <f t="shared" si="27"/>
        <v>0.27491047053343015</v>
      </c>
      <c r="F105" s="9">
        <f t="shared" si="28"/>
        <v>0.3285887605641466</v>
      </c>
      <c r="G105" s="9">
        <f t="shared" si="29"/>
        <v>1.0425090445153482</v>
      </c>
      <c r="H105" s="9">
        <f t="shared" si="30"/>
        <v>2.5220632049924085</v>
      </c>
      <c r="I105" s="9">
        <f t="shared" si="31"/>
        <v>3.6375478826238314</v>
      </c>
      <c r="J105" s="9">
        <f t="shared" si="32"/>
        <v>3.043317727250082</v>
      </c>
      <c r="K105" s="11">
        <f t="shared" si="33"/>
        <v>0.4065040650406504</v>
      </c>
      <c r="L105" s="11">
        <f t="shared" si="34"/>
        <v>0.28328611898016998</v>
      </c>
      <c r="M105" s="11">
        <f t="shared" si="35"/>
        <v>0.33783783783783783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-0.28166178338913772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0.23148104921061458</v>
      </c>
      <c r="Q105" s="11">
        <f>2*'OddsRatio_working_3-way'!K105*'OddsRatio_working_3-way'!L105*'OddsRatio_working_3-way'!M105</f>
        <v>7.7808756037181376E-2</v>
      </c>
      <c r="R105" s="11">
        <f t="shared" si="36"/>
        <v>0</v>
      </c>
      <c r="S105" s="11">
        <f t="shared" si="37"/>
        <v>-0.82184045852896359</v>
      </c>
      <c r="T105" s="11">
        <f t="shared" si="38"/>
        <v>-0.27624889362318106</v>
      </c>
      <c r="U105" s="11">
        <f>'OddsRatio_working_3-way'!S105-'OddsRatio_working_3-way'!R105^2/3</f>
        <v>-0.82184045852896359</v>
      </c>
      <c r="V105" s="11">
        <f>'OddsRatio_working_3-way'!S105*'OddsRatio_working_3-way'!R105/3-2*'OddsRatio_working_3-way'!R105^3/27-'OddsRatio_working_3-way'!T105</f>
        <v>0.27624889362318106</v>
      </c>
      <c r="W105" s="11">
        <f>'OddsRatio_working_3-way'!V105^2+4*'OddsRatio_working_3-way'!U105^3/27</f>
        <v>-5.9219431284537188E-3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0.14338357154542264</v>
      </c>
      <c r="Y105" s="11">
        <f>IF('OddsRatio_working_3-way'!W105&gt;=0,IF('OddsRatio_working_3-way'!V105+SQRT('OddsRatio_working_3-way'!W105)&gt;0,0,PI()),ACOS('OddsRatio_working_3-way'!V105/(2*'OddsRatio_working_3-way'!X105)))</f>
        <v>0.27168052074734783</v>
      </c>
      <c r="Z105" s="11">
        <f>'OddsRatio_working_3-way'!X105^(1/3)*COS('OddsRatio_working_3-way'!Y105/3)</f>
        <v>0.5212545222576741</v>
      </c>
      <c r="AA105" s="11">
        <f>'OddsRatio_working_3-way'!X105^(1/3)*COS(('OddsRatio_working_3-way'!Y105+2*PI())/3)</f>
        <v>-0.30162002758444262</v>
      </c>
      <c r="AB105" s="11">
        <f>'OddsRatio_working_3-way'!X105^(1/3)*COS(('OddsRatio_working_3-way'!Y105+4*PI())/3)</f>
        <v>-0.21963449467323143</v>
      </c>
      <c r="AC105" s="11">
        <f>'OddsRatio_working_3-way'!X105^(1/3)*SIN('OddsRatio_working_3-way'!Y105/3)</f>
        <v>4.7334369495942753E-2</v>
      </c>
      <c r="AD105" s="11">
        <f>'OddsRatio_working_3-way'!X105^(1/3)*SIN(('OddsRatio_working_3-way'!Y105+2*PI())/3)</f>
        <v>0.42775247336469563</v>
      </c>
      <c r="AE105" s="11">
        <f>'OddsRatio_working_3-way'!X105^(1/3)*SIN(('OddsRatio_working_3-way'!Y105+4*PI())/3)</f>
        <v>-0.47508684286063829</v>
      </c>
      <c r="AF105" s="11">
        <f>-'OddsRatio_working_3-way'!U105/(3*'OddsRatio_working_3-way'!X105^(1/3))*COS(('OddsRatio_working_3-way'!Y105)/3)</f>
        <v>0.52125452225767399</v>
      </c>
      <c r="AG105" s="11">
        <f>-'OddsRatio_working_3-way'!U105/(3*'OddsRatio_working_3-way'!X105^(1/3))*COS(('OddsRatio_working_3-way'!Y105+2*PI())/3)</f>
        <v>-0.30162002758444256</v>
      </c>
      <c r="AH105" s="11">
        <f>-'OddsRatio_working_3-way'!U105/(3*'OddsRatio_working_3-way'!X105^(1/3))*COS(('OddsRatio_working_3-way'!Y105+4*PI())/3)</f>
        <v>-0.2196344946732314</v>
      </c>
      <c r="AI105" s="11">
        <f>'OddsRatio_working_3-way'!U105/(3*'OddsRatio_working_3-way'!X105^(1/3))*SIN(('OddsRatio_working_3-way'!Y105)/3)</f>
        <v>-4.7334369495942739E-2</v>
      </c>
      <c r="AJ105" s="11">
        <f>'OddsRatio_working_3-way'!U105/(3*'OddsRatio_working_3-way'!X105^(1/3))*SIN(('OddsRatio_working_3-way'!Y105+2*PI())/3)</f>
        <v>-0.42775247336469552</v>
      </c>
      <c r="AK105" s="11">
        <f>'OddsRatio_working_3-way'!U105/(3*'OddsRatio_working_3-way'!X105^(1/3))*SIN(('OddsRatio_working_3-way'!Y105+4*PI())/3)</f>
        <v>0.47508684286063818</v>
      </c>
      <c r="AL105" s="11">
        <f>'OddsRatio_working_3-way'!Z105+'OddsRatio_working_3-way'!AF105</f>
        <v>1.0425090445153482</v>
      </c>
      <c r="AM105" s="11">
        <f>'OddsRatio_working_3-way'!AA105+'OddsRatio_working_3-way'!AG105</f>
        <v>-0.60324005516888524</v>
      </c>
      <c r="AN105" s="11">
        <f>'OddsRatio_working_3-way'!AB105+'OddsRatio_working_3-way'!AH105</f>
        <v>-0.43926898934646286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1.0425090445153482</v>
      </c>
      <c r="AS105" s="11">
        <f>IF(('OddsRatio_working_3-way'!X105=0),IF(Q105&gt;0,-Q105^(1/3),(-Q105)^(1/3)),'OddsRatio_working_3-way'!AM105-'OddsRatio_working_3-way'!R105/3)</f>
        <v>-0.60324005516888524</v>
      </c>
      <c r="AT105" s="11">
        <f>IF(('OddsRatio_working_3-way'!X105=0),IF(Q105&gt;0,-Q105^(1/3),(-Q105)^(1/3)),'OddsRatio_working_3-way'!AN105-'OddsRatio_working_3-way'!R105/3)</f>
        <v>-0.43926898934646286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2.2599999999999998</v>
      </c>
      <c r="B106" s="4">
        <f>IF('True_Odds_Calculator_3-way'!B107="","",'True_Odds_Calculator_3-way'!B107)</f>
        <v>3.6</v>
      </c>
      <c r="C106" s="4">
        <f>IF('True_Odds_Calculator_3-way'!C107="","",'True_Odds_Calculator_3-way'!C107)</f>
        <v>3.19</v>
      </c>
      <c r="D106" s="9">
        <f t="shared" si="26"/>
        <v>0.42985761681165463</v>
      </c>
      <c r="E106" s="9">
        <f t="shared" si="27"/>
        <v>0.26760032650814292</v>
      </c>
      <c r="F106" s="9">
        <f t="shared" si="28"/>
        <v>0.30254205668020273</v>
      </c>
      <c r="G106" s="9">
        <f t="shared" si="29"/>
        <v>1.0526600837450064</v>
      </c>
      <c r="H106" s="9">
        <f t="shared" si="30"/>
        <v>2.3263517055187082</v>
      </c>
      <c r="I106" s="9">
        <f t="shared" si="31"/>
        <v>3.7369162177370163</v>
      </c>
      <c r="J106" s="9">
        <f t="shared" si="32"/>
        <v>3.3053255834015633</v>
      </c>
      <c r="K106" s="11">
        <f t="shared" si="33"/>
        <v>0.44247787610619471</v>
      </c>
      <c r="L106" s="11">
        <f t="shared" si="34"/>
        <v>0.27777777777777779</v>
      </c>
      <c r="M106" s="11">
        <f t="shared" si="35"/>
        <v>0.31347962382445144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-0.27643077093794222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0.23310616078391486</v>
      </c>
      <c r="Q106" s="11">
        <f>2*'OddsRatio_working_3-way'!K106*'OddsRatio_working_3-way'!L106*'OddsRatio_working_3-way'!M106</f>
        <v>7.7059887862451187E-2</v>
      </c>
      <c r="R106" s="11">
        <f t="shared" si="36"/>
        <v>0</v>
      </c>
      <c r="S106" s="11">
        <f t="shared" si="37"/>
        <v>-0.84327139121659656</v>
      </c>
      <c r="T106" s="11">
        <f t="shared" si="38"/>
        <v>-0.27876740205507322</v>
      </c>
      <c r="U106" s="11">
        <f>'OddsRatio_working_3-way'!S106-'OddsRatio_working_3-way'!R106^2/3</f>
        <v>-0.84327139121659656</v>
      </c>
      <c r="V106" s="11">
        <f>'OddsRatio_working_3-way'!S106*'OddsRatio_working_3-way'!R106/3-2*'OddsRatio_working_3-way'!R106^3/27-'OddsRatio_working_3-way'!T106</f>
        <v>0.27876740205507322</v>
      </c>
      <c r="W106" s="11">
        <f>'OddsRatio_working_3-way'!V106^2+4*'OddsRatio_working_3-way'!U106^3/27</f>
        <v>-1.1126644437237307E-2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0.14902844433678772</v>
      </c>
      <c r="Y106" s="11">
        <f>IF('OddsRatio_working_3-way'!W106&gt;=0,IF('OddsRatio_working_3-way'!V106+SQRT('OddsRatio_working_3-way'!W106)&gt;0,0,PI()),ACOS('OddsRatio_working_3-way'!V106/(2*'OddsRatio_working_3-way'!X106)))</f>
        <v>0.36173976338478875</v>
      </c>
      <c r="Z106" s="11">
        <f>'OddsRatio_working_3-way'!X106^(1/3)*COS('OddsRatio_working_3-way'!Y106/3)</f>
        <v>0.52633004187250332</v>
      </c>
      <c r="AA106" s="11">
        <f>'OddsRatio_working_3-way'!X106^(1/3)*COS(('OddsRatio_working_3-way'!Y106+2*PI())/3)</f>
        <v>-0.31839511301489853</v>
      </c>
      <c r="AB106" s="11">
        <f>'OddsRatio_working_3-way'!X106^(1/3)*COS(('OddsRatio_working_3-way'!Y106+4*PI())/3)</f>
        <v>-0.20793492885760495</v>
      </c>
      <c r="AC106" s="11">
        <f>'OddsRatio_working_3-way'!X106^(1/3)*SIN('OddsRatio_working_3-way'!Y106/3)</f>
        <v>6.3774217057949348E-2</v>
      </c>
      <c r="AD106" s="11">
        <f>'OddsRatio_working_3-way'!X106^(1/3)*SIN(('OddsRatio_working_3-way'!Y106+2*PI())/3)</f>
        <v>0.42392807850754072</v>
      </c>
      <c r="AE106" s="11">
        <f>'OddsRatio_working_3-way'!X106^(1/3)*SIN(('OddsRatio_working_3-way'!Y106+4*PI())/3)</f>
        <v>-0.48770229556548977</v>
      </c>
      <c r="AF106" s="11">
        <f>-'OddsRatio_working_3-way'!U106/(3*'OddsRatio_working_3-way'!X106^(1/3))*COS(('OddsRatio_working_3-way'!Y106)/3)</f>
        <v>0.52633004187250321</v>
      </c>
      <c r="AG106" s="11">
        <f>-'OddsRatio_working_3-way'!U106/(3*'OddsRatio_working_3-way'!X106^(1/3))*COS(('OddsRatio_working_3-way'!Y106+2*PI())/3)</f>
        <v>-0.31839511301489848</v>
      </c>
      <c r="AH106" s="11">
        <f>-'OddsRatio_working_3-way'!U106/(3*'OddsRatio_working_3-way'!X106^(1/3))*COS(('OddsRatio_working_3-way'!Y106+4*PI())/3)</f>
        <v>-0.20793492885760492</v>
      </c>
      <c r="AI106" s="11">
        <f>'OddsRatio_working_3-way'!U106/(3*'OddsRatio_working_3-way'!X106^(1/3))*SIN(('OddsRatio_working_3-way'!Y106)/3)</f>
        <v>-6.3774217057949334E-2</v>
      </c>
      <c r="AJ106" s="11">
        <f>'OddsRatio_working_3-way'!U106/(3*'OddsRatio_working_3-way'!X106^(1/3))*SIN(('OddsRatio_working_3-way'!Y106+2*PI())/3)</f>
        <v>-0.42392807850754061</v>
      </c>
      <c r="AK106" s="11">
        <f>'OddsRatio_working_3-way'!U106/(3*'OddsRatio_working_3-way'!X106^(1/3))*SIN(('OddsRatio_working_3-way'!Y106+4*PI())/3)</f>
        <v>0.48770229556548966</v>
      </c>
      <c r="AL106" s="11">
        <f>'OddsRatio_working_3-way'!Z106+'OddsRatio_working_3-way'!AF106</f>
        <v>1.0526600837450064</v>
      </c>
      <c r="AM106" s="11">
        <f>'OddsRatio_working_3-way'!AA106+'OddsRatio_working_3-way'!AG106</f>
        <v>-0.63679022602979707</v>
      </c>
      <c r="AN106" s="11">
        <f>'OddsRatio_working_3-way'!AB106+'OddsRatio_working_3-way'!AH106</f>
        <v>-0.4158698577152099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1.0526600837450064</v>
      </c>
      <c r="AS106" s="11">
        <f>IF(('OddsRatio_working_3-way'!X106=0),IF(Q106&gt;0,-Q106^(1/3),(-Q106)^(1/3)),'OddsRatio_working_3-way'!AM106-'OddsRatio_working_3-way'!R106/3)</f>
        <v>-0.63679022602979707</v>
      </c>
      <c r="AT106" s="11">
        <f>IF(('OddsRatio_working_3-way'!X106=0),IF(Q106&gt;0,-Q106^(1/3),(-Q106)^(1/3)),'OddsRatio_working_3-way'!AN106-'OddsRatio_working_3-way'!R106/3)</f>
        <v>-0.4158698577152099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1.67</v>
      </c>
      <c r="B107" s="4">
        <f>IF('True_Odds_Calculator_3-way'!B108="","",'True_Odds_Calculator_3-way'!B108)</f>
        <v>4.17</v>
      </c>
      <c r="C107" s="4">
        <f>IF('True_Odds_Calculator_3-way'!C108="","",'True_Odds_Calculator_3-way'!C108)</f>
        <v>5.03</v>
      </c>
      <c r="D107" s="9">
        <f t="shared" si="26"/>
        <v>0.58313089862866518</v>
      </c>
      <c r="E107" s="9">
        <f t="shared" si="27"/>
        <v>0.22818824870264948</v>
      </c>
      <c r="F107" s="9">
        <f t="shared" si="28"/>
        <v>0.18868085266868539</v>
      </c>
      <c r="G107" s="9">
        <f t="shared" si="29"/>
        <v>1.0669863148688028</v>
      </c>
      <c r="H107" s="9">
        <f t="shared" si="30"/>
        <v>1.7148808309620975</v>
      </c>
      <c r="I107" s="9">
        <f t="shared" si="31"/>
        <v>4.3823466181341049</v>
      </c>
      <c r="J107" s="9">
        <f t="shared" si="32"/>
        <v>5.299954848921276</v>
      </c>
      <c r="K107" s="11">
        <f t="shared" si="33"/>
        <v>0.5988023952095809</v>
      </c>
      <c r="L107" s="11">
        <f t="shared" si="34"/>
        <v>0.23980815347721823</v>
      </c>
      <c r="M107" s="11">
        <f t="shared" si="35"/>
        <v>0.19880715705765406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-0.24435352017192213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0.22467472623727192</v>
      </c>
      <c r="Q107" s="11">
        <f>2*'OddsRatio_working_3-way'!K107*'OddsRatio_working_3-way'!L107*'OddsRatio_working_3-way'!M107</f>
        <v>5.70964996791034E-2</v>
      </c>
      <c r="R107" s="11">
        <f t="shared" si="36"/>
        <v>0</v>
      </c>
      <c r="S107" s="11">
        <f t="shared" si="37"/>
        <v>-0.9194658872898388</v>
      </c>
      <c r="T107" s="11">
        <f t="shared" si="38"/>
        <v>-0.23366350375853587</v>
      </c>
      <c r="U107" s="11">
        <f>'OddsRatio_working_3-way'!S107-'OddsRatio_working_3-way'!R107^2/3</f>
        <v>-0.9194658872898388</v>
      </c>
      <c r="V107" s="11">
        <f>'OddsRatio_working_3-way'!S107*'OddsRatio_working_3-way'!R107/3-2*'OddsRatio_working_3-way'!R107^3/27-'OddsRatio_working_3-way'!T107</f>
        <v>0.23366350375853587</v>
      </c>
      <c r="W107" s="11">
        <f>'OddsRatio_working_3-way'!V107^2+4*'OddsRatio_working_3-way'!U107^3/27</f>
        <v>-6.0561747487850252E-2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0.16967644244013777</v>
      </c>
      <c r="Y107" s="11">
        <f>IF('OddsRatio_working_3-way'!W107&gt;=0,IF('OddsRatio_working_3-way'!V107+SQRT('OddsRatio_working_3-way'!W107)&gt;0,0,PI()),ACOS('OddsRatio_working_3-way'!V107/(2*'OddsRatio_working_3-way'!X107)))</f>
        <v>0.81130022484792674</v>
      </c>
      <c r="Z107" s="11">
        <f>'OddsRatio_working_3-way'!X107^(1/3)*COS('OddsRatio_working_3-way'!Y107/3)</f>
        <v>0.53349315743440151</v>
      </c>
      <c r="AA107" s="11">
        <f>'OddsRatio_working_3-way'!X107^(1/3)*COS(('OddsRatio_working_3-way'!Y107+2*PI())/3)</f>
        <v>-0.39482959886610441</v>
      </c>
      <c r="AB107" s="11">
        <f>'OddsRatio_working_3-way'!X107^(1/3)*COS(('OddsRatio_working_3-way'!Y107+4*PI())/3)</f>
        <v>-0.1386635585682974</v>
      </c>
      <c r="AC107" s="11">
        <f>'OddsRatio_working_3-way'!X107^(1/3)*SIN('OddsRatio_working_3-way'!Y107/3)</f>
        <v>0.14789753232317956</v>
      </c>
      <c r="AD107" s="11">
        <f>'OddsRatio_working_3-way'!X107^(1/3)*SIN(('OddsRatio_working_3-way'!Y107+2*PI())/3)</f>
        <v>0.38806986092177287</v>
      </c>
      <c r="AE107" s="11">
        <f>'OddsRatio_working_3-way'!X107^(1/3)*SIN(('OddsRatio_working_3-way'!Y107+4*PI())/3)</f>
        <v>-0.53596739324495235</v>
      </c>
      <c r="AF107" s="11">
        <f>-'OddsRatio_working_3-way'!U107/(3*'OddsRatio_working_3-way'!X107^(1/3))*COS(('OddsRatio_working_3-way'!Y107)/3)</f>
        <v>0.53349315743440129</v>
      </c>
      <c r="AG107" s="11">
        <f>-'OddsRatio_working_3-way'!U107/(3*'OddsRatio_working_3-way'!X107^(1/3))*COS(('OddsRatio_working_3-way'!Y107+2*PI())/3)</f>
        <v>-0.39482959886610425</v>
      </c>
      <c r="AH107" s="11">
        <f>-'OddsRatio_working_3-way'!U107/(3*'OddsRatio_working_3-way'!X107^(1/3))*COS(('OddsRatio_working_3-way'!Y107+4*PI())/3)</f>
        <v>-0.13866355856829735</v>
      </c>
      <c r="AI107" s="11">
        <f>'OddsRatio_working_3-way'!U107/(3*'OddsRatio_working_3-way'!X107^(1/3))*SIN(('OddsRatio_working_3-way'!Y107)/3)</f>
        <v>-0.14789753232317951</v>
      </c>
      <c r="AJ107" s="11">
        <f>'OddsRatio_working_3-way'!U107/(3*'OddsRatio_working_3-way'!X107^(1/3))*SIN(('OddsRatio_working_3-way'!Y107+2*PI())/3)</f>
        <v>-0.3880698609217727</v>
      </c>
      <c r="AK107" s="11">
        <f>'OddsRatio_working_3-way'!U107/(3*'OddsRatio_working_3-way'!X107^(1/3))*SIN(('OddsRatio_working_3-way'!Y107+4*PI())/3)</f>
        <v>0.53596739324495213</v>
      </c>
      <c r="AL107" s="11">
        <f>'OddsRatio_working_3-way'!Z107+'OddsRatio_working_3-way'!AF107</f>
        <v>1.0669863148688028</v>
      </c>
      <c r="AM107" s="11">
        <f>'OddsRatio_working_3-way'!AA107+'OddsRatio_working_3-way'!AG107</f>
        <v>-0.78965919773220872</v>
      </c>
      <c r="AN107" s="11">
        <f>'OddsRatio_working_3-way'!AB107+'OddsRatio_working_3-way'!AH107</f>
        <v>-0.27732711713659475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1.0669863148688028</v>
      </c>
      <c r="AS107" s="11">
        <f>IF(('OddsRatio_working_3-way'!X107=0),IF(Q107&gt;0,-Q107^(1/3),(-Q107)^(1/3)),'OddsRatio_working_3-way'!AM107-'OddsRatio_working_3-way'!R107/3)</f>
        <v>-0.78965919773220872</v>
      </c>
      <c r="AT107" s="11">
        <f>IF(('OddsRatio_working_3-way'!X107=0),IF(Q107&gt;0,-Q107^(1/3),(-Q107)^(1/3)),'OddsRatio_working_3-way'!AN107-'OddsRatio_working_3-way'!R107/3)</f>
        <v>-0.27732711713659475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2.0699999999999998</v>
      </c>
      <c r="B108" s="4">
        <f>IF('True_Odds_Calculator_3-way'!B109="","",'True_Odds_Calculator_3-way'!B109)</f>
        <v>3.51</v>
      </c>
      <c r="C108" s="4">
        <f>IF('True_Odds_Calculator_3-way'!C109="","",'True_Odds_Calculator_3-way'!C109)</f>
        <v>3.75</v>
      </c>
      <c r="D108" s="9">
        <f t="shared" si="26"/>
        <v>0.46966529098348225</v>
      </c>
      <c r="E108" s="9">
        <f t="shared" si="27"/>
        <v>0.27406162386059341</v>
      </c>
      <c r="F108" s="9">
        <f t="shared" si="28"/>
        <v>0.25627308515592462</v>
      </c>
      <c r="G108" s="9">
        <f t="shared" si="29"/>
        <v>1.0553045423706635</v>
      </c>
      <c r="H108" s="9">
        <f t="shared" si="30"/>
        <v>2.12917586033661</v>
      </c>
      <c r="I108" s="9">
        <f t="shared" si="31"/>
        <v>3.6488144013503647</v>
      </c>
      <c r="J108" s="9">
        <f t="shared" si="32"/>
        <v>3.9020874915193242</v>
      </c>
      <c r="K108" s="11">
        <f t="shared" si="33"/>
        <v>0.48309178743961356</v>
      </c>
      <c r="L108" s="11">
        <f t="shared" si="34"/>
        <v>0.28490028490028491</v>
      </c>
      <c r="M108" s="11">
        <f t="shared" si="35"/>
        <v>0.26666666666666666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-0.27107000472539933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0.23232448353221302</v>
      </c>
      <c r="Q108" s="11">
        <f>2*'OddsRatio_working_3-way'!K108*'OddsRatio_working_3-way'!L108*'OddsRatio_working_3-way'!M108</f>
        <v>7.3404260199751353E-2</v>
      </c>
      <c r="R108" s="11">
        <f t="shared" si="36"/>
        <v>0</v>
      </c>
      <c r="S108" s="11">
        <f t="shared" si="37"/>
        <v>-0.85706452016911094</v>
      </c>
      <c r="T108" s="11">
        <f t="shared" si="38"/>
        <v>-0.27079447714663857</v>
      </c>
      <c r="U108" s="11">
        <f>'OddsRatio_working_3-way'!S108-'OddsRatio_working_3-way'!R108^2/3</f>
        <v>-0.85706452016911094</v>
      </c>
      <c r="V108" s="11">
        <f>'OddsRatio_working_3-way'!S108*'OddsRatio_working_3-way'!R108/3-2*'OddsRatio_working_3-way'!R108^3/27-'OddsRatio_working_3-way'!T108</f>
        <v>0.27079447714663857</v>
      </c>
      <c r="W108" s="11">
        <f>'OddsRatio_working_3-way'!V108^2+4*'OddsRatio_working_3-way'!U108^3/27</f>
        <v>-1.9939234705991488E-2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0.15269977370572038</v>
      </c>
      <c r="Y108" s="11">
        <f>IF('OddsRatio_working_3-way'!W108&gt;=0,IF('OddsRatio_working_3-way'!V108+SQRT('OddsRatio_working_3-way'!W108)&gt;0,0,PI()),ACOS('OddsRatio_working_3-way'!V108/(2*'OddsRatio_working_3-way'!X108)))</f>
        <v>0.48066165654270265</v>
      </c>
      <c r="Z108" s="11">
        <f>'OddsRatio_working_3-way'!X108^(1/3)*COS('OddsRatio_working_3-way'!Y108/3)</f>
        <v>0.52765227118533187</v>
      </c>
      <c r="AA108" s="11">
        <f>'OddsRatio_working_3-way'!X108^(1/3)*COS(('OddsRatio_working_3-way'!Y108+2*PI())/3)</f>
        <v>-0.33767354974508224</v>
      </c>
      <c r="AB108" s="11">
        <f>'OddsRatio_working_3-way'!X108^(1/3)*COS(('OddsRatio_working_3-way'!Y108+4*PI())/3)</f>
        <v>-0.18997872144024983</v>
      </c>
      <c r="AC108" s="11">
        <f>'OddsRatio_working_3-way'!X108^(1/3)*SIN('OddsRatio_working_3-way'!Y108/3)</f>
        <v>8.5271648879710796E-2</v>
      </c>
      <c r="AD108" s="11">
        <f>'OddsRatio_working_3-way'!X108^(1/3)*SIN(('OddsRatio_working_3-way'!Y108+2*PI())/3)</f>
        <v>0.4143244467711979</v>
      </c>
      <c r="AE108" s="11">
        <f>'OddsRatio_working_3-way'!X108^(1/3)*SIN(('OddsRatio_working_3-way'!Y108+4*PI())/3)</f>
        <v>-0.49959609565090851</v>
      </c>
      <c r="AF108" s="11">
        <f>-'OddsRatio_working_3-way'!U108/(3*'OddsRatio_working_3-way'!X108^(1/3))*COS(('OddsRatio_working_3-way'!Y108)/3)</f>
        <v>0.52765227118533176</v>
      </c>
      <c r="AG108" s="11">
        <f>-'OddsRatio_working_3-way'!U108/(3*'OddsRatio_working_3-way'!X108^(1/3))*COS(('OddsRatio_working_3-way'!Y108+2*PI())/3)</f>
        <v>-0.33767354974508218</v>
      </c>
      <c r="AH108" s="11">
        <f>-'OddsRatio_working_3-way'!U108/(3*'OddsRatio_working_3-way'!X108^(1/3))*COS(('OddsRatio_working_3-way'!Y108+4*PI())/3)</f>
        <v>-0.18997872144024977</v>
      </c>
      <c r="AI108" s="11">
        <f>'OddsRatio_working_3-way'!U108/(3*'OddsRatio_working_3-way'!X108^(1/3))*SIN(('OddsRatio_working_3-way'!Y108)/3)</f>
        <v>-8.5271648879710782E-2</v>
      </c>
      <c r="AJ108" s="11">
        <f>'OddsRatio_working_3-way'!U108/(3*'OddsRatio_working_3-way'!X108^(1/3))*SIN(('OddsRatio_working_3-way'!Y108+2*PI())/3)</f>
        <v>-0.41432444677119784</v>
      </c>
      <c r="AK108" s="11">
        <f>'OddsRatio_working_3-way'!U108/(3*'OddsRatio_working_3-way'!X108^(1/3))*SIN(('OddsRatio_working_3-way'!Y108+4*PI())/3)</f>
        <v>0.4995960956509084</v>
      </c>
      <c r="AL108" s="11">
        <f>'OddsRatio_working_3-way'!Z108+'OddsRatio_working_3-way'!AF108</f>
        <v>1.0553045423706635</v>
      </c>
      <c r="AM108" s="11">
        <f>'OddsRatio_working_3-way'!AA108+'OddsRatio_working_3-way'!AG108</f>
        <v>-0.67534709949016447</v>
      </c>
      <c r="AN108" s="11">
        <f>'OddsRatio_working_3-way'!AB108+'OddsRatio_working_3-way'!AH108</f>
        <v>-0.3799574428804996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1.0553045423706635</v>
      </c>
      <c r="AS108" s="11">
        <f>IF(('OddsRatio_working_3-way'!X108=0),IF(Q108&gt;0,-Q108^(1/3),(-Q108)^(1/3)),'OddsRatio_working_3-way'!AM108-'OddsRatio_working_3-way'!R108/3)</f>
        <v>-0.67534709949016447</v>
      </c>
      <c r="AT108" s="11">
        <f>IF(('OddsRatio_working_3-way'!X108=0),IF(Q108&gt;0,-Q108^(1/3),(-Q108)^(1/3)),'OddsRatio_working_3-way'!AN108-'OddsRatio_working_3-way'!R108/3)</f>
        <v>-0.3799574428804996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2.4500000000000002</v>
      </c>
      <c r="B109" s="4">
        <f>IF('True_Odds_Calculator_3-way'!B110="","",'True_Odds_Calculator_3-way'!B110)</f>
        <v>3.39</v>
      </c>
      <c r="C109" s="4">
        <f>IF('True_Odds_Calculator_3-way'!C110="","",'True_Odds_Calculator_3-way'!C110)</f>
        <v>3.02</v>
      </c>
      <c r="D109" s="9">
        <f t="shared" si="26"/>
        <v>0.39578631982193668</v>
      </c>
      <c r="E109" s="9">
        <f t="shared" si="27"/>
        <v>0.28439112734908045</v>
      </c>
      <c r="F109" s="9">
        <f t="shared" si="28"/>
        <v>0.31982255282898281</v>
      </c>
      <c r="G109" s="9">
        <f t="shared" si="29"/>
        <v>1.0528385366261435</v>
      </c>
      <c r="H109" s="9">
        <f t="shared" si="30"/>
        <v>2.5266158781079082</v>
      </c>
      <c r="I109" s="9">
        <f t="shared" si="31"/>
        <v>3.516284102536483</v>
      </c>
      <c r="J109" s="9">
        <f t="shared" si="32"/>
        <v>3.1267338439848089</v>
      </c>
      <c r="K109" s="11">
        <f t="shared" si="33"/>
        <v>0.4081632653061224</v>
      </c>
      <c r="L109" s="11">
        <f t="shared" si="34"/>
        <v>0.29498525073746312</v>
      </c>
      <c r="M109" s="11">
        <f t="shared" si="35"/>
        <v>0.33112582781456956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-0.2790901744276213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0.23362799963799619</v>
      </c>
      <c r="Q109" s="11">
        <f>2*'OddsRatio_working_3-way'!K109*'OddsRatio_working_3-way'!L109*'OddsRatio_working_3-way'!M109</f>
        <v>7.973651864778028E-2</v>
      </c>
      <c r="R109" s="11">
        <f t="shared" si="36"/>
        <v>0</v>
      </c>
      <c r="S109" s="11">
        <f t="shared" si="37"/>
        <v>-0.83710578531522195</v>
      </c>
      <c r="T109" s="11">
        <f t="shared" si="38"/>
        <v>-0.28570163321338637</v>
      </c>
      <c r="U109" s="11">
        <f>'OddsRatio_working_3-way'!S109-'OddsRatio_working_3-way'!R109^2/3</f>
        <v>-0.83710578531522195</v>
      </c>
      <c r="V109" s="11">
        <f>'OddsRatio_working_3-way'!S109*'OddsRatio_working_3-way'!R109/3-2*'OddsRatio_working_3-way'!R109^3/27-'OddsRatio_working_3-way'!T109</f>
        <v>0.28570163321338637</v>
      </c>
      <c r="W109" s="11">
        <f>'OddsRatio_working_3-way'!V109^2+4*'OddsRatio_working_3-way'!U109^3/27</f>
        <v>-5.2780746811460361E-3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0.14739699615489318</v>
      </c>
      <c r="Y109" s="11">
        <f>IF('OddsRatio_working_3-way'!W109&gt;=0,IF('OddsRatio_working_3-way'!V109+SQRT('OddsRatio_working_3-way'!W109)&gt;0,0,PI()),ACOS('OddsRatio_working_3-way'!V109/(2*'OddsRatio_working_3-way'!X109)))</f>
        <v>0.24900988527990164</v>
      </c>
      <c r="Z109" s="11">
        <f>'OddsRatio_working_3-way'!X109^(1/3)*COS('OddsRatio_working_3-way'!Y109/3)</f>
        <v>0.52641926831307173</v>
      </c>
      <c r="AA109" s="11">
        <f>'OddsRatio_working_3-way'!X109^(1/3)*COS(('OddsRatio_working_3-way'!Y109+2*PI())/3)</f>
        <v>-0.30113735212576176</v>
      </c>
      <c r="AB109" s="11">
        <f>'OddsRatio_working_3-way'!X109^(1/3)*COS(('OddsRatio_working_3-way'!Y109+4*PI())/3)</f>
        <v>-0.22528191618731014</v>
      </c>
      <c r="AC109" s="11">
        <f>'OddsRatio_working_3-way'!X109^(1/3)*SIN('OddsRatio_working_3-way'!Y109/3)</f>
        <v>4.3795156358561634E-2</v>
      </c>
      <c r="AD109" s="11">
        <f>'OddsRatio_working_3-way'!X109^(1/3)*SIN(('OddsRatio_working_3-way'!Y109+2*PI())/3)</f>
        <v>0.43399488122145596</v>
      </c>
      <c r="AE109" s="11">
        <f>'OddsRatio_working_3-way'!X109^(1/3)*SIN(('OddsRatio_working_3-way'!Y109+4*PI())/3)</f>
        <v>-0.47779003758001748</v>
      </c>
      <c r="AF109" s="11">
        <f>-'OddsRatio_working_3-way'!U109/(3*'OddsRatio_working_3-way'!X109^(1/3))*COS(('OddsRatio_working_3-way'!Y109)/3)</f>
        <v>0.52641926831307162</v>
      </c>
      <c r="AG109" s="11">
        <f>-'OddsRatio_working_3-way'!U109/(3*'OddsRatio_working_3-way'!X109^(1/3))*COS(('OddsRatio_working_3-way'!Y109+2*PI())/3)</f>
        <v>-0.3011373521257617</v>
      </c>
      <c r="AH109" s="11">
        <f>-'OddsRatio_working_3-way'!U109/(3*'OddsRatio_working_3-way'!X109^(1/3))*COS(('OddsRatio_working_3-way'!Y109+4*PI())/3)</f>
        <v>-0.22528191618731008</v>
      </c>
      <c r="AI109" s="11">
        <f>'OddsRatio_working_3-way'!U109/(3*'OddsRatio_working_3-way'!X109^(1/3))*SIN(('OddsRatio_working_3-way'!Y109)/3)</f>
        <v>-4.379515635856162E-2</v>
      </c>
      <c r="AJ109" s="11">
        <f>'OddsRatio_working_3-way'!U109/(3*'OddsRatio_working_3-way'!X109^(1/3))*SIN(('OddsRatio_working_3-way'!Y109+2*PI())/3)</f>
        <v>-0.43399488122145585</v>
      </c>
      <c r="AK109" s="11">
        <f>'OddsRatio_working_3-way'!U109/(3*'OddsRatio_working_3-way'!X109^(1/3))*SIN(('OddsRatio_working_3-way'!Y109+4*PI())/3)</f>
        <v>0.47779003758001737</v>
      </c>
      <c r="AL109" s="11">
        <f>'OddsRatio_working_3-way'!Z109+'OddsRatio_working_3-way'!AF109</f>
        <v>1.0528385366261435</v>
      </c>
      <c r="AM109" s="11">
        <f>'OddsRatio_working_3-way'!AA109+'OddsRatio_working_3-way'!AG109</f>
        <v>-0.60227470425152352</v>
      </c>
      <c r="AN109" s="11">
        <f>'OddsRatio_working_3-way'!AB109+'OddsRatio_working_3-way'!AH109</f>
        <v>-0.45056383237462022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1.0528385366261435</v>
      </c>
      <c r="AS109" s="11">
        <f>IF(('OddsRatio_working_3-way'!X109=0),IF(Q109&gt;0,-Q109^(1/3),(-Q109)^(1/3)),'OddsRatio_working_3-way'!AM109-'OddsRatio_working_3-way'!R109/3)</f>
        <v>-0.60227470425152352</v>
      </c>
      <c r="AT109" s="11">
        <f>IF(('OddsRatio_working_3-way'!X109=0),IF(Q109&gt;0,-Q109^(1/3),(-Q109)^(1/3)),'OddsRatio_working_3-way'!AN109-'OddsRatio_working_3-way'!R109/3)</f>
        <v>-0.45056383237462022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1.66</v>
      </c>
      <c r="B110" s="4">
        <f>IF('True_Odds_Calculator_3-way'!B111="","",'True_Odds_Calculator_3-way'!B111)</f>
        <v>4.01</v>
      </c>
      <c r="C110" s="4">
        <f>IF('True_Odds_Calculator_3-way'!C111="","",'True_Odds_Calculator_3-way'!C111)</f>
        <v>5.36</v>
      </c>
      <c r="D110" s="9">
        <f t="shared" si="26"/>
        <v>0.5862932682143005</v>
      </c>
      <c r="E110" s="9">
        <f t="shared" si="27"/>
        <v>0.23707327040842388</v>
      </c>
      <c r="F110" s="9">
        <f t="shared" si="28"/>
        <v>0.17663346137727554</v>
      </c>
      <c r="G110" s="9">
        <f t="shared" si="29"/>
        <v>1.0691379476394862</v>
      </c>
      <c r="H110" s="9">
        <f t="shared" si="30"/>
        <v>1.7056310454420609</v>
      </c>
      <c r="I110" s="9">
        <f t="shared" si="31"/>
        <v>4.2181052223948532</v>
      </c>
      <c r="J110" s="9">
        <f t="shared" si="32"/>
        <v>5.6614414517081597</v>
      </c>
      <c r="K110" s="11">
        <f t="shared" si="33"/>
        <v>0.60240963855421692</v>
      </c>
      <c r="L110" s="11">
        <f t="shared" si="34"/>
        <v>0.24937655860349128</v>
      </c>
      <c r="M110" s="11">
        <f t="shared" si="35"/>
        <v>0.18656716417910446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-0.2427614204912103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0.22505998983838732</v>
      </c>
      <c r="Q110" s="11">
        <f>2*'OddsRatio_working_3-way'!K110*'OddsRatio_working_3-way'!L110*'OddsRatio_working_3-way'!M110</f>
        <v>5.6054791989635699E-2</v>
      </c>
      <c r="R110" s="11">
        <f t="shared" si="36"/>
        <v>0</v>
      </c>
      <c r="S110" s="11">
        <f t="shared" si="37"/>
        <v>-0.9270830158391502</v>
      </c>
      <c r="T110" s="11">
        <f t="shared" si="38"/>
        <v>-0.23090486073204242</v>
      </c>
      <c r="U110" s="11">
        <f>'OddsRatio_working_3-way'!S110-'OddsRatio_working_3-way'!R110^2/3</f>
        <v>-0.9270830158391502</v>
      </c>
      <c r="V110" s="11">
        <f>'OddsRatio_working_3-way'!S110*'OddsRatio_working_3-way'!R110/3-2*'OddsRatio_working_3-way'!R110^3/27-'OddsRatio_working_3-way'!T110</f>
        <v>0.23090486073204242</v>
      </c>
      <c r="W110" s="11">
        <f>'OddsRatio_working_3-way'!V110^2+4*'OddsRatio_working_3-way'!U110^3/27</f>
        <v>-6.4729169871103831E-2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0.17178927831851712</v>
      </c>
      <c r="Y110" s="11">
        <f>IF('OddsRatio_working_3-way'!W110&gt;=0,IF('OddsRatio_working_3-way'!V110+SQRT('OddsRatio_working_3-way'!W110)&gt;0,0,PI()),ACOS('OddsRatio_working_3-way'!V110/(2*'OddsRatio_working_3-way'!X110)))</f>
        <v>0.83381126067783728</v>
      </c>
      <c r="Z110" s="11">
        <f>'OddsRatio_working_3-way'!X110^(1/3)*COS('OddsRatio_working_3-way'!Y110/3)</f>
        <v>0.53456897381974311</v>
      </c>
      <c r="AA110" s="11">
        <f>'OddsRatio_working_3-way'!X110^(1/3)*COS(('OddsRatio_working_3-way'!Y110+2*PI())/3)</f>
        <v>-0.39937446810363075</v>
      </c>
      <c r="AB110" s="11">
        <f>'OddsRatio_working_3-way'!X110^(1/3)*COS(('OddsRatio_working_3-way'!Y110+4*PI())/3)</f>
        <v>-0.1351945057161125</v>
      </c>
      <c r="AC110" s="11">
        <f>'OddsRatio_working_3-way'!X110^(1/3)*SIN('OddsRatio_working_3-way'!Y110/3)</f>
        <v>0.15252437239893887</v>
      </c>
      <c r="AD110" s="11">
        <f>'OddsRatio_working_3-way'!X110^(1/3)*SIN(('OddsRatio_working_3-way'!Y110+2*PI())/3)</f>
        <v>0.38668812520340662</v>
      </c>
      <c r="AE110" s="11">
        <f>'OddsRatio_working_3-way'!X110^(1/3)*SIN(('OddsRatio_working_3-way'!Y110+4*PI())/3)</f>
        <v>-0.53921249760234546</v>
      </c>
      <c r="AF110" s="11">
        <f>-'OddsRatio_working_3-way'!U110/(3*'OddsRatio_working_3-way'!X110^(1/3))*COS(('OddsRatio_working_3-way'!Y110)/3)</f>
        <v>0.53456897381974311</v>
      </c>
      <c r="AG110" s="11">
        <f>-'OddsRatio_working_3-way'!U110/(3*'OddsRatio_working_3-way'!X110^(1/3))*COS(('OddsRatio_working_3-way'!Y110+2*PI())/3)</f>
        <v>-0.39937446810363075</v>
      </c>
      <c r="AH110" s="11">
        <f>-'OddsRatio_working_3-way'!U110/(3*'OddsRatio_working_3-way'!X110^(1/3))*COS(('OddsRatio_working_3-way'!Y110+4*PI())/3)</f>
        <v>-0.1351945057161125</v>
      </c>
      <c r="AI110" s="11">
        <f>'OddsRatio_working_3-way'!U110/(3*'OddsRatio_working_3-way'!X110^(1/3))*SIN(('OddsRatio_working_3-way'!Y110)/3)</f>
        <v>-0.15252437239893887</v>
      </c>
      <c r="AJ110" s="11">
        <f>'OddsRatio_working_3-way'!U110/(3*'OddsRatio_working_3-way'!X110^(1/3))*SIN(('OddsRatio_working_3-way'!Y110+2*PI())/3)</f>
        <v>-0.38668812520340662</v>
      </c>
      <c r="AK110" s="11">
        <f>'OddsRatio_working_3-way'!U110/(3*'OddsRatio_working_3-way'!X110^(1/3))*SIN(('OddsRatio_working_3-way'!Y110+4*PI())/3)</f>
        <v>0.53921249760234546</v>
      </c>
      <c r="AL110" s="11">
        <f>'OddsRatio_working_3-way'!Z110+'OddsRatio_working_3-way'!AF110</f>
        <v>1.0691379476394862</v>
      </c>
      <c r="AM110" s="11">
        <f>'OddsRatio_working_3-way'!AA110+'OddsRatio_working_3-way'!AG110</f>
        <v>-0.79874893620726151</v>
      </c>
      <c r="AN110" s="11">
        <f>'OddsRatio_working_3-way'!AB110+'OddsRatio_working_3-way'!AH110</f>
        <v>-0.27038901143222499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1.0691379476394862</v>
      </c>
      <c r="AS110" s="11">
        <f>IF(('OddsRatio_working_3-way'!X110=0),IF(Q110&gt;0,-Q110^(1/3),(-Q110)^(1/3)),'OddsRatio_working_3-way'!AM110-'OddsRatio_working_3-way'!R110/3)</f>
        <v>-0.79874893620726151</v>
      </c>
      <c r="AT110" s="11">
        <f>IF(('OddsRatio_working_3-way'!X110=0),IF(Q110&gt;0,-Q110^(1/3),(-Q110)^(1/3)),'OddsRatio_working_3-way'!AN110-'OddsRatio_working_3-way'!R110/3)</f>
        <v>-0.27038901143222499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1.89</v>
      </c>
      <c r="B111" s="4">
        <f>IF('True_Odds_Calculator_3-way'!B112="","",'True_Odds_Calculator_3-way'!B112)</f>
        <v>3.73</v>
      </c>
      <c r="C111" s="4">
        <f>IF('True_Odds_Calculator_3-way'!C112="","",'True_Odds_Calculator_3-way'!C112)</f>
        <v>4.2</v>
      </c>
      <c r="D111" s="9">
        <f t="shared" si="26"/>
        <v>0.51493990329305905</v>
      </c>
      <c r="E111" s="9">
        <f t="shared" si="27"/>
        <v>0.25710731796064024</v>
      </c>
      <c r="F111" s="9">
        <f t="shared" si="28"/>
        <v>0.2279527787463006</v>
      </c>
      <c r="G111" s="9">
        <f t="shared" si="29"/>
        <v>1.0583979628092008</v>
      </c>
      <c r="H111" s="9">
        <f t="shared" si="30"/>
        <v>1.9419741869001883</v>
      </c>
      <c r="I111" s="9">
        <f t="shared" si="31"/>
        <v>3.8894264384691177</v>
      </c>
      <c r="J111" s="9">
        <f t="shared" si="32"/>
        <v>4.3868734809894425</v>
      </c>
      <c r="K111" s="11">
        <f t="shared" si="33"/>
        <v>0.52910052910052918</v>
      </c>
      <c r="L111" s="11">
        <f t="shared" si="34"/>
        <v>0.26809651474530832</v>
      </c>
      <c r="M111" s="11">
        <f t="shared" si="35"/>
        <v>0.23809523809523808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-0.26259273444260023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0.23033739362093764</v>
      </c>
      <c r="Q111" s="11">
        <f>2*'OddsRatio_working_3-way'!K111*'OddsRatio_working_3-way'!L111*'OddsRatio_working_3-way'!M111</f>
        <v>6.7547622762738305E-2</v>
      </c>
      <c r="R111" s="11">
        <f t="shared" si="36"/>
        <v>0</v>
      </c>
      <c r="S111" s="11">
        <f t="shared" si="37"/>
        <v>-0.87716590525579363</v>
      </c>
      <c r="T111" s="11">
        <f t="shared" si="38"/>
        <v>-0.25723340330081923</v>
      </c>
      <c r="U111" s="11">
        <f>'OddsRatio_working_3-way'!S111-'OddsRatio_working_3-way'!R111^2/3</f>
        <v>-0.87716590525579363</v>
      </c>
      <c r="V111" s="11">
        <f>'OddsRatio_working_3-way'!S111*'OddsRatio_working_3-way'!R111/3-2*'OddsRatio_working_3-way'!R111^3/27-'OddsRatio_working_3-way'!T111</f>
        <v>0.25723340330081923</v>
      </c>
      <c r="W111" s="11">
        <f>'OddsRatio_working_3-way'!V111^2+4*'OddsRatio_working_3-way'!U111^3/27</f>
        <v>-3.3817496678443679E-2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0.15810322613103567</v>
      </c>
      <c r="Y111" s="11">
        <f>IF('OddsRatio_working_3-way'!W111&gt;=0,IF('OddsRatio_working_3-way'!V111+SQRT('OddsRatio_working_3-way'!W111)&gt;0,0,PI()),ACOS('OddsRatio_working_3-way'!V111/(2*'OddsRatio_working_3-way'!X111)))</f>
        <v>0.62065401915628371</v>
      </c>
      <c r="Z111" s="11">
        <f>'OddsRatio_working_3-way'!X111^(1/3)*COS('OddsRatio_working_3-way'!Y111/3)</f>
        <v>0.52919898140460053</v>
      </c>
      <c r="AA111" s="11">
        <f>'OddsRatio_working_3-way'!X111^(1/3)*COS(('OddsRatio_working_3-way'!Y111+2*PI())/3)</f>
        <v>-0.36079099175202101</v>
      </c>
      <c r="AB111" s="11">
        <f>'OddsRatio_working_3-way'!X111^(1/3)*COS(('OddsRatio_working_3-way'!Y111+4*PI())/3)</f>
        <v>-0.16840798965257966</v>
      </c>
      <c r="AC111" s="11">
        <f>'OddsRatio_working_3-way'!X111^(1/3)*SIN('OddsRatio_working_3-way'!Y111/3)</f>
        <v>0.11107237804962099</v>
      </c>
      <c r="AD111" s="11">
        <f>'OddsRatio_working_3-way'!X111^(1/3)*SIN(('OddsRatio_working_3-way'!Y111+2*PI())/3)</f>
        <v>0.40276357252842238</v>
      </c>
      <c r="AE111" s="11">
        <f>'OddsRatio_working_3-way'!X111^(1/3)*SIN(('OddsRatio_working_3-way'!Y111+4*PI())/3)</f>
        <v>-0.51383595057804321</v>
      </c>
      <c r="AF111" s="11">
        <f>-'OddsRatio_working_3-way'!U111/(3*'OddsRatio_working_3-way'!X111^(1/3))*COS(('OddsRatio_working_3-way'!Y111)/3)</f>
        <v>0.52919898140460031</v>
      </c>
      <c r="AG111" s="11">
        <f>-'OddsRatio_working_3-way'!U111/(3*'OddsRatio_working_3-way'!X111^(1/3))*COS(('OddsRatio_working_3-way'!Y111+2*PI())/3)</f>
        <v>-0.36079099175202084</v>
      </c>
      <c r="AH111" s="11">
        <f>-'OddsRatio_working_3-way'!U111/(3*'OddsRatio_working_3-way'!X111^(1/3))*COS(('OddsRatio_working_3-way'!Y111+4*PI())/3)</f>
        <v>-0.16840798965257961</v>
      </c>
      <c r="AI111" s="11">
        <f>'OddsRatio_working_3-way'!U111/(3*'OddsRatio_working_3-way'!X111^(1/3))*SIN(('OddsRatio_working_3-way'!Y111)/3)</f>
        <v>-0.11107237804962093</v>
      </c>
      <c r="AJ111" s="11">
        <f>'OddsRatio_working_3-way'!U111/(3*'OddsRatio_working_3-way'!X111^(1/3))*SIN(('OddsRatio_working_3-way'!Y111+2*PI())/3)</f>
        <v>-0.40276357252842221</v>
      </c>
      <c r="AK111" s="11">
        <f>'OddsRatio_working_3-way'!U111/(3*'OddsRatio_working_3-way'!X111^(1/3))*SIN(('OddsRatio_working_3-way'!Y111+4*PI())/3)</f>
        <v>0.51383595057804299</v>
      </c>
      <c r="AL111" s="11">
        <f>'OddsRatio_working_3-way'!Z111+'OddsRatio_working_3-way'!AF111</f>
        <v>1.0583979628092008</v>
      </c>
      <c r="AM111" s="11">
        <f>'OddsRatio_working_3-way'!AA111+'OddsRatio_working_3-way'!AG111</f>
        <v>-0.72158198350404179</v>
      </c>
      <c r="AN111" s="11">
        <f>'OddsRatio_working_3-way'!AB111+'OddsRatio_working_3-way'!AH111</f>
        <v>-0.33681597930515927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1.0583979628092008</v>
      </c>
      <c r="AS111" s="11">
        <f>IF(('OddsRatio_working_3-way'!X111=0),IF(Q111&gt;0,-Q111^(1/3),(-Q111)^(1/3)),'OddsRatio_working_3-way'!AM111-'OddsRatio_working_3-way'!R111/3)</f>
        <v>-0.72158198350404179</v>
      </c>
      <c r="AT111" s="11">
        <f>IF(('OddsRatio_working_3-way'!X111=0),IF(Q111&gt;0,-Q111^(1/3),(-Q111)^(1/3)),'OddsRatio_working_3-way'!AN111-'OddsRatio_working_3-way'!R111/3)</f>
        <v>-0.33681597930515927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3.03</v>
      </c>
      <c r="B112" s="4">
        <f>IF('True_Odds_Calculator_3-way'!B113="","",'True_Odds_Calculator_3-way'!B113)</f>
        <v>3.45</v>
      </c>
      <c r="C112" s="4">
        <f>IF('True_Odds_Calculator_3-way'!C113="","",'True_Odds_Calculator_3-way'!C113)</f>
        <v>2.38</v>
      </c>
      <c r="D112" s="9">
        <f t="shared" si="26"/>
        <v>0.31684141226132834</v>
      </c>
      <c r="E112" s="9">
        <f t="shared" si="27"/>
        <v>0.27760398839947809</v>
      </c>
      <c r="F112" s="9">
        <f t="shared" si="28"/>
        <v>0.40555459933919336</v>
      </c>
      <c r="G112" s="9">
        <f t="shared" si="29"/>
        <v>1.062144375658916</v>
      </c>
      <c r="H112" s="9">
        <f t="shared" si="30"/>
        <v>3.1561530825876001</v>
      </c>
      <c r="I112" s="9">
        <f t="shared" si="31"/>
        <v>3.6022537203643434</v>
      </c>
      <c r="J112" s="9">
        <f t="shared" si="32"/>
        <v>2.4657592384093046</v>
      </c>
      <c r="K112" s="11">
        <f t="shared" si="33"/>
        <v>0.33003300330033003</v>
      </c>
      <c r="L112" s="11">
        <f t="shared" si="34"/>
        <v>0.28985507246376813</v>
      </c>
      <c r="M112" s="11">
        <f t="shared" si="35"/>
        <v>0.42016806722689076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-0.2758687633469229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0.23553688945803605</v>
      </c>
      <c r="Q112" s="11">
        <f>2*'OddsRatio_working_3-way'!K112*'OddsRatio_working_3-way'!L112*'OddsRatio_working_3-way'!M112</f>
        <v>8.0388016879875776E-2</v>
      </c>
      <c r="R112" s="11">
        <f t="shared" si="36"/>
        <v>0</v>
      </c>
      <c r="S112" s="11">
        <f t="shared" si="37"/>
        <v>-0.8538005049953159</v>
      </c>
      <c r="T112" s="11">
        <f t="shared" si="38"/>
        <v>-0.29139948975949342</v>
      </c>
      <c r="U112" s="11">
        <f>'OddsRatio_working_3-way'!S112-'OddsRatio_working_3-way'!R112^2/3</f>
        <v>-0.8538005049953159</v>
      </c>
      <c r="V112" s="11">
        <f>'OddsRatio_working_3-way'!S112*'OddsRatio_working_3-way'!R112/3-2*'OddsRatio_working_3-way'!R112^3/27-'OddsRatio_working_3-way'!T112</f>
        <v>0.29139948975949342</v>
      </c>
      <c r="W112" s="11">
        <f>'OddsRatio_working_3-way'!V112^2+4*'OddsRatio_working_3-way'!U112^3/27</f>
        <v>-7.293667924749267E-3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0.15182829986274166</v>
      </c>
      <c r="Y112" s="11">
        <f>IF('OddsRatio_working_3-way'!W112&gt;=0,IF('OddsRatio_working_3-way'!V112+SQRT('OddsRatio_working_3-way'!W112)&gt;0,0,PI()),ACOS('OddsRatio_working_3-way'!V112/(2*'OddsRatio_working_3-way'!X112)))</f>
        <v>0.28509491339225224</v>
      </c>
      <c r="Z112" s="11">
        <f>'OddsRatio_working_3-way'!X112^(1/3)*COS('OddsRatio_working_3-way'!Y112/3)</f>
        <v>0.53107218782945798</v>
      </c>
      <c r="AA112" s="11">
        <f>'OddsRatio_working_3-way'!X112^(1/3)*COS(('OddsRatio_working_3-way'!Y112+2*PI())/3)</f>
        <v>-0.30937528567682387</v>
      </c>
      <c r="AB112" s="11">
        <f>'OddsRatio_working_3-way'!X112^(1/3)*COS(('OddsRatio_working_3-way'!Y112+4*PI())/3)</f>
        <v>-0.22169690215263441</v>
      </c>
      <c r="AC112" s="11">
        <f>'OddsRatio_working_3-way'!X112^(1/3)*SIN('OddsRatio_working_3-way'!Y112/3)</f>
        <v>5.0621138329802216E-2</v>
      </c>
      <c r="AD112" s="11">
        <f>'OddsRatio_working_3-way'!X112^(1/3)*SIN(('OddsRatio_working_3-way'!Y112+2*PI())/3)</f>
        <v>0.43461143673879044</v>
      </c>
      <c r="AE112" s="11">
        <f>'OddsRatio_working_3-way'!X112^(1/3)*SIN(('OddsRatio_working_3-way'!Y112+4*PI())/3)</f>
        <v>-0.48523257506859252</v>
      </c>
      <c r="AF112" s="11">
        <f>-'OddsRatio_working_3-way'!U112/(3*'OddsRatio_working_3-way'!X112^(1/3))*COS(('OddsRatio_working_3-way'!Y112)/3)</f>
        <v>0.53107218782945786</v>
      </c>
      <c r="AG112" s="11">
        <f>-'OddsRatio_working_3-way'!U112/(3*'OddsRatio_working_3-way'!X112^(1/3))*COS(('OddsRatio_working_3-way'!Y112+2*PI())/3)</f>
        <v>-0.30937528567682382</v>
      </c>
      <c r="AH112" s="11">
        <f>-'OddsRatio_working_3-way'!U112/(3*'OddsRatio_working_3-way'!X112^(1/3))*COS(('OddsRatio_working_3-way'!Y112+4*PI())/3)</f>
        <v>-0.22169690215263435</v>
      </c>
      <c r="AI112" s="11">
        <f>'OddsRatio_working_3-way'!U112/(3*'OddsRatio_working_3-way'!X112^(1/3))*SIN(('OddsRatio_working_3-way'!Y112)/3)</f>
        <v>-5.0621138329802209E-2</v>
      </c>
      <c r="AJ112" s="11">
        <f>'OddsRatio_working_3-way'!U112/(3*'OddsRatio_working_3-way'!X112^(1/3))*SIN(('OddsRatio_working_3-way'!Y112+2*PI())/3)</f>
        <v>-0.43461143673879032</v>
      </c>
      <c r="AK112" s="11">
        <f>'OddsRatio_working_3-way'!U112/(3*'OddsRatio_working_3-way'!X112^(1/3))*SIN(('OddsRatio_working_3-way'!Y112+4*PI())/3)</f>
        <v>0.48523257506859241</v>
      </c>
      <c r="AL112" s="11">
        <f>'OddsRatio_working_3-way'!Z112+'OddsRatio_working_3-way'!AF112</f>
        <v>1.062144375658916</v>
      </c>
      <c r="AM112" s="11">
        <f>'OddsRatio_working_3-way'!AA112+'OddsRatio_working_3-way'!AG112</f>
        <v>-0.61875057135364764</v>
      </c>
      <c r="AN112" s="11">
        <f>'OddsRatio_working_3-way'!AB112+'OddsRatio_working_3-way'!AH112</f>
        <v>-0.44339380430526876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1.062144375658916</v>
      </c>
      <c r="AS112" s="11">
        <f>IF(('OddsRatio_working_3-way'!X112=0),IF(Q112&gt;0,-Q112^(1/3),(-Q112)^(1/3)),'OddsRatio_working_3-way'!AM112-'OddsRatio_working_3-way'!R112/3)</f>
        <v>-0.61875057135364764</v>
      </c>
      <c r="AT112" s="11">
        <f>IF(('OddsRatio_working_3-way'!X112=0),IF(Q112&gt;0,-Q112^(1/3),(-Q112)^(1/3)),'OddsRatio_working_3-way'!AN112-'OddsRatio_working_3-way'!R112/3)</f>
        <v>-0.44339380430526876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1.96</v>
      </c>
      <c r="B113" s="4">
        <f>IF('True_Odds_Calculator_3-way'!B114="","",'True_Odds_Calculator_3-way'!B114)</f>
        <v>3.66</v>
      </c>
      <c r="C113" s="4">
        <f>IF('True_Odds_Calculator_3-way'!C114="","",'True_Odds_Calculator_3-way'!C114)</f>
        <v>3.96</v>
      </c>
      <c r="D113" s="9">
        <f t="shared" si="26"/>
        <v>0.49598468246206739</v>
      </c>
      <c r="E113" s="9">
        <f t="shared" si="27"/>
        <v>0.26207533617924333</v>
      </c>
      <c r="F113" s="9">
        <f t="shared" si="28"/>
        <v>0.24193998135868947</v>
      </c>
      <c r="G113" s="9">
        <f t="shared" si="29"/>
        <v>1.0585326005684315</v>
      </c>
      <c r="H113" s="9">
        <f t="shared" si="30"/>
        <v>2.0161912965456938</v>
      </c>
      <c r="I113" s="9">
        <f t="shared" si="31"/>
        <v>3.815696717512028</v>
      </c>
      <c r="J113" s="9">
        <f t="shared" si="32"/>
        <v>4.1332564976825577</v>
      </c>
      <c r="K113" s="11">
        <f t="shared" si="33"/>
        <v>0.51020408163265307</v>
      </c>
      <c r="L113" s="11">
        <f t="shared" si="34"/>
        <v>0.27322404371584696</v>
      </c>
      <c r="M113" s="11">
        <f t="shared" si="35"/>
        <v>0.25252525252525254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-0.2660800037849218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0.23162932998998564</v>
      </c>
      <c r="Q113" s="11">
        <f>2*'OddsRatio_working_3-way'!K113*'OddsRatio_working_3-way'!L113*'OddsRatio_working_3-way'!M113</f>
        <v>7.0404051668688669E-2</v>
      </c>
      <c r="R113" s="11">
        <f t="shared" si="36"/>
        <v>0</v>
      </c>
      <c r="S113" s="11">
        <f t="shared" si="37"/>
        <v>-0.87052513039355117</v>
      </c>
      <c r="T113" s="11">
        <f t="shared" si="38"/>
        <v>-0.2645973040709883</v>
      </c>
      <c r="U113" s="11">
        <f>'OddsRatio_working_3-way'!S113-'OddsRatio_working_3-way'!R113^2/3</f>
        <v>-0.87052513039355117</v>
      </c>
      <c r="V113" s="11">
        <f>'OddsRatio_working_3-way'!S113*'OddsRatio_working_3-way'!R113/3-2*'OddsRatio_working_3-way'!R113^3/27-'OddsRatio_working_3-way'!T113</f>
        <v>0.2645973040709883</v>
      </c>
      <c r="W113" s="11">
        <f>'OddsRatio_working_3-way'!V113^2+4*'OddsRatio_working_3-way'!U113^3/27</f>
        <v>-2.7721027192155398E-2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0.15631119642702376</v>
      </c>
      <c r="Y113" s="11">
        <f>IF('OddsRatio_working_3-way'!W113&gt;=0,IF('OddsRatio_working_3-way'!V113+SQRT('OddsRatio_working_3-way'!W113)&gt;0,0,PI()),ACOS('OddsRatio_working_3-way'!V113/(2*'OddsRatio_working_3-way'!X113)))</f>
        <v>0.56164552847770355</v>
      </c>
      <c r="Z113" s="11">
        <f>'OddsRatio_working_3-way'!X113^(1/3)*COS('OddsRatio_working_3-way'!Y113/3)</f>
        <v>0.52926630028421573</v>
      </c>
      <c r="AA113" s="11">
        <f>'OddsRatio_working_3-way'!X113^(1/3)*COS(('OddsRatio_working_3-way'!Y113+2*PI())/3)</f>
        <v>-0.35146154489855563</v>
      </c>
      <c r="AB113" s="11">
        <f>'OddsRatio_working_3-way'!X113^(1/3)*COS(('OddsRatio_working_3-way'!Y113+4*PI())/3)</f>
        <v>-0.17780475538566029</v>
      </c>
      <c r="AC113" s="11">
        <f>'OddsRatio_working_3-way'!X113^(1/3)*SIN('OddsRatio_working_3-way'!Y113/3)</f>
        <v>0.10026079417187629</v>
      </c>
      <c r="AD113" s="11">
        <f>'OddsRatio_working_3-way'!X113^(1/3)*SIN(('OddsRatio_working_3-way'!Y113+2*PI())/3)</f>
        <v>0.40822766432719571</v>
      </c>
      <c r="AE113" s="11">
        <f>'OddsRatio_working_3-way'!X113^(1/3)*SIN(('OddsRatio_working_3-way'!Y113+4*PI())/3)</f>
        <v>-0.50848845849907209</v>
      </c>
      <c r="AF113" s="11">
        <f>-'OddsRatio_working_3-way'!U113/(3*'OddsRatio_working_3-way'!X113^(1/3))*COS(('OddsRatio_working_3-way'!Y113)/3)</f>
        <v>0.52926630028421573</v>
      </c>
      <c r="AG113" s="11">
        <f>-'OddsRatio_working_3-way'!U113/(3*'OddsRatio_working_3-way'!X113^(1/3))*COS(('OddsRatio_working_3-way'!Y113+2*PI())/3)</f>
        <v>-0.35146154489855563</v>
      </c>
      <c r="AH113" s="11">
        <f>-'OddsRatio_working_3-way'!U113/(3*'OddsRatio_working_3-way'!X113^(1/3))*COS(('OddsRatio_working_3-way'!Y113+4*PI())/3)</f>
        <v>-0.17780475538566029</v>
      </c>
      <c r="AI113" s="11">
        <f>'OddsRatio_working_3-way'!U113/(3*'OddsRatio_working_3-way'!X113^(1/3))*SIN(('OddsRatio_working_3-way'!Y113)/3)</f>
        <v>-0.10026079417187629</v>
      </c>
      <c r="AJ113" s="11">
        <f>'OddsRatio_working_3-way'!U113/(3*'OddsRatio_working_3-way'!X113^(1/3))*SIN(('OddsRatio_working_3-way'!Y113+2*PI())/3)</f>
        <v>-0.40822766432719571</v>
      </c>
      <c r="AK113" s="11">
        <f>'OddsRatio_working_3-way'!U113/(3*'OddsRatio_working_3-way'!X113^(1/3))*SIN(('OddsRatio_working_3-way'!Y113+4*PI())/3)</f>
        <v>0.50848845849907209</v>
      </c>
      <c r="AL113" s="11">
        <f>'OddsRatio_working_3-way'!Z113+'OddsRatio_working_3-way'!AF113</f>
        <v>1.0585326005684315</v>
      </c>
      <c r="AM113" s="11">
        <f>'OddsRatio_working_3-way'!AA113+'OddsRatio_working_3-way'!AG113</f>
        <v>-0.70292308979711127</v>
      </c>
      <c r="AN113" s="11">
        <f>'OddsRatio_working_3-way'!AB113+'OddsRatio_working_3-way'!AH113</f>
        <v>-0.35560951077132058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1.0585326005684315</v>
      </c>
      <c r="AS113" s="11">
        <f>IF(('OddsRatio_working_3-way'!X113=0),IF(Q113&gt;0,-Q113^(1/3),(-Q113)^(1/3)),'OddsRatio_working_3-way'!AM113-'OddsRatio_working_3-way'!R113/3)</f>
        <v>-0.70292308979711127</v>
      </c>
      <c r="AT113" s="11">
        <f>IF(('OddsRatio_working_3-way'!X113=0),IF(Q113&gt;0,-Q113^(1/3),(-Q113)^(1/3)),'OddsRatio_working_3-way'!AN113-'OddsRatio_working_3-way'!R113/3)</f>
        <v>-0.35560951077132058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3.07</v>
      </c>
      <c r="B114" s="4">
        <f>IF('True_Odds_Calculator_3-way'!B115="","",'True_Odds_Calculator_3-way'!B115)</f>
        <v>3.43</v>
      </c>
      <c r="C114" s="4">
        <f>IF('True_Odds_Calculator_3-way'!C115="","",'True_Odds_Calculator_3-way'!C115)</f>
        <v>2.4</v>
      </c>
      <c r="D114" s="9">
        <f t="shared" si="26"/>
        <v>0.31460557169435033</v>
      </c>
      <c r="E114" s="9">
        <f t="shared" si="27"/>
        <v>0.28109885996821388</v>
      </c>
      <c r="F114" s="9">
        <f t="shared" si="28"/>
        <v>0.40429556833743568</v>
      </c>
      <c r="G114" s="9">
        <f t="shared" si="29"/>
        <v>1.0524556754926488</v>
      </c>
      <c r="H114" s="9">
        <f t="shared" si="30"/>
        <v>3.1785832482697827</v>
      </c>
      <c r="I114" s="9">
        <f t="shared" si="31"/>
        <v>3.5574672914471375</v>
      </c>
      <c r="J114" s="9">
        <f t="shared" si="32"/>
        <v>2.4734379456897084</v>
      </c>
      <c r="K114" s="11">
        <f t="shared" si="33"/>
        <v>0.32573289902280134</v>
      </c>
      <c r="L114" s="11">
        <f t="shared" si="34"/>
        <v>0.29154518950437314</v>
      </c>
      <c r="M114" s="11">
        <f t="shared" si="35"/>
        <v>0.41666666666666669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-0.27865119989363818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0.23345773860963653</v>
      </c>
      <c r="Q114" s="11">
        <f>2*'OddsRatio_working_3-way'!K114*'OddsRatio_working_3-way'!L114*'OddsRatio_working_3-way'!M114</f>
        <v>7.9138216477842888E-2</v>
      </c>
      <c r="R114" s="11">
        <f t="shared" si="36"/>
        <v>0</v>
      </c>
      <c r="S114" s="11">
        <f t="shared" si="37"/>
        <v>-0.83781350555370981</v>
      </c>
      <c r="T114" s="11">
        <f t="shared" si="38"/>
        <v>-0.28400457815379992</v>
      </c>
      <c r="U114" s="11">
        <f>'OddsRatio_working_3-way'!S114-'OddsRatio_working_3-way'!R114^2/3</f>
        <v>-0.83781350555370981</v>
      </c>
      <c r="V114" s="11">
        <f>'OddsRatio_working_3-way'!S114*'OddsRatio_working_3-way'!R114/3-2*'OddsRatio_working_3-way'!R114^3/27-'OddsRatio_working_3-way'!T114</f>
        <v>0.28400457815379992</v>
      </c>
      <c r="W114" s="11">
        <f>'OddsRatio_working_3-way'!V114^2+4*'OddsRatio_working_3-way'!U114^3/27</f>
        <v>-6.4654981970244663E-3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0.14758395797760535</v>
      </c>
      <c r="Y114" s="11">
        <f>IF('OddsRatio_working_3-way'!W114&gt;=0,IF('OddsRatio_working_3-way'!V114+SQRT('OddsRatio_working_3-way'!W114)&gt;0,0,PI()),ACOS('OddsRatio_working_3-way'!V114/(2*'OddsRatio_working_3-way'!X114)))</f>
        <v>0.27590261046740427</v>
      </c>
      <c r="Z114" s="11">
        <f>'OddsRatio_working_3-way'!X114^(1/3)*COS('OddsRatio_working_3-way'!Y114/3)</f>
        <v>0.52622783774632442</v>
      </c>
      <c r="AA114" s="11">
        <f>'OddsRatio_working_3-way'!X114^(1/3)*COS(('OddsRatio_working_3-way'!Y114+2*PI())/3)</f>
        <v>-0.30514454430329957</v>
      </c>
      <c r="AB114" s="11">
        <f>'OddsRatio_working_3-way'!X114^(1/3)*COS(('OddsRatio_working_3-way'!Y114+4*PI())/3)</f>
        <v>-0.22108329344302474</v>
      </c>
      <c r="AC114" s="11">
        <f>'OddsRatio_working_3-way'!X114^(1/3)*SIN('OddsRatio_working_3-way'!Y114/3)</f>
        <v>4.8532785812596346E-2</v>
      </c>
      <c r="AD114" s="11">
        <f>'OddsRatio_working_3-way'!X114^(1/3)*SIN(('OddsRatio_working_3-way'!Y114+2*PI())/3)</f>
        <v>0.43146028276057452</v>
      </c>
      <c r="AE114" s="11">
        <f>'OddsRatio_working_3-way'!X114^(1/3)*SIN(('OddsRatio_working_3-way'!Y114+4*PI())/3)</f>
        <v>-0.47999306857317087</v>
      </c>
      <c r="AF114" s="11">
        <f>-'OddsRatio_working_3-way'!U114/(3*'OddsRatio_working_3-way'!X114^(1/3))*COS(('OddsRatio_working_3-way'!Y114)/3)</f>
        <v>0.52622783774632442</v>
      </c>
      <c r="AG114" s="11">
        <f>-'OddsRatio_working_3-way'!U114/(3*'OddsRatio_working_3-way'!X114^(1/3))*COS(('OddsRatio_working_3-way'!Y114+2*PI())/3)</f>
        <v>-0.30514454430329957</v>
      </c>
      <c r="AH114" s="11">
        <f>-'OddsRatio_working_3-way'!U114/(3*'OddsRatio_working_3-way'!X114^(1/3))*COS(('OddsRatio_working_3-way'!Y114+4*PI())/3)</f>
        <v>-0.22108329344302474</v>
      </c>
      <c r="AI114" s="11">
        <f>'OddsRatio_working_3-way'!U114/(3*'OddsRatio_working_3-way'!X114^(1/3))*SIN(('OddsRatio_working_3-way'!Y114)/3)</f>
        <v>-4.8532785812596346E-2</v>
      </c>
      <c r="AJ114" s="11">
        <f>'OddsRatio_working_3-way'!U114/(3*'OddsRatio_working_3-way'!X114^(1/3))*SIN(('OddsRatio_working_3-way'!Y114+2*PI())/3)</f>
        <v>-0.43146028276057452</v>
      </c>
      <c r="AK114" s="11">
        <f>'OddsRatio_working_3-way'!U114/(3*'OddsRatio_working_3-way'!X114^(1/3))*SIN(('OddsRatio_working_3-way'!Y114+4*PI())/3)</f>
        <v>0.47999306857317087</v>
      </c>
      <c r="AL114" s="11">
        <f>'OddsRatio_working_3-way'!Z114+'OddsRatio_working_3-way'!AF114</f>
        <v>1.0524556754926488</v>
      </c>
      <c r="AM114" s="11">
        <f>'OddsRatio_working_3-way'!AA114+'OddsRatio_working_3-way'!AG114</f>
        <v>-0.61028908860659914</v>
      </c>
      <c r="AN114" s="11">
        <f>'OddsRatio_working_3-way'!AB114+'OddsRatio_working_3-way'!AH114</f>
        <v>-0.44216658688604948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1.0524556754926488</v>
      </c>
      <c r="AS114" s="11">
        <f>IF(('OddsRatio_working_3-way'!X114=0),IF(Q114&gt;0,-Q114^(1/3),(-Q114)^(1/3)),'OddsRatio_working_3-way'!AM114-'OddsRatio_working_3-way'!R114/3)</f>
        <v>-0.61028908860659914</v>
      </c>
      <c r="AT114" s="11">
        <f>IF(('OddsRatio_working_3-way'!X114=0),IF(Q114&gt;0,-Q114^(1/3),(-Q114)^(1/3)),'OddsRatio_working_3-way'!AN114-'OddsRatio_working_3-way'!R114/3)</f>
        <v>-0.44216658688604948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2.4</v>
      </c>
      <c r="B115" s="4">
        <f>IF('True_Odds_Calculator_3-way'!B116="","",'True_Odds_Calculator_3-way'!B116)</f>
        <v>3.38</v>
      </c>
      <c r="C115" s="4">
        <f>IF('True_Odds_Calculator_3-way'!C116="","",'True_Odds_Calculator_3-way'!C116)</f>
        <v>3.12</v>
      </c>
      <c r="D115" s="9">
        <f t="shared" si="26"/>
        <v>0.40462586157560715</v>
      </c>
      <c r="E115" s="9">
        <f t="shared" si="27"/>
        <v>0.28559905687878795</v>
      </c>
      <c r="F115" s="9">
        <f t="shared" si="28"/>
        <v>0.30977508154560462</v>
      </c>
      <c r="G115" s="9">
        <f t="shared" si="29"/>
        <v>1.0510134969517884</v>
      </c>
      <c r="H115" s="9">
        <f t="shared" si="30"/>
        <v>2.4714188957325041</v>
      </c>
      <c r="I115" s="9">
        <f t="shared" si="31"/>
        <v>3.5014121227452559</v>
      </c>
      <c r="J115" s="9">
        <f t="shared" si="32"/>
        <v>3.2281486135377917</v>
      </c>
      <c r="K115" s="11">
        <f t="shared" si="33"/>
        <v>0.41666666666666669</v>
      </c>
      <c r="L115" s="11">
        <f t="shared" si="34"/>
        <v>0.29585798816568049</v>
      </c>
      <c r="M115" s="11">
        <f t="shared" si="35"/>
        <v>0.32051282051282048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-0.27909902392150898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0.23311460071815102</v>
      </c>
      <c r="Q115" s="11">
        <f>2*'OddsRatio_working_3-way'!K115*'OddsRatio_working_3-way'!L115*'OddsRatio_working_3-way'!M115</f>
        <v>7.902189854852576E-2</v>
      </c>
      <c r="R115" s="11">
        <f t="shared" si="36"/>
        <v>0</v>
      </c>
      <c r="S115" s="11">
        <f t="shared" si="37"/>
        <v>-0.8352397562798709</v>
      </c>
      <c r="T115" s="11">
        <f t="shared" si="38"/>
        <v>-0.28313212077283756</v>
      </c>
      <c r="U115" s="11">
        <f>'OddsRatio_working_3-way'!S115-'OddsRatio_working_3-way'!R115^2/3</f>
        <v>-0.8352397562798709</v>
      </c>
      <c r="V115" s="11">
        <f>'OddsRatio_working_3-way'!S115*'OddsRatio_working_3-way'!R115/3-2*'OddsRatio_working_3-way'!R115^3/27-'OddsRatio_working_3-way'!T115</f>
        <v>0.28313212077283756</v>
      </c>
      <c r="W115" s="11">
        <f>'OddsRatio_working_3-way'!V115^2+4*'OddsRatio_working_3-way'!U115^3/27</f>
        <v>-6.159833479353935E-3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0.14690441730312145</v>
      </c>
      <c r="Y115" s="11">
        <f>IF('OddsRatio_working_3-way'!W115&gt;=0,IF('OddsRatio_working_3-way'!V115+SQRT('OddsRatio_working_3-way'!W115)&gt;0,0,PI()),ACOS('OddsRatio_working_3-way'!V115/(2*'OddsRatio_working_3-way'!X115)))</f>
        <v>0.27041163618833663</v>
      </c>
      <c r="Z115" s="11">
        <f>'OddsRatio_working_3-way'!X115^(1/3)*COS('OddsRatio_working_3-way'!Y115/3)</f>
        <v>0.52550674847589418</v>
      </c>
      <c r="AA115" s="11">
        <f>'OddsRatio_working_3-way'!X115^(1/3)*COS(('OddsRatio_working_3-way'!Y115+2*PI())/3)</f>
        <v>-0.30388647586775053</v>
      </c>
      <c r="AB115" s="11">
        <f>'OddsRatio_working_3-way'!X115^(1/3)*COS(('OddsRatio_working_3-way'!Y115+4*PI())/3)</f>
        <v>-0.22162027260814379</v>
      </c>
      <c r="AC115" s="11">
        <f>'OddsRatio_working_3-way'!X115^(1/3)*SIN('OddsRatio_working_3-way'!Y115/3)</f>
        <v>4.7496414597142392E-2</v>
      </c>
      <c r="AD115" s="11">
        <f>'OddsRatio_working_3-way'!X115^(1/3)*SIN(('OddsRatio_working_3-way'!Y115+2*PI())/3)</f>
        <v>0.43135398674171249</v>
      </c>
      <c r="AE115" s="11">
        <f>'OddsRatio_working_3-way'!X115^(1/3)*SIN(('OddsRatio_working_3-way'!Y115+4*PI())/3)</f>
        <v>-0.47885040133885493</v>
      </c>
      <c r="AF115" s="11">
        <f>-'OddsRatio_working_3-way'!U115/(3*'OddsRatio_working_3-way'!X115^(1/3))*COS(('OddsRatio_working_3-way'!Y115)/3)</f>
        <v>0.52550674847589407</v>
      </c>
      <c r="AG115" s="11">
        <f>-'OddsRatio_working_3-way'!U115/(3*'OddsRatio_working_3-way'!X115^(1/3))*COS(('OddsRatio_working_3-way'!Y115+2*PI())/3)</f>
        <v>-0.30388647586775042</v>
      </c>
      <c r="AH115" s="11">
        <f>-'OddsRatio_working_3-way'!U115/(3*'OddsRatio_working_3-way'!X115^(1/3))*COS(('OddsRatio_working_3-way'!Y115+4*PI())/3)</f>
        <v>-0.22162027260814374</v>
      </c>
      <c r="AI115" s="11">
        <f>'OddsRatio_working_3-way'!U115/(3*'OddsRatio_working_3-way'!X115^(1/3))*SIN(('OddsRatio_working_3-way'!Y115)/3)</f>
        <v>-4.7496414597142385E-2</v>
      </c>
      <c r="AJ115" s="11">
        <f>'OddsRatio_working_3-way'!U115/(3*'OddsRatio_working_3-way'!X115^(1/3))*SIN(('OddsRatio_working_3-way'!Y115+2*PI())/3)</f>
        <v>-0.43135398674171238</v>
      </c>
      <c r="AK115" s="11">
        <f>'OddsRatio_working_3-way'!U115/(3*'OddsRatio_working_3-way'!X115^(1/3))*SIN(('OddsRatio_working_3-way'!Y115+4*PI())/3)</f>
        <v>0.47885040133885481</v>
      </c>
      <c r="AL115" s="11">
        <f>'OddsRatio_working_3-way'!Z115+'OddsRatio_working_3-way'!AF115</f>
        <v>1.0510134969517884</v>
      </c>
      <c r="AM115" s="11">
        <f>'OddsRatio_working_3-way'!AA115+'OddsRatio_working_3-way'!AG115</f>
        <v>-0.60777295173550094</v>
      </c>
      <c r="AN115" s="11">
        <f>'OddsRatio_working_3-way'!AB115+'OddsRatio_working_3-way'!AH115</f>
        <v>-0.44324054521628753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1.0510134969517884</v>
      </c>
      <c r="AS115" s="11">
        <f>IF(('OddsRatio_working_3-way'!X115=0),IF(Q115&gt;0,-Q115^(1/3),(-Q115)^(1/3)),'OddsRatio_working_3-way'!AM115-'OddsRatio_working_3-way'!R115/3)</f>
        <v>-0.60777295173550094</v>
      </c>
      <c r="AT115" s="11">
        <f>IF(('OddsRatio_working_3-way'!X115=0),IF(Q115&gt;0,-Q115^(1/3),(-Q115)^(1/3)),'OddsRatio_working_3-way'!AN115-'OddsRatio_working_3-way'!R115/3)</f>
        <v>-0.44324054521628753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3.15</v>
      </c>
      <c r="B116" s="4">
        <f>IF('True_Odds_Calculator_3-way'!B117="","",'True_Odds_Calculator_3-way'!B117)</f>
        <v>3.52</v>
      </c>
      <c r="C116" s="4">
        <f>IF('True_Odds_Calculator_3-way'!C117="","",'True_Odds_Calculator_3-way'!C117)</f>
        <v>2.31</v>
      </c>
      <c r="D116" s="9">
        <f t="shared" si="26"/>
        <v>0.30626315770867901</v>
      </c>
      <c r="E116" s="9">
        <f t="shared" si="27"/>
        <v>0.27359892842324074</v>
      </c>
      <c r="F116" s="9">
        <f t="shared" si="28"/>
        <v>0.42013791386807997</v>
      </c>
      <c r="G116" s="9">
        <f t="shared" si="29"/>
        <v>1.0535655060641509</v>
      </c>
      <c r="H116" s="9">
        <f t="shared" si="30"/>
        <v>3.2651658380379245</v>
      </c>
      <c r="I116" s="9">
        <f t="shared" si="31"/>
        <v>3.6549850752816599</v>
      </c>
      <c r="J116" s="9">
        <f t="shared" si="32"/>
        <v>2.3801708129440375</v>
      </c>
      <c r="K116" s="11">
        <f t="shared" si="33"/>
        <v>0.31746031746031744</v>
      </c>
      <c r="L116" s="11">
        <f t="shared" si="34"/>
        <v>0.28409090909090912</v>
      </c>
      <c r="M116" s="11">
        <f t="shared" si="35"/>
        <v>0.4329004329004329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-0.27710547028728838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0.23347263607003871</v>
      </c>
      <c r="Q116" s="11">
        <f>2*'OddsRatio_working_3-way'!K116*'OddsRatio_working_3-way'!L116*'OddsRatio_working_3-way'!M116</f>
        <v>7.8084493668909252E-2</v>
      </c>
      <c r="R116" s="11">
        <f t="shared" si="36"/>
        <v>0</v>
      </c>
      <c r="S116" s="11">
        <f t="shared" si="37"/>
        <v>-0.8425406969699536</v>
      </c>
      <c r="T116" s="11">
        <f t="shared" si="38"/>
        <v>-0.2817861862775764</v>
      </c>
      <c r="U116" s="11">
        <f>'OddsRatio_working_3-way'!S116-'OddsRatio_working_3-way'!R116^2/3</f>
        <v>-0.8425406969699536</v>
      </c>
      <c r="V116" s="11">
        <f>'OddsRatio_working_3-way'!S116*'OddsRatio_working_3-way'!R116/3-2*'OddsRatio_working_3-way'!R116^3/27-'OddsRatio_working_3-way'!T116</f>
        <v>0.2817861862775764</v>
      </c>
      <c r="W116" s="11">
        <f>'OddsRatio_working_3-way'!V116^2+4*'OddsRatio_working_3-way'!U116^3/27</f>
        <v>-9.2037201419701009E-3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0.14883478669218353</v>
      </c>
      <c r="Y116" s="11">
        <f>IF('OddsRatio_working_3-way'!W116&gt;=0,IF('OddsRatio_working_3-way'!V116+SQRT('OddsRatio_working_3-way'!W116)&gt;0,0,PI()),ACOS('OddsRatio_working_3-way'!V116/(2*'OddsRatio_working_3-way'!X116)))</f>
        <v>0.32814790859412968</v>
      </c>
      <c r="Z116" s="11">
        <f>'OddsRatio_working_3-way'!X116^(1/3)*COS('OddsRatio_working_3-way'!Y116/3)</f>
        <v>0.52678275303207533</v>
      </c>
      <c r="AA116" s="11">
        <f>'OddsRatio_working_3-way'!X116^(1/3)*COS(('OddsRatio_working_3-way'!Y116+2*PI())/3)</f>
        <v>-0.31349249999095613</v>
      </c>
      <c r="AB116" s="11">
        <f>'OddsRatio_working_3-way'!X116^(1/3)*COS(('OddsRatio_working_3-way'!Y116+4*PI())/3)</f>
        <v>-0.21329025304111912</v>
      </c>
      <c r="AC116" s="11">
        <f>'OddsRatio_working_3-way'!X116^(1/3)*SIN('OddsRatio_working_3-way'!Y116/3)</f>
        <v>5.7851794249893819E-2</v>
      </c>
      <c r="AD116" s="11">
        <f>'OddsRatio_working_3-way'!X116^(1/3)*SIN(('OddsRatio_working_3-way'!Y116+2*PI())/3)</f>
        <v>0.42728134927633438</v>
      </c>
      <c r="AE116" s="11">
        <f>'OddsRatio_working_3-way'!X116^(1/3)*SIN(('OddsRatio_working_3-way'!Y116+4*PI())/3)</f>
        <v>-0.48513314352622816</v>
      </c>
      <c r="AF116" s="11">
        <f>-'OddsRatio_working_3-way'!U116/(3*'OddsRatio_working_3-way'!X116^(1/3))*COS(('OddsRatio_working_3-way'!Y116)/3)</f>
        <v>0.52678275303207545</v>
      </c>
      <c r="AG116" s="11">
        <f>-'OddsRatio_working_3-way'!U116/(3*'OddsRatio_working_3-way'!X116^(1/3))*COS(('OddsRatio_working_3-way'!Y116+2*PI())/3)</f>
        <v>-0.31349249999095619</v>
      </c>
      <c r="AH116" s="11">
        <f>-'OddsRatio_working_3-way'!U116/(3*'OddsRatio_working_3-way'!X116^(1/3))*COS(('OddsRatio_working_3-way'!Y116+4*PI())/3)</f>
        <v>-0.21329025304111915</v>
      </c>
      <c r="AI116" s="11">
        <f>'OddsRatio_working_3-way'!U116/(3*'OddsRatio_working_3-way'!X116^(1/3))*SIN(('OddsRatio_working_3-way'!Y116)/3)</f>
        <v>-5.7851794249893833E-2</v>
      </c>
      <c r="AJ116" s="11">
        <f>'OddsRatio_working_3-way'!U116/(3*'OddsRatio_working_3-way'!X116^(1/3))*SIN(('OddsRatio_working_3-way'!Y116+2*PI())/3)</f>
        <v>-0.42728134927633449</v>
      </c>
      <c r="AK116" s="11">
        <f>'OddsRatio_working_3-way'!U116/(3*'OddsRatio_working_3-way'!X116^(1/3))*SIN(('OddsRatio_working_3-way'!Y116+4*PI())/3)</f>
        <v>0.48513314352622822</v>
      </c>
      <c r="AL116" s="11">
        <f>'OddsRatio_working_3-way'!Z116+'OddsRatio_working_3-way'!AF116</f>
        <v>1.0535655060641509</v>
      </c>
      <c r="AM116" s="11">
        <f>'OddsRatio_working_3-way'!AA116+'OddsRatio_working_3-way'!AG116</f>
        <v>-0.62698499998191237</v>
      </c>
      <c r="AN116" s="11">
        <f>'OddsRatio_working_3-way'!AB116+'OddsRatio_working_3-way'!AH116</f>
        <v>-0.4265805060822383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1.0535655060641509</v>
      </c>
      <c r="AS116" s="11">
        <f>IF(('OddsRatio_working_3-way'!X116=0),IF(Q116&gt;0,-Q116^(1/3),(-Q116)^(1/3)),'OddsRatio_working_3-way'!AM116-'OddsRatio_working_3-way'!R116/3)</f>
        <v>-0.62698499998191237</v>
      </c>
      <c r="AT116" s="11">
        <f>IF(('OddsRatio_working_3-way'!X116=0),IF(Q116&gt;0,-Q116^(1/3),(-Q116)^(1/3)),'OddsRatio_working_3-way'!AN116-'OddsRatio_working_3-way'!R116/3)</f>
        <v>-0.4265805060822383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1.88</v>
      </c>
      <c r="B117" s="4">
        <f>IF('True_Odds_Calculator_3-way'!B118="","",'True_Odds_Calculator_3-way'!B118)</f>
        <v>3.68</v>
      </c>
      <c r="C117" s="4">
        <f>IF('True_Odds_Calculator_3-way'!C118="","",'True_Odds_Calculator_3-way'!C118)</f>
        <v>4.32</v>
      </c>
      <c r="D117" s="9">
        <f t="shared" si="26"/>
        <v>0.51778028149784328</v>
      </c>
      <c r="E117" s="9">
        <f t="shared" si="27"/>
        <v>0.26066809065788005</v>
      </c>
      <c r="F117" s="9">
        <f t="shared" si="28"/>
        <v>0.22155162784427673</v>
      </c>
      <c r="G117" s="9">
        <f t="shared" si="29"/>
        <v>1.0583194695212477</v>
      </c>
      <c r="H117" s="9">
        <f t="shared" si="30"/>
        <v>1.9313211331786981</v>
      </c>
      <c r="I117" s="9">
        <f t="shared" si="31"/>
        <v>3.8362961783169442</v>
      </c>
      <c r="J117" s="9">
        <f t="shared" si="32"/>
        <v>4.5136206388105427</v>
      </c>
      <c r="K117" s="11">
        <f t="shared" si="33"/>
        <v>0.53191489361702127</v>
      </c>
      <c r="L117" s="11">
        <f t="shared" si="34"/>
        <v>0.27173913043478259</v>
      </c>
      <c r="M117" s="11">
        <f t="shared" si="35"/>
        <v>0.23148148148148145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-0.26197879192791318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0.23019666289786544</v>
      </c>
      <c r="Q117" s="11">
        <f>2*'OddsRatio_working_3-way'!K117*'OddsRatio_working_3-way'!L117*'OddsRatio_working_3-way'!M117</f>
        <v>6.6917634563332967E-2</v>
      </c>
      <c r="R117" s="11">
        <f t="shared" si="36"/>
        <v>0</v>
      </c>
      <c r="S117" s="11">
        <f t="shared" si="37"/>
        <v>-0.87868434388844352</v>
      </c>
      <c r="T117" s="11">
        <f t="shared" si="38"/>
        <v>-0.25543149531640796</v>
      </c>
      <c r="U117" s="11">
        <f>'OddsRatio_working_3-way'!S117-'OddsRatio_working_3-way'!R117^2/3</f>
        <v>-0.87868434388844352</v>
      </c>
      <c r="V117" s="11">
        <f>'OddsRatio_working_3-way'!S117*'OddsRatio_working_3-way'!R117/3-2*'OddsRatio_working_3-way'!R117^3/27-'OddsRatio_working_3-way'!T117</f>
        <v>0.25543149531640796</v>
      </c>
      <c r="W117" s="11">
        <f>'OddsRatio_working_3-way'!V117^2+4*'OddsRatio_working_3-way'!U117^3/27</f>
        <v>-3.5261423075230669E-2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0.15851393619711077</v>
      </c>
      <c r="Y117" s="11">
        <f>IF('OddsRatio_working_3-way'!W117&gt;=0,IF('OddsRatio_working_3-way'!V117+SQRT('OddsRatio_working_3-way'!W117)&gt;0,0,PI()),ACOS('OddsRatio_working_3-way'!V117/(2*'OddsRatio_working_3-way'!X117)))</f>
        <v>0.63392863227593232</v>
      </c>
      <c r="Z117" s="11">
        <f>'OddsRatio_working_3-way'!X117^(1/3)*COS('OddsRatio_working_3-way'!Y117/3)</f>
        <v>0.52915973476062383</v>
      </c>
      <c r="AA117" s="11">
        <f>'OddsRatio_working_3-way'!X117^(1/3)*COS(('OddsRatio_working_3-way'!Y117+2*PI())/3)</f>
        <v>-0.36288331240214472</v>
      </c>
      <c r="AB117" s="11">
        <f>'OddsRatio_working_3-way'!X117^(1/3)*COS(('OddsRatio_working_3-way'!Y117+4*PI())/3)</f>
        <v>-0.16627642235847923</v>
      </c>
      <c r="AC117" s="11">
        <f>'OddsRatio_working_3-way'!X117^(1/3)*SIN('OddsRatio_working_3-way'!Y117/3)</f>
        <v>0.11351104089124552</v>
      </c>
      <c r="AD117" s="11">
        <f>'OddsRatio_working_3-way'!X117^(1/3)*SIN(('OddsRatio_working_3-way'!Y117+2*PI())/3)</f>
        <v>0.40151025251691302</v>
      </c>
      <c r="AE117" s="11">
        <f>'OddsRatio_working_3-way'!X117^(1/3)*SIN(('OddsRatio_working_3-way'!Y117+4*PI())/3)</f>
        <v>-0.5150212934081585</v>
      </c>
      <c r="AF117" s="11">
        <f>-'OddsRatio_working_3-way'!U117/(3*'OddsRatio_working_3-way'!X117^(1/3))*COS(('OddsRatio_working_3-way'!Y117)/3)</f>
        <v>0.52915973476062383</v>
      </c>
      <c r="AG117" s="11">
        <f>-'OddsRatio_working_3-way'!U117/(3*'OddsRatio_working_3-way'!X117^(1/3))*COS(('OddsRatio_working_3-way'!Y117+2*PI())/3)</f>
        <v>-0.36288331240214472</v>
      </c>
      <c r="AH117" s="11">
        <f>-'OddsRatio_working_3-way'!U117/(3*'OddsRatio_working_3-way'!X117^(1/3))*COS(('OddsRatio_working_3-way'!Y117+4*PI())/3)</f>
        <v>-0.16627642235847923</v>
      </c>
      <c r="AI117" s="11">
        <f>'OddsRatio_working_3-way'!U117/(3*'OddsRatio_working_3-way'!X117^(1/3))*SIN(('OddsRatio_working_3-way'!Y117)/3)</f>
        <v>-0.11351104089124552</v>
      </c>
      <c r="AJ117" s="11">
        <f>'OddsRatio_working_3-way'!U117/(3*'OddsRatio_working_3-way'!X117^(1/3))*SIN(('OddsRatio_working_3-way'!Y117+2*PI())/3)</f>
        <v>-0.40151025251691302</v>
      </c>
      <c r="AK117" s="11">
        <f>'OddsRatio_working_3-way'!U117/(3*'OddsRatio_working_3-way'!X117^(1/3))*SIN(('OddsRatio_working_3-way'!Y117+4*PI())/3)</f>
        <v>0.5150212934081585</v>
      </c>
      <c r="AL117" s="11">
        <f>'OddsRatio_working_3-way'!Z117+'OddsRatio_working_3-way'!AF117</f>
        <v>1.0583194695212477</v>
      </c>
      <c r="AM117" s="11">
        <f>'OddsRatio_working_3-way'!AA117+'OddsRatio_working_3-way'!AG117</f>
        <v>-0.72576662480428944</v>
      </c>
      <c r="AN117" s="11">
        <f>'OddsRatio_working_3-way'!AB117+'OddsRatio_working_3-way'!AH117</f>
        <v>-0.33255284471695845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1.0583194695212477</v>
      </c>
      <c r="AS117" s="11">
        <f>IF(('OddsRatio_working_3-way'!X117=0),IF(Q117&gt;0,-Q117^(1/3),(-Q117)^(1/3)),'OddsRatio_working_3-way'!AM117-'OddsRatio_working_3-way'!R117/3)</f>
        <v>-0.72576662480428944</v>
      </c>
      <c r="AT117" s="11">
        <f>IF(('OddsRatio_working_3-way'!X117=0),IF(Q117&gt;0,-Q117^(1/3),(-Q117)^(1/3)),'OddsRatio_working_3-way'!AN117-'OddsRatio_working_3-way'!R117/3)</f>
        <v>-0.33255284471695845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3.68</v>
      </c>
      <c r="B118" s="4">
        <f>IF('True_Odds_Calculator_3-way'!B119="","",'True_Odds_Calculator_3-way'!B119)</f>
        <v>3.77</v>
      </c>
      <c r="C118" s="4">
        <f>IF('True_Odds_Calculator_3-way'!C119="","",'True_Odds_Calculator_3-way'!C119)</f>
        <v>2.0099999999999998</v>
      </c>
      <c r="D118" s="9">
        <f t="shared" si="26"/>
        <v>0.26116546082143482</v>
      </c>
      <c r="E118" s="9">
        <f t="shared" si="27"/>
        <v>0.25484241090713794</v>
      </c>
      <c r="F118" s="9">
        <f t="shared" si="28"/>
        <v>0.4839921282714274</v>
      </c>
      <c r="G118" s="9">
        <f t="shared" si="29"/>
        <v>1.0555933724051396</v>
      </c>
      <c r="H118" s="9">
        <f t="shared" si="30"/>
        <v>3.8289902380457739</v>
      </c>
      <c r="I118" s="9">
        <f t="shared" si="31"/>
        <v>3.9239936415622365</v>
      </c>
      <c r="J118" s="9">
        <f t="shared" si="32"/>
        <v>2.0661493061291907</v>
      </c>
      <c r="K118" s="11">
        <f t="shared" si="33"/>
        <v>0.27173913043478259</v>
      </c>
      <c r="L118" s="11">
        <f t="shared" si="34"/>
        <v>0.26525198938992045</v>
      </c>
      <c r="M118" s="11">
        <f t="shared" si="35"/>
        <v>0.49751243781094534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-0.26887517779571757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0.23165799419463634</v>
      </c>
      <c r="Q118" s="11">
        <f>2*'OddsRatio_working_3-way'!K118*'OddsRatio_working_3-way'!L118*'OddsRatio_working_3-way'!M118</f>
        <v>7.1720741236729529E-2</v>
      </c>
      <c r="R118" s="11">
        <f t="shared" si="36"/>
        <v>0</v>
      </c>
      <c r="S118" s="11">
        <f t="shared" si="37"/>
        <v>-0.86158192843908554</v>
      </c>
      <c r="T118" s="11">
        <f t="shared" si="38"/>
        <v>-0.26674363109569216</v>
      </c>
      <c r="U118" s="11">
        <f>'OddsRatio_working_3-way'!S118-'OddsRatio_working_3-way'!R118^2/3</f>
        <v>-0.86158192843908554</v>
      </c>
      <c r="V118" s="11">
        <f>'OddsRatio_working_3-way'!S118*'OddsRatio_working_3-way'!R118/3-2*'OddsRatio_working_3-way'!R118^3/27-'OddsRatio_working_3-way'!T118</f>
        <v>0.26674363109569216</v>
      </c>
      <c r="W118" s="11">
        <f>'OddsRatio_working_3-way'!V118^2+4*'OddsRatio_working_3-way'!U118^3/27</f>
        <v>-2.3599308339987204E-2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0.15390863610442879</v>
      </c>
      <c r="Y118" s="11">
        <f>IF('OddsRatio_working_3-way'!W118&gt;=0,IF('OddsRatio_working_3-way'!V118+SQRT('OddsRatio_working_3-way'!W118)&gt;0,0,PI()),ACOS('OddsRatio_working_3-way'!V118/(2*'OddsRatio_working_3-way'!X118)))</f>
        <v>0.52251885493307082</v>
      </c>
      <c r="Z118" s="11">
        <f>'OddsRatio_working_3-way'!X118^(1/3)*COS('OddsRatio_working_3-way'!Y118/3)</f>
        <v>0.52779668620256981</v>
      </c>
      <c r="AA118" s="11">
        <f>'OddsRatio_working_3-way'!X118^(1/3)*COS(('OddsRatio_working_3-way'!Y118+2*PI())/3)</f>
        <v>-0.34432517714913796</v>
      </c>
      <c r="AB118" s="11">
        <f>'OddsRatio_working_3-way'!X118^(1/3)*COS(('OddsRatio_working_3-way'!Y118+4*PI())/3)</f>
        <v>-0.18347150905343182</v>
      </c>
      <c r="AC118" s="11">
        <f>'OddsRatio_working_3-way'!X118^(1/3)*SIN('OddsRatio_working_3-way'!Y118/3)</f>
        <v>9.2868908575194642E-2</v>
      </c>
      <c r="AD118" s="11">
        <f>'OddsRatio_working_3-way'!X118^(1/3)*SIN(('OddsRatio_working_3-way'!Y118+2*PI())/3)</f>
        <v>0.41065088399707195</v>
      </c>
      <c r="AE118" s="11">
        <f>'OddsRatio_working_3-way'!X118^(1/3)*SIN(('OddsRatio_working_3-way'!Y118+4*PI())/3)</f>
        <v>-0.50351979257226664</v>
      </c>
      <c r="AF118" s="11">
        <f>-'OddsRatio_working_3-way'!U118/(3*'OddsRatio_working_3-way'!X118^(1/3))*COS(('OddsRatio_working_3-way'!Y118)/3)</f>
        <v>0.5277966862025697</v>
      </c>
      <c r="AG118" s="11">
        <f>-'OddsRatio_working_3-way'!U118/(3*'OddsRatio_working_3-way'!X118^(1/3))*COS(('OddsRatio_working_3-way'!Y118+2*PI())/3)</f>
        <v>-0.34432517714913791</v>
      </c>
      <c r="AH118" s="11">
        <f>-'OddsRatio_working_3-way'!U118/(3*'OddsRatio_working_3-way'!X118^(1/3))*COS(('OddsRatio_working_3-way'!Y118+4*PI())/3)</f>
        <v>-0.18347150905343176</v>
      </c>
      <c r="AI118" s="11">
        <f>'OddsRatio_working_3-way'!U118/(3*'OddsRatio_working_3-way'!X118^(1/3))*SIN(('OddsRatio_working_3-way'!Y118)/3)</f>
        <v>-9.2868908575194628E-2</v>
      </c>
      <c r="AJ118" s="11">
        <f>'OddsRatio_working_3-way'!U118/(3*'OddsRatio_working_3-way'!X118^(1/3))*SIN(('OddsRatio_working_3-way'!Y118+2*PI())/3)</f>
        <v>-0.41065088399707184</v>
      </c>
      <c r="AK118" s="11">
        <f>'OddsRatio_working_3-way'!U118/(3*'OddsRatio_working_3-way'!X118^(1/3))*SIN(('OddsRatio_working_3-way'!Y118+4*PI())/3)</f>
        <v>0.50351979257226653</v>
      </c>
      <c r="AL118" s="11">
        <f>'OddsRatio_working_3-way'!Z118+'OddsRatio_working_3-way'!AF118</f>
        <v>1.0555933724051396</v>
      </c>
      <c r="AM118" s="11">
        <f>'OddsRatio_working_3-way'!AA118+'OddsRatio_working_3-way'!AG118</f>
        <v>-0.68865035429827581</v>
      </c>
      <c r="AN118" s="11">
        <f>'OddsRatio_working_3-way'!AB118+'OddsRatio_working_3-way'!AH118</f>
        <v>-0.36694301810686358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1.0555933724051396</v>
      </c>
      <c r="AS118" s="11">
        <f>IF(('OddsRatio_working_3-way'!X118=0),IF(Q118&gt;0,-Q118^(1/3),(-Q118)^(1/3)),'OddsRatio_working_3-way'!AM118-'OddsRatio_working_3-way'!R118/3)</f>
        <v>-0.68865035429827581</v>
      </c>
      <c r="AT118" s="11">
        <f>IF(('OddsRatio_working_3-way'!X118=0),IF(Q118&gt;0,-Q118^(1/3),(-Q118)^(1/3)),'OddsRatio_working_3-way'!AN118-'OddsRatio_working_3-way'!R118/3)</f>
        <v>-0.36694301810686358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1.72</v>
      </c>
      <c r="B119" s="4">
        <f>IF('True_Odds_Calculator_3-way'!B120="","",'True_Odds_Calculator_3-way'!B120)</f>
        <v>3.93</v>
      </c>
      <c r="C119" s="4">
        <f>IF('True_Odds_Calculator_3-way'!C120="","",'True_Odds_Calculator_3-way'!C120)</f>
        <v>4.97</v>
      </c>
      <c r="D119" s="9">
        <f t="shared" si="26"/>
        <v>0.56601063589771039</v>
      </c>
      <c r="E119" s="9">
        <f t="shared" si="27"/>
        <v>0.24270362368597898</v>
      </c>
      <c r="F119" s="9">
        <f t="shared" si="28"/>
        <v>0.19128574041631038</v>
      </c>
      <c r="G119" s="9">
        <f t="shared" si="29"/>
        <v>1.0649322953827953</v>
      </c>
      <c r="H119" s="9">
        <f t="shared" si="30"/>
        <v>1.7667512526756128</v>
      </c>
      <c r="I119" s="9">
        <f t="shared" si="31"/>
        <v>4.1202516254715897</v>
      </c>
      <c r="J119" s="9">
        <f t="shared" si="32"/>
        <v>5.2277812126696972</v>
      </c>
      <c r="K119" s="11">
        <f t="shared" si="33"/>
        <v>0.58139534883720934</v>
      </c>
      <c r="L119" s="11">
        <f t="shared" si="34"/>
        <v>0.2544529262086514</v>
      </c>
      <c r="M119" s="11">
        <f t="shared" si="35"/>
        <v>0.2012072434607646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-0.24929481022474265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0.22681803585582377</v>
      </c>
      <c r="Q119" s="11">
        <f>2*'OddsRatio_working_3-way'!K119*'OddsRatio_working_3-way'!L119*'OddsRatio_working_3-way'!M119</f>
        <v>5.9532292875544297E-2</v>
      </c>
      <c r="R119" s="11">
        <f t="shared" si="36"/>
        <v>0</v>
      </c>
      <c r="S119" s="11">
        <f t="shared" si="37"/>
        <v>-0.90983857887512476</v>
      </c>
      <c r="T119" s="11">
        <f t="shared" si="38"/>
        <v>-0.23880277660764429</v>
      </c>
      <c r="U119" s="11">
        <f>'OddsRatio_working_3-way'!S119-'OddsRatio_working_3-way'!R119^2/3</f>
        <v>-0.90983857887512476</v>
      </c>
      <c r="V119" s="11">
        <f>'OddsRatio_working_3-way'!S119*'OddsRatio_working_3-way'!R119/3-2*'OddsRatio_working_3-way'!R119^3/27-'OddsRatio_working_3-way'!T119</f>
        <v>0.23880277660764429</v>
      </c>
      <c r="W119" s="11">
        <f>'OddsRatio_working_3-way'!V119^2+4*'OddsRatio_working_3-way'!U119^3/27</f>
        <v>-5.4553982422297975E-2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0.16701852332736811</v>
      </c>
      <c r="Y119" s="11">
        <f>IF('OddsRatio_working_3-way'!W119&gt;=0,IF('OddsRatio_working_3-way'!V119+SQRT('OddsRatio_working_3-way'!W119)&gt;0,0,PI()),ACOS('OddsRatio_working_3-way'!V119/(2*'OddsRatio_working_3-way'!X119)))</f>
        <v>0.77431656473995436</v>
      </c>
      <c r="Z119" s="11">
        <f>'OddsRatio_working_3-way'!X119^(1/3)*COS('OddsRatio_working_3-way'!Y119/3)</f>
        <v>0.53246614769139766</v>
      </c>
      <c r="AA119" s="11">
        <f>'OddsRatio_working_3-way'!X119^(1/3)*COS(('OddsRatio_working_3-way'!Y119+2*PI())/3)</f>
        <v>-0.38796842569877915</v>
      </c>
      <c r="AB119" s="11">
        <f>'OddsRatio_working_3-way'!X119^(1/3)*COS(('OddsRatio_working_3-way'!Y119+4*PI())/3)</f>
        <v>-0.14449772199261862</v>
      </c>
      <c r="AC119" s="11">
        <f>'OddsRatio_working_3-way'!X119^(1/3)*SIN('OddsRatio_working_3-way'!Y119/3)</f>
        <v>0.14056787632453946</v>
      </c>
      <c r="AD119" s="11">
        <f>'OddsRatio_working_3-way'!X119^(1/3)*SIN(('OddsRatio_working_3-way'!Y119+2*PI())/3)</f>
        <v>0.39084527239371747</v>
      </c>
      <c r="AE119" s="11">
        <f>'OddsRatio_working_3-way'!X119^(1/3)*SIN(('OddsRatio_working_3-way'!Y119+4*PI())/3)</f>
        <v>-0.53141314871825684</v>
      </c>
      <c r="AF119" s="11">
        <f>-'OddsRatio_working_3-way'!U119/(3*'OddsRatio_working_3-way'!X119^(1/3))*COS(('OddsRatio_working_3-way'!Y119)/3)</f>
        <v>0.53246614769139755</v>
      </c>
      <c r="AG119" s="11">
        <f>-'OddsRatio_working_3-way'!U119/(3*'OddsRatio_working_3-way'!X119^(1/3))*COS(('OddsRatio_working_3-way'!Y119+2*PI())/3)</f>
        <v>-0.3879684256987791</v>
      </c>
      <c r="AH119" s="11">
        <f>-'OddsRatio_working_3-way'!U119/(3*'OddsRatio_working_3-way'!X119^(1/3))*COS(('OddsRatio_working_3-way'!Y119+4*PI())/3)</f>
        <v>-0.14449772199261857</v>
      </c>
      <c r="AI119" s="11">
        <f>'OddsRatio_working_3-way'!U119/(3*'OddsRatio_working_3-way'!X119^(1/3))*SIN(('OddsRatio_working_3-way'!Y119)/3)</f>
        <v>-0.14056787632453943</v>
      </c>
      <c r="AJ119" s="11">
        <f>'OddsRatio_working_3-way'!U119/(3*'OddsRatio_working_3-way'!X119^(1/3))*SIN(('OddsRatio_working_3-way'!Y119+2*PI())/3)</f>
        <v>-0.39084527239371736</v>
      </c>
      <c r="AK119" s="11">
        <f>'OddsRatio_working_3-way'!U119/(3*'OddsRatio_working_3-way'!X119^(1/3))*SIN(('OddsRatio_working_3-way'!Y119+4*PI())/3)</f>
        <v>0.53141314871825673</v>
      </c>
      <c r="AL119" s="11">
        <f>'OddsRatio_working_3-way'!Z119+'OddsRatio_working_3-way'!AF119</f>
        <v>1.0649322953827953</v>
      </c>
      <c r="AM119" s="11">
        <f>'OddsRatio_working_3-way'!AA119+'OddsRatio_working_3-way'!AG119</f>
        <v>-0.77593685139755819</v>
      </c>
      <c r="AN119" s="11">
        <f>'OddsRatio_working_3-way'!AB119+'OddsRatio_working_3-way'!AH119</f>
        <v>-0.28899544398523719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1.0649322953827953</v>
      </c>
      <c r="AS119" s="11">
        <f>IF(('OddsRatio_working_3-way'!X119=0),IF(Q119&gt;0,-Q119^(1/3),(-Q119)^(1/3)),'OddsRatio_working_3-way'!AM119-'OddsRatio_working_3-way'!R119/3)</f>
        <v>-0.77593685139755819</v>
      </c>
      <c r="AT119" s="11">
        <f>IF(('OddsRatio_working_3-way'!X119=0),IF(Q119&gt;0,-Q119^(1/3),(-Q119)^(1/3)),'OddsRatio_working_3-way'!AN119-'OddsRatio_working_3-way'!R119/3)</f>
        <v>-0.28899544398523719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1.94</v>
      </c>
      <c r="B120" s="4">
        <f>IF('True_Odds_Calculator_3-way'!B121="","",'True_Odds_Calculator_3-way'!B121)</f>
        <v>3.64</v>
      </c>
      <c r="C120" s="4">
        <f>IF('True_Odds_Calculator_3-way'!C121="","",'True_Odds_Calculator_3-way'!C121)</f>
        <v>4.07</v>
      </c>
      <c r="D120" s="9">
        <f t="shared" si="26"/>
        <v>0.50120929729122943</v>
      </c>
      <c r="E120" s="9">
        <f t="shared" si="27"/>
        <v>0.26350751934842392</v>
      </c>
      <c r="F120" s="9">
        <f t="shared" si="28"/>
        <v>0.23528318336034648</v>
      </c>
      <c r="G120" s="9">
        <f t="shared" si="29"/>
        <v>1.058696257241746</v>
      </c>
      <c r="H120" s="9">
        <f t="shared" si="30"/>
        <v>1.9951744818072408</v>
      </c>
      <c r="I120" s="9">
        <f t="shared" si="31"/>
        <v>3.7949581191182093</v>
      </c>
      <c r="J120" s="9">
        <f t="shared" si="32"/>
        <v>4.2501975097321605</v>
      </c>
      <c r="K120" s="11">
        <f t="shared" si="33"/>
        <v>0.51546391752577325</v>
      </c>
      <c r="L120" s="11">
        <f t="shared" si="34"/>
        <v>0.27472527472527469</v>
      </c>
      <c r="M120" s="11">
        <f t="shared" si="35"/>
        <v>0.24570024570024568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-0.26507735786086273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0.23137909735847878</v>
      </c>
      <c r="Q120" s="11">
        <f>2*'OddsRatio_working_3-way'!K120*'OddsRatio_working_3-way'!L120*'OddsRatio_working_3-way'!M120</f>
        <v>6.9587698453677821E-2</v>
      </c>
      <c r="R120" s="11">
        <f t="shared" si="36"/>
        <v>0</v>
      </c>
      <c r="S120" s="11">
        <f t="shared" si="37"/>
        <v>-0.87287386303257208</v>
      </c>
      <c r="T120" s="11">
        <f t="shared" si="38"/>
        <v>-0.26251845504739008</v>
      </c>
      <c r="U120" s="11">
        <f>'OddsRatio_working_3-way'!S120-'OddsRatio_working_3-way'!R120^2/3</f>
        <v>-0.87287386303257208</v>
      </c>
      <c r="V120" s="11">
        <f>'OddsRatio_working_3-way'!S120*'OddsRatio_working_3-way'!R120/3-2*'OddsRatio_working_3-way'!R120^3/27-'OddsRatio_working_3-way'!T120</f>
        <v>0.26251845504739008</v>
      </c>
      <c r="W120" s="11">
        <f>'OddsRatio_working_3-way'!V120^2+4*'OddsRatio_working_3-way'!U120^3/27</f>
        <v>-2.9610025314366462E-2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0.15694422938964259</v>
      </c>
      <c r="Y120" s="11">
        <f>IF('OddsRatio_working_3-way'!W120&gt;=0,IF('OddsRatio_working_3-way'!V120+SQRT('OddsRatio_working_3-way'!W120)&gt;0,0,PI()),ACOS('OddsRatio_working_3-way'!V120/(2*'OddsRatio_working_3-way'!X120)))</f>
        <v>0.58021806226092509</v>
      </c>
      <c r="Z120" s="11">
        <f>'OddsRatio_working_3-way'!X120^(1/3)*COS('OddsRatio_working_3-way'!Y120/3)</f>
        <v>0.52934812862087299</v>
      </c>
      <c r="AA120" s="11">
        <f>'OddsRatio_working_3-way'!X120^(1/3)*COS(('OddsRatio_working_3-way'!Y120+2*PI())/3)</f>
        <v>-0.35445927914187603</v>
      </c>
      <c r="AB120" s="11">
        <f>'OddsRatio_working_3-way'!X120^(1/3)*COS(('OddsRatio_working_3-way'!Y120+4*PI())/3)</f>
        <v>-0.17488884947899705</v>
      </c>
      <c r="AC120" s="11">
        <f>'OddsRatio_working_3-way'!X120^(1/3)*SIN('OddsRatio_working_3-way'!Y120/3)</f>
        <v>0.10367503590436002</v>
      </c>
      <c r="AD120" s="11">
        <f>'OddsRatio_working_3-way'!X120^(1/3)*SIN(('OddsRatio_working_3-way'!Y120+2*PI())/3)</f>
        <v>0.40659140887924849</v>
      </c>
      <c r="AE120" s="11">
        <f>'OddsRatio_working_3-way'!X120^(1/3)*SIN(('OddsRatio_working_3-way'!Y120+4*PI())/3)</f>
        <v>-0.5102664447836085</v>
      </c>
      <c r="AF120" s="11">
        <f>-'OddsRatio_working_3-way'!U120/(3*'OddsRatio_working_3-way'!X120^(1/3))*COS(('OddsRatio_working_3-way'!Y120)/3)</f>
        <v>0.5293481286208731</v>
      </c>
      <c r="AG120" s="11">
        <f>-'OddsRatio_working_3-way'!U120/(3*'OddsRatio_working_3-way'!X120^(1/3))*COS(('OddsRatio_working_3-way'!Y120+2*PI())/3)</f>
        <v>-0.35445927914187608</v>
      </c>
      <c r="AH120" s="11">
        <f>-'OddsRatio_working_3-way'!U120/(3*'OddsRatio_working_3-way'!X120^(1/3))*COS(('OddsRatio_working_3-way'!Y120+4*PI())/3)</f>
        <v>-0.1748888494789971</v>
      </c>
      <c r="AI120" s="11">
        <f>'OddsRatio_working_3-way'!U120/(3*'OddsRatio_working_3-way'!X120^(1/3))*SIN(('OddsRatio_working_3-way'!Y120)/3)</f>
        <v>-0.10367503590436004</v>
      </c>
      <c r="AJ120" s="11">
        <f>'OddsRatio_working_3-way'!U120/(3*'OddsRatio_working_3-way'!X120^(1/3))*SIN(('OddsRatio_working_3-way'!Y120+2*PI())/3)</f>
        <v>-0.40659140887924861</v>
      </c>
      <c r="AK120" s="11">
        <f>'OddsRatio_working_3-way'!U120/(3*'OddsRatio_working_3-way'!X120^(1/3))*SIN(('OddsRatio_working_3-way'!Y120+4*PI())/3)</f>
        <v>0.51026644478360861</v>
      </c>
      <c r="AL120" s="11">
        <f>'OddsRatio_working_3-way'!Z120+'OddsRatio_working_3-way'!AF120</f>
        <v>1.058696257241746</v>
      </c>
      <c r="AM120" s="11">
        <f>'OddsRatio_working_3-way'!AA120+'OddsRatio_working_3-way'!AG120</f>
        <v>-0.70891855828375205</v>
      </c>
      <c r="AN120" s="11">
        <f>'OddsRatio_working_3-way'!AB120+'OddsRatio_working_3-way'!AH120</f>
        <v>-0.34977769895799415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1.058696257241746</v>
      </c>
      <c r="AS120" s="11">
        <f>IF(('OddsRatio_working_3-way'!X120=0),IF(Q120&gt;0,-Q120^(1/3),(-Q120)^(1/3)),'OddsRatio_working_3-way'!AM120-'OddsRatio_working_3-way'!R120/3)</f>
        <v>-0.70891855828375205</v>
      </c>
      <c r="AT120" s="11">
        <f>IF(('OddsRatio_working_3-way'!X120=0),IF(Q120&gt;0,-Q120^(1/3),(-Q120)^(1/3)),'OddsRatio_working_3-way'!AN120-'OddsRatio_working_3-way'!R120/3)</f>
        <v>-0.34977769895799415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1.82</v>
      </c>
      <c r="B121" s="4">
        <f>IF('True_Odds_Calculator_3-way'!B122="","",'True_Odds_Calculator_3-way'!B122)</f>
        <v>3.65</v>
      </c>
      <c r="C121" s="4">
        <f>IF('True_Odds_Calculator_3-way'!C122="","",'True_Odds_Calculator_3-way'!C122)</f>
        <v>4.53</v>
      </c>
      <c r="D121" s="9">
        <f t="shared" si="26"/>
        <v>0.53154138103542792</v>
      </c>
      <c r="E121" s="9">
        <f t="shared" si="27"/>
        <v>0.25986366107420883</v>
      </c>
      <c r="F121" s="9">
        <f t="shared" si="28"/>
        <v>0.20859495789036328</v>
      </c>
      <c r="G121" s="9">
        <f t="shared" si="29"/>
        <v>1.0747817933279697</v>
      </c>
      <c r="H121" s="9">
        <f t="shared" si="30"/>
        <v>1.8813210705289354</v>
      </c>
      <c r="I121" s="9">
        <f t="shared" si="31"/>
        <v>3.8481717523191197</v>
      </c>
      <c r="J121" s="9">
        <f t="shared" si="32"/>
        <v>4.7939797304477327</v>
      </c>
      <c r="K121" s="11">
        <f t="shared" si="33"/>
        <v>0.54945054945054939</v>
      </c>
      <c r="L121" s="11">
        <f t="shared" si="34"/>
        <v>0.27397260273972601</v>
      </c>
      <c r="M121" s="11">
        <f t="shared" si="35"/>
        <v>0.22075055187637968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-0.25490125707852285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0.2326138586684717</v>
      </c>
      <c r="Q121" s="11">
        <f>2*'OddsRatio_working_3-way'!K121*'OddsRatio_working_3-way'!L121*'OddsRatio_working_3-way'!M121</f>
        <v>6.6461102476706196E-2</v>
      </c>
      <c r="R121" s="11">
        <f t="shared" si="36"/>
        <v>0</v>
      </c>
      <c r="S121" s="11">
        <f t="shared" si="37"/>
        <v>-0.91256458023984766</v>
      </c>
      <c r="T121" s="11">
        <f t="shared" si="38"/>
        <v>-0.26073273721138501</v>
      </c>
      <c r="U121" s="11">
        <f>'OddsRatio_working_3-way'!S121-'OddsRatio_working_3-way'!R121^2/3</f>
        <v>-0.91256458023984766</v>
      </c>
      <c r="V121" s="11">
        <f>'OddsRatio_working_3-way'!S121*'OddsRatio_working_3-way'!R121/3-2*'OddsRatio_working_3-way'!R121^3/27-'OddsRatio_working_3-way'!T121</f>
        <v>0.26073273721138501</v>
      </c>
      <c r="W121" s="11">
        <f>'OddsRatio_working_3-way'!V121^2+4*'OddsRatio_working_3-way'!U121^3/27</f>
        <v>-4.4605129963046108E-2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0.16776970094208554</v>
      </c>
      <c r="Y121" s="11">
        <f>IF('OddsRatio_working_3-way'!W121&gt;=0,IF('OddsRatio_working_3-way'!V121+SQRT('OddsRatio_working_3-way'!W121)&gt;0,0,PI()),ACOS('OddsRatio_working_3-way'!V121/(2*'OddsRatio_working_3-way'!X121)))</f>
        <v>0.68082214251783713</v>
      </c>
      <c r="Z121" s="11">
        <f>'OddsRatio_working_3-way'!X121^(1/3)*COS('OddsRatio_working_3-way'!Y121/3)</f>
        <v>0.53739089666398487</v>
      </c>
      <c r="AA121" s="11">
        <f>'OddsRatio_working_3-way'!X121^(1/3)*COS(('OddsRatio_working_3-way'!Y121+2*PI())/3)</f>
        <v>-0.37616364454357265</v>
      </c>
      <c r="AB121" s="11">
        <f>'OddsRatio_working_3-way'!X121^(1/3)*COS(('OddsRatio_working_3-way'!Y121+4*PI())/3)</f>
        <v>-0.16122725212041236</v>
      </c>
      <c r="AC121" s="11">
        <f>'OddsRatio_working_3-way'!X121^(1/3)*SIN('OddsRatio_working_3-way'!Y121/3)</f>
        <v>0.12409358402415875</v>
      </c>
      <c r="AD121" s="11">
        <f>'OddsRatio_working_3-way'!X121^(1/3)*SIN(('OddsRatio_working_3-way'!Y121+2*PI())/3)</f>
        <v>0.40334737626142975</v>
      </c>
      <c r="AE121" s="11">
        <f>'OddsRatio_working_3-way'!X121^(1/3)*SIN(('OddsRatio_working_3-way'!Y121+4*PI())/3)</f>
        <v>-0.5274409602855884</v>
      </c>
      <c r="AF121" s="11">
        <f>-'OddsRatio_working_3-way'!U121/(3*'OddsRatio_working_3-way'!X121^(1/3))*COS(('OddsRatio_working_3-way'!Y121)/3)</f>
        <v>0.53739089666398476</v>
      </c>
      <c r="AG121" s="11">
        <f>-'OddsRatio_working_3-way'!U121/(3*'OddsRatio_working_3-way'!X121^(1/3))*COS(('OddsRatio_working_3-way'!Y121+2*PI())/3)</f>
        <v>-0.37616364454357254</v>
      </c>
      <c r="AH121" s="11">
        <f>-'OddsRatio_working_3-way'!U121/(3*'OddsRatio_working_3-way'!X121^(1/3))*COS(('OddsRatio_working_3-way'!Y121+4*PI())/3)</f>
        <v>-0.16122725212041233</v>
      </c>
      <c r="AI121" s="11">
        <f>'OddsRatio_working_3-way'!U121/(3*'OddsRatio_working_3-way'!X121^(1/3))*SIN(('OddsRatio_working_3-way'!Y121)/3)</f>
        <v>-0.12409358402415872</v>
      </c>
      <c r="AJ121" s="11">
        <f>'OddsRatio_working_3-way'!U121/(3*'OddsRatio_working_3-way'!X121^(1/3))*SIN(('OddsRatio_working_3-way'!Y121+2*PI())/3)</f>
        <v>-0.40334737626142964</v>
      </c>
      <c r="AK121" s="11">
        <f>'OddsRatio_working_3-way'!U121/(3*'OddsRatio_working_3-way'!X121^(1/3))*SIN(('OddsRatio_working_3-way'!Y121+4*PI())/3)</f>
        <v>0.52744096028558829</v>
      </c>
      <c r="AL121" s="11">
        <f>'OddsRatio_working_3-way'!Z121+'OddsRatio_working_3-way'!AF121</f>
        <v>1.0747817933279697</v>
      </c>
      <c r="AM121" s="11">
        <f>'OddsRatio_working_3-way'!AA121+'OddsRatio_working_3-way'!AG121</f>
        <v>-0.75232728908714519</v>
      </c>
      <c r="AN121" s="11">
        <f>'OddsRatio_working_3-way'!AB121+'OddsRatio_working_3-way'!AH121</f>
        <v>-0.32245450424082467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1.0747817933279697</v>
      </c>
      <c r="AS121" s="11">
        <f>IF(('OddsRatio_working_3-way'!X121=0),IF(Q121&gt;0,-Q121^(1/3),(-Q121)^(1/3)),'OddsRatio_working_3-way'!AM121-'OddsRatio_working_3-way'!R121/3)</f>
        <v>-0.75232728908714519</v>
      </c>
      <c r="AT121" s="11">
        <f>IF(('OddsRatio_working_3-way'!X121=0),IF(Q121&gt;0,-Q121^(1/3),(-Q121)^(1/3)),'OddsRatio_working_3-way'!AN121-'OddsRatio_working_3-way'!R121/3)</f>
        <v>-0.32245450424082467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</v>
      </c>
      <c r="B122" s="4">
        <f>IF('True_Odds_Calculator_3-way'!B123="","",'True_Odds_Calculator_3-way'!B123)</f>
        <v>3.87</v>
      </c>
      <c r="C122" s="4">
        <f>IF('True_Odds_Calculator_3-way'!C123="","",'True_Odds_Calculator_3-way'!C123)</f>
        <v>2.0099999999999998</v>
      </c>
      <c r="D122" s="9">
        <f t="shared" si="26"/>
        <v>0.26729876130307456</v>
      </c>
      <c r="E122" s="9">
        <f t="shared" si="27"/>
        <v>0.24839856056662143</v>
      </c>
      <c r="F122" s="9">
        <f t="shared" si="28"/>
        <v>0.48430267813030392</v>
      </c>
      <c r="G122" s="9">
        <f t="shared" si="29"/>
        <v>1.0542816111671418</v>
      </c>
      <c r="H122" s="9">
        <f t="shared" si="30"/>
        <v>3.7411321890345688</v>
      </c>
      <c r="I122" s="9">
        <f t="shared" si="31"/>
        <v>4.0257882240496974</v>
      </c>
      <c r="J122" s="9">
        <f t="shared" si="32"/>
        <v>2.064824427278813</v>
      </c>
      <c r="K122" s="11">
        <f t="shared" si="33"/>
        <v>0.27777777777777779</v>
      </c>
      <c r="L122" s="11">
        <f t="shared" si="34"/>
        <v>0.25839793281653745</v>
      </c>
      <c r="M122" s="11">
        <f t="shared" si="35"/>
        <v>0.49751243781094534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-0.26913308850522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0.231401133865556</v>
      </c>
      <c r="Q122" s="11">
        <f>2*'OddsRatio_working_3-way'!K122*'OddsRatio_working_3-way'!L122*'OddsRatio_working_3-way'!M122</f>
        <v>7.1420103044924688E-2</v>
      </c>
      <c r="R122" s="11">
        <f t="shared" si="36"/>
        <v>0</v>
      </c>
      <c r="S122" s="11">
        <f t="shared" si="37"/>
        <v>-0.85980187404964081</v>
      </c>
      <c r="T122" s="11">
        <f t="shared" si="38"/>
        <v>-0.26537094878075335</v>
      </c>
      <c r="U122" s="11">
        <f>'OddsRatio_working_3-way'!S122-'OddsRatio_working_3-way'!R122^2/3</f>
        <v>-0.85980187404964081</v>
      </c>
      <c r="V122" s="11">
        <f>'OddsRatio_working_3-way'!S122*'OddsRatio_working_3-way'!R122/3-2*'OddsRatio_working_3-way'!R122^3/27-'OddsRatio_working_3-way'!T122</f>
        <v>0.26537094878075335</v>
      </c>
      <c r="W122" s="11">
        <f>'OddsRatio_working_3-way'!V122^2+4*'OddsRatio_working_3-way'!U122^3/27</f>
        <v>-2.3743666862996518E-2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0.15343191268425366</v>
      </c>
      <c r="Y122" s="11">
        <f>IF('OddsRatio_working_3-way'!W122&gt;=0,IF('OddsRatio_working_3-way'!V122+SQRT('OddsRatio_working_3-way'!W122)&gt;0,0,PI()),ACOS('OddsRatio_working_3-way'!V122/(2*'OddsRatio_working_3-way'!X122)))</f>
        <v>0.52607612453799102</v>
      </c>
      <c r="Z122" s="11">
        <f>'OddsRatio_working_3-way'!X122^(1/3)*COS('OddsRatio_working_3-way'!Y122/3)</f>
        <v>0.52714080558357101</v>
      </c>
      <c r="AA122" s="11">
        <f>'OddsRatio_working_3-way'!X122^(1/3)*COS(('OddsRatio_working_3-way'!Y122+2*PI())/3)</f>
        <v>-0.34445548688606165</v>
      </c>
      <c r="AB122" s="11">
        <f>'OddsRatio_working_3-way'!X122^(1/3)*COS(('OddsRatio_working_3-way'!Y122+4*PI())/3)</f>
        <v>-0.18268531869750942</v>
      </c>
      <c r="AC122" s="11">
        <f>'OddsRatio_working_3-way'!X122^(1/3)*SIN('OddsRatio_working_3-way'!Y122/3)</f>
        <v>9.3398050150511808E-2</v>
      </c>
      <c r="AD122" s="11">
        <f>'OddsRatio_working_3-way'!X122^(1/3)*SIN(('OddsRatio_working_3-way'!Y122+2*PI())/3)</f>
        <v>0.40981830393151047</v>
      </c>
      <c r="AE122" s="11">
        <f>'OddsRatio_working_3-way'!X122^(1/3)*SIN(('OddsRatio_working_3-way'!Y122+4*PI())/3)</f>
        <v>-0.50321635408202214</v>
      </c>
      <c r="AF122" s="11">
        <f>-'OddsRatio_working_3-way'!U122/(3*'OddsRatio_working_3-way'!X122^(1/3))*COS(('OddsRatio_working_3-way'!Y122)/3)</f>
        <v>0.52714080558357079</v>
      </c>
      <c r="AG122" s="11">
        <f>-'OddsRatio_working_3-way'!U122/(3*'OddsRatio_working_3-way'!X122^(1/3))*COS(('OddsRatio_working_3-way'!Y122+2*PI())/3)</f>
        <v>-0.34445548688606153</v>
      </c>
      <c r="AH122" s="11">
        <f>-'OddsRatio_working_3-way'!U122/(3*'OddsRatio_working_3-way'!X122^(1/3))*COS(('OddsRatio_working_3-way'!Y122+4*PI())/3)</f>
        <v>-0.18268531869750937</v>
      </c>
      <c r="AI122" s="11">
        <f>'OddsRatio_working_3-way'!U122/(3*'OddsRatio_working_3-way'!X122^(1/3))*SIN(('OddsRatio_working_3-way'!Y122)/3)</f>
        <v>-9.3398050150511766E-2</v>
      </c>
      <c r="AJ122" s="11">
        <f>'OddsRatio_working_3-way'!U122/(3*'OddsRatio_working_3-way'!X122^(1/3))*SIN(('OddsRatio_working_3-way'!Y122+2*PI())/3)</f>
        <v>-0.40981830393151031</v>
      </c>
      <c r="AK122" s="11">
        <f>'OddsRatio_working_3-way'!U122/(3*'OddsRatio_working_3-way'!X122^(1/3))*SIN(('OddsRatio_working_3-way'!Y122+4*PI())/3)</f>
        <v>0.50321635408202192</v>
      </c>
      <c r="AL122" s="11">
        <f>'OddsRatio_working_3-way'!Z122+'OddsRatio_working_3-way'!AF122</f>
        <v>1.0542816111671418</v>
      </c>
      <c r="AM122" s="11">
        <f>'OddsRatio_working_3-way'!AA122+'OddsRatio_working_3-way'!AG122</f>
        <v>-0.68891097377212318</v>
      </c>
      <c r="AN122" s="11">
        <f>'OddsRatio_working_3-way'!AB122+'OddsRatio_working_3-way'!AH122</f>
        <v>-0.36537063739501879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1.0542816111671418</v>
      </c>
      <c r="AS122" s="11">
        <f>IF(('OddsRatio_working_3-way'!X122=0),IF(Q122&gt;0,-Q122^(1/3),(-Q122)^(1/3)),'OddsRatio_working_3-way'!AM122-'OddsRatio_working_3-way'!R122/3)</f>
        <v>-0.68891097377212318</v>
      </c>
      <c r="AT122" s="11">
        <f>IF(('OddsRatio_working_3-way'!X122=0),IF(Q122&gt;0,-Q122^(1/3),(-Q122)^(1/3)),'OddsRatio_working_3-way'!AN122-'OddsRatio_working_3-way'!R122/3)</f>
        <v>-0.36537063739501879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2.02</v>
      </c>
      <c r="B123" s="4">
        <f>IF('True_Odds_Calculator_3-way'!B124="","",'True_Odds_Calculator_3-way'!B124)</f>
        <v>3.72</v>
      </c>
      <c r="C123" s="4">
        <f>IF('True_Odds_Calculator_3-way'!C124="","",'True_Odds_Calculator_3-way'!C124)</f>
        <v>3.68</v>
      </c>
      <c r="D123" s="9">
        <f t="shared" si="26"/>
        <v>0.4811325963769702</v>
      </c>
      <c r="E123" s="9">
        <f t="shared" si="27"/>
        <v>0.25801051750314852</v>
      </c>
      <c r="F123" s="9">
        <f t="shared" si="28"/>
        <v>0.26085688611988139</v>
      </c>
      <c r="G123" s="9">
        <f t="shared" si="29"/>
        <v>1.0572834532399678</v>
      </c>
      <c r="H123" s="9">
        <f t="shared" si="30"/>
        <v>2.0784291223047671</v>
      </c>
      <c r="I123" s="9">
        <f t="shared" si="31"/>
        <v>3.8758109928127134</v>
      </c>
      <c r="J123" s="9">
        <f t="shared" si="32"/>
        <v>3.8335196546831134</v>
      </c>
      <c r="K123" s="11">
        <f t="shared" si="33"/>
        <v>0.49504950495049505</v>
      </c>
      <c r="L123" s="11">
        <f t="shared" si="34"/>
        <v>0.26881720430107525</v>
      </c>
      <c r="M123" s="11">
        <f t="shared" si="35"/>
        <v>0.27173913043478259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-0.26888200741532797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0.23216294280199409</v>
      </c>
      <c r="Q123" s="11">
        <f>2*'OddsRatio_working_3-way'!K123*'OddsRatio_working_3-way'!L123*'OddsRatio_working_3-way'!M123</f>
        <v>7.2324904299686618E-2</v>
      </c>
      <c r="R123" s="11">
        <f t="shared" si="36"/>
        <v>0</v>
      </c>
      <c r="S123" s="11">
        <f t="shared" si="37"/>
        <v>-0.86343800030986873</v>
      </c>
      <c r="T123" s="11">
        <f t="shared" si="38"/>
        <v>-0.26898380071958522</v>
      </c>
      <c r="U123" s="11">
        <f>'OddsRatio_working_3-way'!S123-'OddsRatio_working_3-way'!R123^2/3</f>
        <v>-0.86343800030986873</v>
      </c>
      <c r="V123" s="11">
        <f>'OddsRatio_working_3-way'!S123*'OddsRatio_working_3-way'!R123/3-2*'OddsRatio_working_3-way'!R123^3/27-'OddsRatio_working_3-way'!T123</f>
        <v>0.26898380071958522</v>
      </c>
      <c r="W123" s="11">
        <f>'OddsRatio_working_3-way'!V123^2+4*'OddsRatio_working_3-way'!U123^3/27</f>
        <v>-2.3012866198918847E-2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0.1544062427886842</v>
      </c>
      <c r="Y123" s="11">
        <f>IF('OddsRatio_working_3-way'!W123&gt;=0,IF('OddsRatio_working_3-way'!V123+SQRT('OddsRatio_working_3-way'!W123)&gt;0,0,PI()),ACOS('OddsRatio_working_3-way'!V123/(2*'OddsRatio_working_3-way'!X123)))</f>
        <v>0.51350861550997973</v>
      </c>
      <c r="Z123" s="11">
        <f>'OddsRatio_working_3-way'!X123^(1/3)*COS('OddsRatio_working_3-way'!Y123/3)</f>
        <v>0.52864172661998388</v>
      </c>
      <c r="AA123" s="11">
        <f>'OddsRatio_working_3-way'!X123^(1/3)*COS(('OddsRatio_working_3-way'!Y123+2*PI())/3)</f>
        <v>-0.34345962583916501</v>
      </c>
      <c r="AB123" s="11">
        <f>'OddsRatio_working_3-way'!X123^(1/3)*COS(('OddsRatio_working_3-way'!Y123+4*PI())/3)</f>
        <v>-0.1851821007808187</v>
      </c>
      <c r="AC123" s="11">
        <f>'OddsRatio_working_3-way'!X123^(1/3)*SIN('OddsRatio_working_3-way'!Y123/3)</f>
        <v>9.1381571699103964E-2</v>
      </c>
      <c r="AD123" s="11">
        <f>'OddsRatio_working_3-way'!X123^(1/3)*SIN(('OddsRatio_working_3-way'!Y123+2*PI())/3)</f>
        <v>0.41212637890382237</v>
      </c>
      <c r="AE123" s="11">
        <f>'OddsRatio_working_3-way'!X123^(1/3)*SIN(('OddsRatio_working_3-way'!Y123+4*PI())/3)</f>
        <v>-0.50350795060292641</v>
      </c>
      <c r="AF123" s="11">
        <f>-'OddsRatio_working_3-way'!U123/(3*'OddsRatio_working_3-way'!X123^(1/3))*COS(('OddsRatio_working_3-way'!Y123)/3)</f>
        <v>0.52864172661998399</v>
      </c>
      <c r="AG123" s="11">
        <f>-'OddsRatio_working_3-way'!U123/(3*'OddsRatio_working_3-way'!X123^(1/3))*COS(('OddsRatio_working_3-way'!Y123+2*PI())/3)</f>
        <v>-0.34345962583916512</v>
      </c>
      <c r="AH123" s="11">
        <f>-'OddsRatio_working_3-way'!U123/(3*'OddsRatio_working_3-way'!X123^(1/3))*COS(('OddsRatio_working_3-way'!Y123+4*PI())/3)</f>
        <v>-0.18518210078081876</v>
      </c>
      <c r="AI123" s="11">
        <f>'OddsRatio_working_3-way'!U123/(3*'OddsRatio_working_3-way'!X123^(1/3))*SIN(('OddsRatio_working_3-way'!Y123)/3)</f>
        <v>-9.1381571699103992E-2</v>
      </c>
      <c r="AJ123" s="11">
        <f>'OddsRatio_working_3-way'!U123/(3*'OddsRatio_working_3-way'!X123^(1/3))*SIN(('OddsRatio_working_3-way'!Y123+2*PI())/3)</f>
        <v>-0.41212637890382248</v>
      </c>
      <c r="AK123" s="11">
        <f>'OddsRatio_working_3-way'!U123/(3*'OddsRatio_working_3-way'!X123^(1/3))*SIN(('OddsRatio_working_3-way'!Y123+4*PI())/3)</f>
        <v>0.50350795060292652</v>
      </c>
      <c r="AL123" s="11">
        <f>'OddsRatio_working_3-way'!Z123+'OddsRatio_working_3-way'!AF123</f>
        <v>1.0572834532399678</v>
      </c>
      <c r="AM123" s="11">
        <f>'OddsRatio_working_3-way'!AA123+'OddsRatio_working_3-way'!AG123</f>
        <v>-0.68691925167833012</v>
      </c>
      <c r="AN123" s="11">
        <f>'OddsRatio_working_3-way'!AB123+'OddsRatio_working_3-way'!AH123</f>
        <v>-0.37036420156163746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1.0572834532399678</v>
      </c>
      <c r="AS123" s="11">
        <f>IF(('OddsRatio_working_3-way'!X123=0),IF(Q123&gt;0,-Q123^(1/3),(-Q123)^(1/3)),'OddsRatio_working_3-way'!AM123-'OddsRatio_working_3-way'!R123/3)</f>
        <v>-0.68691925167833012</v>
      </c>
      <c r="AT123" s="11">
        <f>IF(('OddsRatio_working_3-way'!X123=0),IF(Q123&gt;0,-Q123^(1/3),(-Q123)^(1/3)),'OddsRatio_working_3-way'!AN123-'OddsRatio_working_3-way'!R123/3)</f>
        <v>-0.37036420156163746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1.98</v>
      </c>
      <c r="B124" s="4">
        <f>IF('True_Odds_Calculator_3-way'!B125="","",'True_Odds_Calculator_3-way'!B125)</f>
        <v>3.69</v>
      </c>
      <c r="C124" s="4">
        <f>IF('True_Odds_Calculator_3-way'!C125="","",'True_Odds_Calculator_3-way'!C125)</f>
        <v>3.88</v>
      </c>
      <c r="D124" s="9">
        <f t="shared" si="26"/>
        <v>0.49172791516814246</v>
      </c>
      <c r="E124" s="9">
        <f t="shared" si="27"/>
        <v>0.26060329924836817</v>
      </c>
      <c r="F124" s="9">
        <f t="shared" si="28"/>
        <v>0.24766878558348965</v>
      </c>
      <c r="G124" s="9">
        <f t="shared" si="29"/>
        <v>1.0547397626286019</v>
      </c>
      <c r="H124" s="9">
        <f t="shared" si="30"/>
        <v>2.0336449673760293</v>
      </c>
      <c r="I124" s="9">
        <f t="shared" si="31"/>
        <v>3.8372499614709379</v>
      </c>
      <c r="J124" s="9">
        <f t="shared" si="32"/>
        <v>4.0376505163703724</v>
      </c>
      <c r="K124" s="11">
        <f t="shared" si="33"/>
        <v>0.50505050505050508</v>
      </c>
      <c r="L124" s="11">
        <f t="shared" si="34"/>
        <v>0.2710027100271003</v>
      </c>
      <c r="M124" s="11">
        <f t="shared" si="35"/>
        <v>0.25773195876288663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-0.26782280943709158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0.23105640824189144</v>
      </c>
      <c r="Q124" s="11">
        <f>2*'OddsRatio_working_3-way'!K124*'OddsRatio_working_3-way'!L124*'OddsRatio_working_3-way'!M124</f>
        <v>7.0551575035692066E-2</v>
      </c>
      <c r="R124" s="11">
        <f t="shared" si="36"/>
        <v>0</v>
      </c>
      <c r="S124" s="11">
        <f t="shared" si="37"/>
        <v>-0.86272117273179405</v>
      </c>
      <c r="T124" s="11">
        <f t="shared" si="38"/>
        <v>-0.26342631228451735</v>
      </c>
      <c r="U124" s="11">
        <f>'OddsRatio_working_3-way'!S124-'OddsRatio_working_3-way'!R124^2/3</f>
        <v>-0.86272117273179405</v>
      </c>
      <c r="V124" s="11">
        <f>'OddsRatio_working_3-way'!S124*'OddsRatio_working_3-way'!R124/3-2*'OddsRatio_working_3-way'!R124^3/27-'OddsRatio_working_3-way'!T124</f>
        <v>0.26342631228451735</v>
      </c>
      <c r="W124" s="11">
        <f>'OddsRatio_working_3-way'!V124^2+4*'OddsRatio_working_3-way'!U124^3/27</f>
        <v>-2.5734409483893481E-2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0.15421400024617862</v>
      </c>
      <c r="Y124" s="11">
        <f>IF('OddsRatio_working_3-way'!W124&gt;=0,IF('OddsRatio_working_3-way'!V124+SQRT('OddsRatio_working_3-way'!W124)&gt;0,0,PI()),ACOS('OddsRatio_working_3-way'!V124/(2*'OddsRatio_working_3-way'!X124)))</f>
        <v>0.54699109584839567</v>
      </c>
      <c r="Z124" s="11">
        <f>'OddsRatio_working_3-way'!X124^(1/3)*COS('OddsRatio_working_3-way'!Y124/3)</f>
        <v>0.52736988131430096</v>
      </c>
      <c r="AA124" s="11">
        <f>'OddsRatio_working_3-way'!X124^(1/3)*COS(('OddsRatio_working_3-way'!Y124+2*PI())/3)</f>
        <v>-0.34789330956935316</v>
      </c>
      <c r="AB124" s="11">
        <f>'OddsRatio_working_3-way'!X124^(1/3)*COS(('OddsRatio_working_3-way'!Y124+4*PI())/3)</f>
        <v>-0.17947657174494791</v>
      </c>
      <c r="AC124" s="11">
        <f>'OddsRatio_working_3-way'!X124^(1/3)*SIN('OddsRatio_working_3-way'!Y124/3)</f>
        <v>9.7235448918958939E-2</v>
      </c>
      <c r="AD124" s="11">
        <f>'OddsRatio_working_3-way'!X124^(1/3)*SIN(('OddsRatio_working_3-way'!Y124+2*PI())/3)</f>
        <v>0.40809798994948937</v>
      </c>
      <c r="AE124" s="11">
        <f>'OddsRatio_working_3-way'!X124^(1/3)*SIN(('OddsRatio_working_3-way'!Y124+4*PI())/3)</f>
        <v>-0.50533343886844839</v>
      </c>
      <c r="AF124" s="11">
        <f>-'OddsRatio_working_3-way'!U124/(3*'OddsRatio_working_3-way'!X124^(1/3))*COS(('OddsRatio_working_3-way'!Y124)/3)</f>
        <v>0.52736988131430096</v>
      </c>
      <c r="AG124" s="11">
        <f>-'OddsRatio_working_3-way'!U124/(3*'OddsRatio_working_3-way'!X124^(1/3))*COS(('OddsRatio_working_3-way'!Y124+2*PI())/3)</f>
        <v>-0.34789330956935316</v>
      </c>
      <c r="AH124" s="11">
        <f>-'OddsRatio_working_3-way'!U124/(3*'OddsRatio_working_3-way'!X124^(1/3))*COS(('OddsRatio_working_3-way'!Y124+4*PI())/3)</f>
        <v>-0.17947657174494791</v>
      </c>
      <c r="AI124" s="11">
        <f>'OddsRatio_working_3-way'!U124/(3*'OddsRatio_working_3-way'!X124^(1/3))*SIN(('OddsRatio_working_3-way'!Y124)/3)</f>
        <v>-9.7235448918958939E-2</v>
      </c>
      <c r="AJ124" s="11">
        <f>'OddsRatio_working_3-way'!U124/(3*'OddsRatio_working_3-way'!X124^(1/3))*SIN(('OddsRatio_working_3-way'!Y124+2*PI())/3)</f>
        <v>-0.40809798994948937</v>
      </c>
      <c r="AK124" s="11">
        <f>'OddsRatio_working_3-way'!U124/(3*'OddsRatio_working_3-way'!X124^(1/3))*SIN(('OddsRatio_working_3-way'!Y124+4*PI())/3)</f>
        <v>0.50533343886844839</v>
      </c>
      <c r="AL124" s="11">
        <f>'OddsRatio_working_3-way'!Z124+'OddsRatio_working_3-way'!AF124</f>
        <v>1.0547397626286019</v>
      </c>
      <c r="AM124" s="11">
        <f>'OddsRatio_working_3-way'!AA124+'OddsRatio_working_3-way'!AG124</f>
        <v>-0.69578661913870632</v>
      </c>
      <c r="AN124" s="11">
        <f>'OddsRatio_working_3-way'!AB124+'OddsRatio_working_3-way'!AH124</f>
        <v>-0.35895314348989582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1.0547397626286019</v>
      </c>
      <c r="AS124" s="11">
        <f>IF(('OddsRatio_working_3-way'!X124=0),IF(Q124&gt;0,-Q124^(1/3),(-Q124)^(1/3)),'OddsRatio_working_3-way'!AM124-'OddsRatio_working_3-way'!R124/3)</f>
        <v>-0.69578661913870632</v>
      </c>
      <c r="AT124" s="11">
        <f>IF(('OddsRatio_working_3-way'!X124=0),IF(Q124&gt;0,-Q124^(1/3),(-Q124)^(1/3)),'OddsRatio_working_3-way'!AN124-'OddsRatio_working_3-way'!R124/3)</f>
        <v>-0.35895314348989582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3.15</v>
      </c>
      <c r="B125" s="4">
        <f>IF('True_Odds_Calculator_3-way'!B126="","",'True_Odds_Calculator_3-way'!B126)</f>
        <v>3.28</v>
      </c>
      <c r="C125" s="4">
        <f>IF('True_Odds_Calculator_3-way'!C126="","",'True_Odds_Calculator_3-way'!C126)</f>
        <v>2.4300000000000002</v>
      </c>
      <c r="D125" s="9">
        <f t="shared" si="26"/>
        <v>0.30653891059977101</v>
      </c>
      <c r="E125" s="9">
        <f t="shared" si="27"/>
        <v>0.29420292166349449</v>
      </c>
      <c r="F125" s="9">
        <f t="shared" si="28"/>
        <v>0.39925816773673473</v>
      </c>
      <c r="G125" s="9">
        <f t="shared" si="29"/>
        <v>1.0521993470598012</v>
      </c>
      <c r="H125" s="9">
        <f t="shared" si="30"/>
        <v>3.2622285961785726</v>
      </c>
      <c r="I125" s="9">
        <f t="shared" si="31"/>
        <v>3.3990145112963464</v>
      </c>
      <c r="J125" s="9">
        <f t="shared" si="32"/>
        <v>2.5046450662955153</v>
      </c>
      <c r="K125" s="11">
        <f t="shared" si="33"/>
        <v>0.31746031746031744</v>
      </c>
      <c r="L125" s="11">
        <f t="shared" si="34"/>
        <v>0.3048780487804878</v>
      </c>
      <c r="M125" s="11">
        <f t="shared" si="35"/>
        <v>0.41152263374485593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-0.27920209537192386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0.23340327465590943</v>
      </c>
      <c r="Q125" s="11">
        <f>2*'OddsRatio_working_3-way'!K125*'OddsRatio_working_3-way'!L125*'OddsRatio_working_3-way'!M125</f>
        <v>7.9659820701675543E-2</v>
      </c>
      <c r="R125" s="11">
        <f t="shared" si="36"/>
        <v>0</v>
      </c>
      <c r="S125" s="11">
        <f t="shared" si="37"/>
        <v>-0.83596534024930569</v>
      </c>
      <c r="T125" s="11">
        <f t="shared" si="38"/>
        <v>-0.28531240281546261</v>
      </c>
      <c r="U125" s="11">
        <f>'OddsRatio_working_3-way'!S125-'OddsRatio_working_3-way'!R125^2/3</f>
        <v>-0.83596534024930569</v>
      </c>
      <c r="V125" s="11">
        <f>'OddsRatio_working_3-way'!S125*'OddsRatio_working_3-way'!R125/3-2*'OddsRatio_working_3-way'!R125^3/27-'OddsRatio_working_3-way'!T125</f>
        <v>0.28531240281546261</v>
      </c>
      <c r="W125" s="11">
        <f>'OddsRatio_working_3-way'!V125^2+4*'OddsRatio_working_3-way'!U125^3/27</f>
        <v>-5.145631070696946E-3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0.14709588562484482</v>
      </c>
      <c r="Y125" s="11">
        <f>IF('OddsRatio_working_3-way'!W125&gt;=0,IF('OddsRatio_working_3-way'!V125+SQRT('OddsRatio_working_3-way'!W125)&gt;0,0,PI()),ACOS('OddsRatio_working_3-way'!V125/(2*'OddsRatio_working_3-way'!X125)))</f>
        <v>0.24631405993877076</v>
      </c>
      <c r="Z125" s="11">
        <f>'OddsRatio_working_3-way'!X125^(1/3)*COS('OddsRatio_working_3-way'!Y125/3)</f>
        <v>0.52609967352990072</v>
      </c>
      <c r="AA125" s="11">
        <f>'OddsRatio_working_3-way'!X125^(1/3)*COS(('OddsRatio_working_3-way'!Y125+2*PI())/3)</f>
        <v>-0.30054230529031384</v>
      </c>
      <c r="AB125" s="11">
        <f>'OddsRatio_working_3-way'!X125^(1/3)*COS(('OddsRatio_working_3-way'!Y125+4*PI())/3)</f>
        <v>-0.22555736823958675</v>
      </c>
      <c r="AC125" s="11">
        <f>'OddsRatio_working_3-way'!X125^(1/3)*SIN('OddsRatio_working_3-way'!Y125/3)</f>
        <v>4.329257359140451E-2</v>
      </c>
      <c r="AD125" s="11">
        <f>'OddsRatio_working_3-way'!X125^(1/3)*SIN(('OddsRatio_working_3-way'!Y125+2*PI())/3)</f>
        <v>0.4339693954038914</v>
      </c>
      <c r="AE125" s="11">
        <f>'OddsRatio_working_3-way'!X125^(1/3)*SIN(('OddsRatio_working_3-way'!Y125+4*PI())/3)</f>
        <v>-0.47726196899529577</v>
      </c>
      <c r="AF125" s="11">
        <f>-'OddsRatio_working_3-way'!U125/(3*'OddsRatio_working_3-way'!X125^(1/3))*COS(('OddsRatio_working_3-way'!Y125)/3)</f>
        <v>0.52609967352990061</v>
      </c>
      <c r="AG125" s="11">
        <f>-'OddsRatio_working_3-way'!U125/(3*'OddsRatio_working_3-way'!X125^(1/3))*COS(('OddsRatio_working_3-way'!Y125+2*PI())/3)</f>
        <v>-0.30054230529031378</v>
      </c>
      <c r="AH125" s="11">
        <f>-'OddsRatio_working_3-way'!U125/(3*'OddsRatio_working_3-way'!X125^(1/3))*COS(('OddsRatio_working_3-way'!Y125+4*PI())/3)</f>
        <v>-0.22555736823958669</v>
      </c>
      <c r="AI125" s="11">
        <f>'OddsRatio_working_3-way'!U125/(3*'OddsRatio_working_3-way'!X125^(1/3))*SIN(('OddsRatio_working_3-way'!Y125)/3)</f>
        <v>-4.3292573591404496E-2</v>
      </c>
      <c r="AJ125" s="11">
        <f>'OddsRatio_working_3-way'!U125/(3*'OddsRatio_working_3-way'!X125^(1/3))*SIN(('OddsRatio_working_3-way'!Y125+2*PI())/3)</f>
        <v>-0.43396939540389129</v>
      </c>
      <c r="AK125" s="11">
        <f>'OddsRatio_working_3-way'!U125/(3*'OddsRatio_working_3-way'!X125^(1/3))*SIN(('OddsRatio_working_3-way'!Y125+4*PI())/3)</f>
        <v>0.47726196899529572</v>
      </c>
      <c r="AL125" s="11">
        <f>'OddsRatio_working_3-way'!Z125+'OddsRatio_working_3-way'!AF125</f>
        <v>1.0521993470598012</v>
      </c>
      <c r="AM125" s="11">
        <f>'OddsRatio_working_3-way'!AA125+'OddsRatio_working_3-way'!AG125</f>
        <v>-0.60108461058062757</v>
      </c>
      <c r="AN125" s="11">
        <f>'OddsRatio_working_3-way'!AB125+'OddsRatio_working_3-way'!AH125</f>
        <v>-0.45111473647917344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1.0521993470598012</v>
      </c>
      <c r="AS125" s="11">
        <f>IF(('OddsRatio_working_3-way'!X125=0),IF(Q125&gt;0,-Q125^(1/3),(-Q125)^(1/3)),'OddsRatio_working_3-way'!AM125-'OddsRatio_working_3-way'!R125/3)</f>
        <v>-0.60108461058062757</v>
      </c>
      <c r="AT125" s="11">
        <f>IF(('OddsRatio_working_3-way'!X125=0),IF(Q125&gt;0,-Q125^(1/3),(-Q125)^(1/3)),'OddsRatio_working_3-way'!AN125-'OddsRatio_working_3-way'!R125/3)</f>
        <v>-0.45111473647917344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1.85</v>
      </c>
      <c r="B126" s="4">
        <f>IF('True_Odds_Calculator_3-way'!B127="","",'True_Odds_Calculator_3-way'!B127)</f>
        <v>3.81</v>
      </c>
      <c r="C126" s="4">
        <f>IF('True_Odds_Calculator_3-way'!C127="","",'True_Odds_Calculator_3-way'!C127)</f>
        <v>4.3</v>
      </c>
      <c r="D126" s="9">
        <f t="shared" si="26"/>
        <v>0.52615955614553567</v>
      </c>
      <c r="E126" s="9">
        <f t="shared" si="27"/>
        <v>0.25143574862664742</v>
      </c>
      <c r="F126" s="9">
        <f t="shared" si="28"/>
        <v>0.22240469522781706</v>
      </c>
      <c r="G126" s="9">
        <f t="shared" si="29"/>
        <v>1.0594872585701762</v>
      </c>
      <c r="H126" s="9">
        <f t="shared" si="30"/>
        <v>1.90056416978465</v>
      </c>
      <c r="I126" s="9">
        <f t="shared" si="31"/>
        <v>3.9771591965821957</v>
      </c>
      <c r="J126" s="9">
        <f t="shared" si="32"/>
        <v>4.4963079532815815</v>
      </c>
      <c r="K126" s="11">
        <f t="shared" si="33"/>
        <v>0.54054054054054046</v>
      </c>
      <c r="L126" s="11">
        <f t="shared" si="34"/>
        <v>0.26246719160104987</v>
      </c>
      <c r="M126" s="11">
        <f t="shared" si="35"/>
        <v>0.23255813953488372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-0.26006028001999448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0.22963817140707821</v>
      </c>
      <c r="Q126" s="11">
        <f>2*'OddsRatio_working_3-way'!K126*'OddsRatio_working_3-way'!L126*'OddsRatio_working_3-way'!M126</f>
        <v>6.5987980289390277E-2</v>
      </c>
      <c r="R126" s="11">
        <f t="shared" si="36"/>
        <v>0</v>
      </c>
      <c r="S126" s="11">
        <f t="shared" si="37"/>
        <v>-0.88301901155156293</v>
      </c>
      <c r="T126" s="11">
        <f t="shared" si="38"/>
        <v>-0.25374109527343758</v>
      </c>
      <c r="U126" s="11">
        <f>'OddsRatio_working_3-way'!S126-'OddsRatio_working_3-way'!R126^2/3</f>
        <v>-0.88301901155156293</v>
      </c>
      <c r="V126" s="11">
        <f>'OddsRatio_working_3-way'!S126*'OddsRatio_working_3-way'!R126/3-2*'OddsRatio_working_3-way'!R126^3/27-'OddsRatio_working_3-way'!T126</f>
        <v>0.25374109527343758</v>
      </c>
      <c r="W126" s="11">
        <f>'OddsRatio_working_3-way'!V126^2+4*'OddsRatio_working_3-way'!U126^3/27</f>
        <v>-3.7616916902819778E-2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0.15968833734291893</v>
      </c>
      <c r="Y126" s="11">
        <f>IF('OddsRatio_working_3-way'!W126&gt;=0,IF('OddsRatio_working_3-way'!V126+SQRT('OddsRatio_working_3-way'!W126)&gt;0,0,PI()),ACOS('OddsRatio_working_3-way'!V126/(2*'OddsRatio_working_3-way'!X126)))</f>
        <v>0.6526314930736723</v>
      </c>
      <c r="Z126" s="11">
        <f>'OddsRatio_working_3-way'!X126^(1/3)*COS('OddsRatio_working_3-way'!Y126/3)</f>
        <v>0.52974362928508822</v>
      </c>
      <c r="AA126" s="11">
        <f>'OddsRatio_working_3-way'!X126^(1/3)*COS(('OddsRatio_working_3-way'!Y126+2*PI())/3)</f>
        <v>-0.36627949833459972</v>
      </c>
      <c r="AB126" s="11">
        <f>'OddsRatio_working_3-way'!X126^(1/3)*COS(('OddsRatio_working_3-way'!Y126+4*PI())/3)</f>
        <v>-0.16346413095048862</v>
      </c>
      <c r="AC126" s="11">
        <f>'OddsRatio_working_3-way'!X126^(1/3)*SIN('OddsRatio_working_3-way'!Y126/3)</f>
        <v>0.11709550695500945</v>
      </c>
      <c r="AD126" s="11">
        <f>'OddsRatio_working_3-way'!X126^(1/3)*SIN(('OddsRatio_working_3-way'!Y126+2*PI())/3)</f>
        <v>0.4002236869763478</v>
      </c>
      <c r="AE126" s="11">
        <f>'OddsRatio_working_3-way'!X126^(1/3)*SIN(('OddsRatio_working_3-way'!Y126+4*PI())/3)</f>
        <v>-0.51731919393135717</v>
      </c>
      <c r="AF126" s="11">
        <f>-'OddsRatio_working_3-way'!U126/(3*'OddsRatio_working_3-way'!X126^(1/3))*COS(('OddsRatio_working_3-way'!Y126)/3)</f>
        <v>0.52974362928508811</v>
      </c>
      <c r="AG126" s="11">
        <f>-'OddsRatio_working_3-way'!U126/(3*'OddsRatio_working_3-way'!X126^(1/3))*COS(('OddsRatio_working_3-way'!Y126+2*PI())/3)</f>
        <v>-0.36627949833459961</v>
      </c>
      <c r="AH126" s="11">
        <f>-'OddsRatio_working_3-way'!U126/(3*'OddsRatio_working_3-way'!X126^(1/3))*COS(('OddsRatio_working_3-way'!Y126+4*PI())/3)</f>
        <v>-0.16346413095048859</v>
      </c>
      <c r="AI126" s="11">
        <f>'OddsRatio_working_3-way'!U126/(3*'OddsRatio_working_3-way'!X126^(1/3))*SIN(('OddsRatio_working_3-way'!Y126)/3)</f>
        <v>-0.11709550695500943</v>
      </c>
      <c r="AJ126" s="11">
        <f>'OddsRatio_working_3-way'!U126/(3*'OddsRatio_working_3-way'!X126^(1/3))*SIN(('OddsRatio_working_3-way'!Y126+2*PI())/3)</f>
        <v>-0.40022368697634775</v>
      </c>
      <c r="AK126" s="11">
        <f>'OddsRatio_working_3-way'!U126/(3*'OddsRatio_working_3-way'!X126^(1/3))*SIN(('OddsRatio_working_3-way'!Y126+4*PI())/3)</f>
        <v>0.51731919393135717</v>
      </c>
      <c r="AL126" s="11">
        <f>'OddsRatio_working_3-way'!Z126+'OddsRatio_working_3-way'!AF126</f>
        <v>1.0594872585701762</v>
      </c>
      <c r="AM126" s="11">
        <f>'OddsRatio_working_3-way'!AA126+'OddsRatio_working_3-way'!AG126</f>
        <v>-0.73255899666919932</v>
      </c>
      <c r="AN126" s="11">
        <f>'OddsRatio_working_3-way'!AB126+'OddsRatio_working_3-way'!AH126</f>
        <v>-0.32692826190097724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1.0594872585701762</v>
      </c>
      <c r="AS126" s="11">
        <f>IF(('OddsRatio_working_3-way'!X126=0),IF(Q126&gt;0,-Q126^(1/3),(-Q126)^(1/3)),'OddsRatio_working_3-way'!AM126-'OddsRatio_working_3-way'!R126/3)</f>
        <v>-0.73255899666919932</v>
      </c>
      <c r="AT126" s="11">
        <f>IF(('OddsRatio_working_3-way'!X126=0),IF(Q126&gt;0,-Q126^(1/3),(-Q126)^(1/3)),'OddsRatio_working_3-way'!AN126-'OddsRatio_working_3-way'!R126/3)</f>
        <v>-0.32692826190097724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2.2799999999999998</v>
      </c>
      <c r="B127" s="4">
        <f>IF('True_Odds_Calculator_3-way'!B128="","",'True_Odds_Calculator_3-way'!B128)</f>
        <v>3.66</v>
      </c>
      <c r="C127" s="4">
        <f>IF('True_Odds_Calculator_3-way'!C128="","",'True_Odds_Calculator_3-way'!C128)</f>
        <v>3.11</v>
      </c>
      <c r="D127" s="9">
        <f t="shared" si="26"/>
        <v>0.4261497248435841</v>
      </c>
      <c r="E127" s="9">
        <f t="shared" si="27"/>
        <v>0.26326952330149761</v>
      </c>
      <c r="F127" s="9">
        <f t="shared" si="28"/>
        <v>0.31058075185491846</v>
      </c>
      <c r="G127" s="9">
        <f t="shared" si="29"/>
        <v>1.0520258522529926</v>
      </c>
      <c r="H127" s="9">
        <f t="shared" si="30"/>
        <v>2.3465930908838306</v>
      </c>
      <c r="I127" s="9">
        <f t="shared" si="31"/>
        <v>3.7983887669929604</v>
      </c>
      <c r="J127" s="9">
        <f t="shared" si="32"/>
        <v>3.219774548253814</v>
      </c>
      <c r="K127" s="11">
        <f t="shared" si="33"/>
        <v>0.43859649122807021</v>
      </c>
      <c r="L127" s="11">
        <f t="shared" si="34"/>
        <v>0.27322404371584696</v>
      </c>
      <c r="M127" s="11">
        <f t="shared" si="35"/>
        <v>0.32154340836012862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-0.27682017582391838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0.23311974170486743</v>
      </c>
      <c r="Q127" s="11">
        <f>2*'OddsRatio_working_3-way'!K127*'OddsRatio_working_3-way'!L127*'OddsRatio_working_3-way'!M127</f>
        <v>7.7064377423096686E-2</v>
      </c>
      <c r="R127" s="11">
        <f t="shared" si="36"/>
        <v>0</v>
      </c>
      <c r="S127" s="11">
        <f t="shared" si="37"/>
        <v>-0.842134215871432</v>
      </c>
      <c r="T127" s="11">
        <f t="shared" si="38"/>
        <v>-0.27839147632113459</v>
      </c>
      <c r="U127" s="11">
        <f>'OddsRatio_working_3-way'!S127-'OddsRatio_working_3-way'!R127^2/3</f>
        <v>-0.842134215871432</v>
      </c>
      <c r="V127" s="11">
        <f>'OddsRatio_working_3-way'!S127*'OddsRatio_working_3-way'!R127/3-2*'OddsRatio_working_3-way'!R127^3/27-'OddsRatio_working_3-way'!T127</f>
        <v>0.27839147632113459</v>
      </c>
      <c r="W127" s="11">
        <f>'OddsRatio_working_3-way'!V127^2+4*'OddsRatio_working_3-way'!U127^3/27</f>
        <v>-1.0977177936739344E-2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0.14872709237475884</v>
      </c>
      <c r="Y127" s="11">
        <f>IF('OddsRatio_working_3-way'!W127&gt;=0,IF('OddsRatio_working_3-way'!V127+SQRT('OddsRatio_working_3-way'!W127)&gt;0,0,PI()),ACOS('OddsRatio_working_3-way'!V127/(2*'OddsRatio_working_3-way'!X127)))</f>
        <v>0.35995180678339467</v>
      </c>
      <c r="Z127" s="11">
        <f>'OddsRatio_working_3-way'!X127^(1/3)*COS('OddsRatio_working_3-way'!Y127/3)</f>
        <v>0.52601292612649642</v>
      </c>
      <c r="AA127" s="11">
        <f>'OddsRatio_working_3-way'!X127^(1/3)*COS(('OddsRatio_working_3-way'!Y127+2*PI())/3)</f>
        <v>-0.31792781709552564</v>
      </c>
      <c r="AB127" s="11">
        <f>'OddsRatio_working_3-way'!X127^(1/3)*COS(('OddsRatio_working_3-way'!Y127+4*PI())/3)</f>
        <v>-0.20808510903097069</v>
      </c>
      <c r="AC127" s="11">
        <f>'OddsRatio_working_3-way'!X127^(1/3)*SIN('OddsRatio_working_3-way'!Y127/3)</f>
        <v>6.341771706958832E-2</v>
      </c>
      <c r="AD127" s="11">
        <f>'OddsRatio_working_3-way'!X127^(1/3)*SIN(('OddsRatio_working_3-way'!Y127+2*PI())/3)</f>
        <v>0.42383169820973909</v>
      </c>
      <c r="AE127" s="11">
        <f>'OddsRatio_working_3-way'!X127^(1/3)*SIN(('OddsRatio_working_3-way'!Y127+4*PI())/3)</f>
        <v>-0.48724941527932736</v>
      </c>
      <c r="AF127" s="11">
        <f>-'OddsRatio_working_3-way'!U127/(3*'OddsRatio_working_3-way'!X127^(1/3))*COS(('OddsRatio_working_3-way'!Y127)/3)</f>
        <v>0.52601292612649631</v>
      </c>
      <c r="AG127" s="11">
        <f>-'OddsRatio_working_3-way'!U127/(3*'OddsRatio_working_3-way'!X127^(1/3))*COS(('OddsRatio_working_3-way'!Y127+2*PI())/3)</f>
        <v>-0.31792781709552559</v>
      </c>
      <c r="AH127" s="11">
        <f>-'OddsRatio_working_3-way'!U127/(3*'OddsRatio_working_3-way'!X127^(1/3))*COS(('OddsRatio_working_3-way'!Y127+4*PI())/3)</f>
        <v>-0.20808510903097066</v>
      </c>
      <c r="AI127" s="11">
        <f>'OddsRatio_working_3-way'!U127/(3*'OddsRatio_working_3-way'!X127^(1/3))*SIN(('OddsRatio_working_3-way'!Y127)/3)</f>
        <v>-6.3417717069588306E-2</v>
      </c>
      <c r="AJ127" s="11">
        <f>'OddsRatio_working_3-way'!U127/(3*'OddsRatio_working_3-way'!X127^(1/3))*SIN(('OddsRatio_working_3-way'!Y127+2*PI())/3)</f>
        <v>-0.42383169820973898</v>
      </c>
      <c r="AK127" s="11">
        <f>'OddsRatio_working_3-way'!U127/(3*'OddsRatio_working_3-way'!X127^(1/3))*SIN(('OddsRatio_working_3-way'!Y127+4*PI())/3)</f>
        <v>0.48724941527932725</v>
      </c>
      <c r="AL127" s="11">
        <f>'OddsRatio_working_3-way'!Z127+'OddsRatio_working_3-way'!AF127</f>
        <v>1.0520258522529926</v>
      </c>
      <c r="AM127" s="11">
        <f>'OddsRatio_working_3-way'!AA127+'OddsRatio_working_3-way'!AG127</f>
        <v>-0.63585563419105129</v>
      </c>
      <c r="AN127" s="11">
        <f>'OddsRatio_working_3-way'!AB127+'OddsRatio_working_3-way'!AH127</f>
        <v>-0.41617021806194132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1.0520258522529926</v>
      </c>
      <c r="AS127" s="11">
        <f>IF(('OddsRatio_working_3-way'!X127=0),IF(Q127&gt;0,-Q127^(1/3),(-Q127)^(1/3)),'OddsRatio_working_3-way'!AM127-'OddsRatio_working_3-way'!R127/3)</f>
        <v>-0.63585563419105129</v>
      </c>
      <c r="AT127" s="11">
        <f>IF(('OddsRatio_working_3-way'!X127=0),IF(Q127&gt;0,-Q127^(1/3),(-Q127)^(1/3)),'OddsRatio_working_3-way'!AN127-'OddsRatio_working_3-way'!R127/3)</f>
        <v>-0.41617021806194132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1.86</v>
      </c>
      <c r="B128" s="4">
        <f>IF('True_Odds_Calculator_3-way'!B129="","",'True_Odds_Calculator_3-way'!B129)</f>
        <v>3.91</v>
      </c>
      <c r="C128" s="4">
        <f>IF('True_Odds_Calculator_3-way'!C129="","",'True_Odds_Calculator_3-way'!C129)</f>
        <v>4.12</v>
      </c>
      <c r="D128" s="9">
        <f t="shared" si="26"/>
        <v>0.52307581377300105</v>
      </c>
      <c r="E128" s="9">
        <f t="shared" si="27"/>
        <v>0.24478779243754711</v>
      </c>
      <c r="F128" s="9">
        <f t="shared" si="28"/>
        <v>0.23213639378945189</v>
      </c>
      <c r="G128" s="9">
        <f t="shared" si="29"/>
        <v>1.0601962328186711</v>
      </c>
      <c r="H128" s="9">
        <f t="shared" si="30"/>
        <v>1.9117687602240572</v>
      </c>
      <c r="I128" s="9">
        <f t="shared" si="31"/>
        <v>4.0851710375023327</v>
      </c>
      <c r="J128" s="9">
        <f t="shared" si="32"/>
        <v>4.3078122463942545</v>
      </c>
      <c r="K128" s="11">
        <f t="shared" si="33"/>
        <v>0.5376344086021505</v>
      </c>
      <c r="L128" s="11">
        <f t="shared" si="34"/>
        <v>0.25575447570332482</v>
      </c>
      <c r="M128" s="11">
        <f t="shared" si="35"/>
        <v>0.24271844660194175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-0.26059082247531573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0.22994941246423267</v>
      </c>
      <c r="Q128" s="11">
        <f>2*'OddsRatio_working_3-way'!K128*'OddsRatio_working_3-way'!L128*'OddsRatio_working_3-way'!M128</f>
        <v>6.6748740918500055E-2</v>
      </c>
      <c r="R128" s="11">
        <f t="shared" si="36"/>
        <v>0</v>
      </c>
      <c r="S128" s="11">
        <f t="shared" si="37"/>
        <v>-0.88241562108740212</v>
      </c>
      <c r="T128" s="11">
        <f t="shared" si="38"/>
        <v>-0.25614386678879597</v>
      </c>
      <c r="U128" s="11">
        <f>'OddsRatio_working_3-way'!S128-'OddsRatio_working_3-way'!R128^2/3</f>
        <v>-0.88241562108740212</v>
      </c>
      <c r="V128" s="11">
        <f>'OddsRatio_working_3-way'!S128*'OddsRatio_working_3-way'!R128/3-2*'OddsRatio_working_3-way'!R128^3/27-'OddsRatio_working_3-way'!T128</f>
        <v>0.25614386678879597</v>
      </c>
      <c r="W128" s="11">
        <f>'OddsRatio_working_3-way'!V128^2+4*'OddsRatio_working_3-way'!U128^3/27</f>
        <v>-3.6182821728790782E-2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0.15952468635160141</v>
      </c>
      <c r="Y128" s="11">
        <f>IF('OddsRatio_working_3-way'!W128&gt;=0,IF('OddsRatio_working_3-way'!V128+SQRT('OddsRatio_working_3-way'!W128)&gt;0,0,PI()),ACOS('OddsRatio_working_3-way'!V128/(2*'OddsRatio_working_3-way'!X128)))</f>
        <v>0.63876182948250104</v>
      </c>
      <c r="Z128" s="11">
        <f>'OddsRatio_working_3-way'!X128^(1/3)*COS('OddsRatio_working_3-way'!Y128/3)</f>
        <v>0.53009811640933557</v>
      </c>
      <c r="AA128" s="11">
        <f>'OddsRatio_working_3-way'!X128^(1/3)*COS(('OddsRatio_working_3-way'!Y128+2*PI())/3)</f>
        <v>-0.3643007358041242</v>
      </c>
      <c r="AB128" s="11">
        <f>'OddsRatio_working_3-way'!X128^(1/3)*COS(('OddsRatio_working_3-way'!Y128+4*PI())/3)</f>
        <v>-0.16579738060521124</v>
      </c>
      <c r="AC128" s="11">
        <f>'OddsRatio_working_3-way'!X128^(1/3)*SIN('OddsRatio_working_3-way'!Y128/3)</f>
        <v>0.11460596555913628</v>
      </c>
      <c r="AD128" s="11">
        <f>'OddsRatio_working_3-way'!X128^(1/3)*SIN(('OddsRatio_working_3-way'!Y128+2*PI())/3)</f>
        <v>0.40177545252919705</v>
      </c>
      <c r="AE128" s="11">
        <f>'OddsRatio_working_3-way'!X128^(1/3)*SIN(('OddsRatio_working_3-way'!Y128+4*PI())/3)</f>
        <v>-0.51638141808833338</v>
      </c>
      <c r="AF128" s="11">
        <f>-'OddsRatio_working_3-way'!U128/(3*'OddsRatio_working_3-way'!X128^(1/3))*COS(('OddsRatio_working_3-way'!Y128)/3)</f>
        <v>0.53009811640933557</v>
      </c>
      <c r="AG128" s="11">
        <f>-'OddsRatio_working_3-way'!U128/(3*'OddsRatio_working_3-way'!X128^(1/3))*COS(('OddsRatio_working_3-way'!Y128+2*PI())/3)</f>
        <v>-0.3643007358041242</v>
      </c>
      <c r="AH128" s="11">
        <f>-'OddsRatio_working_3-way'!U128/(3*'OddsRatio_working_3-way'!X128^(1/3))*COS(('OddsRatio_working_3-way'!Y128+4*PI())/3)</f>
        <v>-0.16579738060521124</v>
      </c>
      <c r="AI128" s="11">
        <f>'OddsRatio_working_3-way'!U128/(3*'OddsRatio_working_3-way'!X128^(1/3))*SIN(('OddsRatio_working_3-way'!Y128)/3)</f>
        <v>-0.11460596555913628</v>
      </c>
      <c r="AJ128" s="11">
        <f>'OddsRatio_working_3-way'!U128/(3*'OddsRatio_working_3-way'!X128^(1/3))*SIN(('OddsRatio_working_3-way'!Y128+2*PI())/3)</f>
        <v>-0.40177545252919705</v>
      </c>
      <c r="AK128" s="11">
        <f>'OddsRatio_working_3-way'!U128/(3*'OddsRatio_working_3-way'!X128^(1/3))*SIN(('OddsRatio_working_3-way'!Y128+4*PI())/3)</f>
        <v>0.51638141808833338</v>
      </c>
      <c r="AL128" s="11">
        <f>'OddsRatio_working_3-way'!Z128+'OddsRatio_working_3-way'!AF128</f>
        <v>1.0601962328186711</v>
      </c>
      <c r="AM128" s="11">
        <f>'OddsRatio_working_3-way'!AA128+'OddsRatio_working_3-way'!AG128</f>
        <v>-0.7286014716082484</v>
      </c>
      <c r="AN128" s="11">
        <f>'OddsRatio_working_3-way'!AB128+'OddsRatio_working_3-way'!AH128</f>
        <v>-0.33159476121042247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1.0601962328186711</v>
      </c>
      <c r="AS128" s="11">
        <f>IF(('OddsRatio_working_3-way'!X128=0),IF(Q128&gt;0,-Q128^(1/3),(-Q128)^(1/3)),'OddsRatio_working_3-way'!AM128-'OddsRatio_working_3-way'!R128/3)</f>
        <v>-0.7286014716082484</v>
      </c>
      <c r="AT128" s="11">
        <f>IF(('OddsRatio_working_3-way'!X128=0),IF(Q128&gt;0,-Q128^(1/3),(-Q128)^(1/3)),'OddsRatio_working_3-way'!AN128-'OddsRatio_working_3-way'!R128/3)</f>
        <v>-0.33159476121042247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1.42</v>
      </c>
      <c r="B129" s="4">
        <f>IF('True_Odds_Calculator_3-way'!B130="","",'True_Odds_Calculator_3-way'!B130)</f>
        <v>5.24</v>
      </c>
      <c r="C129" s="4">
        <f>IF('True_Odds_Calculator_3-way'!C130="","",'True_Odds_Calculator_3-way'!C130)</f>
        <v>7.06</v>
      </c>
      <c r="D129" s="9">
        <f t="shared" si="26"/>
        <v>0.68807054395151057</v>
      </c>
      <c r="E129" s="9">
        <f t="shared" si="27"/>
        <v>0.17932173894700001</v>
      </c>
      <c r="F129" s="9">
        <f t="shared" si="28"/>
        <v>0.13260771710148916</v>
      </c>
      <c r="G129" s="9">
        <f t="shared" si="29"/>
        <v>1.0793794147946698</v>
      </c>
      <c r="H129" s="9">
        <f t="shared" si="30"/>
        <v>1.4533393542137616</v>
      </c>
      <c r="I129" s="9">
        <f t="shared" si="31"/>
        <v>5.5765687187294013</v>
      </c>
      <c r="J129" s="9">
        <f t="shared" si="32"/>
        <v>7.5410392536556996</v>
      </c>
      <c r="K129" s="11">
        <f t="shared" si="33"/>
        <v>0.70422535211267612</v>
      </c>
      <c r="L129" s="11">
        <f t="shared" si="34"/>
        <v>0.19083969465648853</v>
      </c>
      <c r="M129" s="11">
        <f t="shared" si="35"/>
        <v>0.14164305949008499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-0.20542979782551019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0.20406590658715612</v>
      </c>
      <c r="Q129" s="11">
        <f>2*'OddsRatio_working_3-way'!K129*'OddsRatio_working_3-way'!L129*'OddsRatio_working_3-way'!M129</f>
        <v>3.8071997497603753E-2</v>
      </c>
      <c r="R129" s="11">
        <f t="shared" si="36"/>
        <v>0</v>
      </c>
      <c r="S129" s="11">
        <f t="shared" si="37"/>
        <v>-0.99336079160476742</v>
      </c>
      <c r="T129" s="11">
        <f t="shared" si="38"/>
        <v>-0.18532850589641181</v>
      </c>
      <c r="U129" s="11">
        <f>'OddsRatio_working_3-way'!S129-'OddsRatio_working_3-way'!R129^2/3</f>
        <v>-0.99336079160476742</v>
      </c>
      <c r="V129" s="11">
        <f>'OddsRatio_working_3-way'!S129*'OddsRatio_working_3-way'!R129/3-2*'OddsRatio_working_3-way'!R129^3/27-'OddsRatio_working_3-way'!T129</f>
        <v>0.18532850589641181</v>
      </c>
      <c r="W129" s="11">
        <f>'OddsRatio_working_3-way'!V129^2+4*'OddsRatio_working_3-way'!U129^3/27</f>
        <v>-0.11087028111381793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0.1905367000157806</v>
      </c>
      <c r="Y129" s="11">
        <f>IF('OddsRatio_working_3-way'!W129&gt;=0,IF('OddsRatio_working_3-way'!V129+SQRT('OddsRatio_working_3-way'!W129)&gt;0,0,PI()),ACOS('OddsRatio_working_3-way'!V129/(2*'OddsRatio_working_3-way'!X129)))</f>
        <v>1.0629084308608578</v>
      </c>
      <c r="Z129" s="11">
        <f>'OddsRatio_working_3-way'!X129^(1/3)*COS('OddsRatio_working_3-way'!Y129/3)</f>
        <v>0.53968970739733491</v>
      </c>
      <c r="AA129" s="11">
        <f>'OddsRatio_working_3-way'!X129^(1/3)*COS(('OddsRatio_working_3-way'!Y129+2*PI())/3)</f>
        <v>-0.44273633034869242</v>
      </c>
      <c r="AB129" s="11">
        <f>'OddsRatio_working_3-way'!X129^(1/3)*COS(('OddsRatio_working_3-way'!Y129+4*PI())/3)</f>
        <v>-9.6953377048642653E-2</v>
      </c>
      <c r="AC129" s="11">
        <f>'OddsRatio_working_3-way'!X129^(1/3)*SIN('OddsRatio_working_3-way'!Y129/3)</f>
        <v>0.19963788116896766</v>
      </c>
      <c r="AD129" s="11">
        <f>'OddsRatio_working_3-way'!X129^(1/3)*SIN(('OddsRatio_working_3-way'!Y129+2*PI())/3)</f>
        <v>0.36756605618259874</v>
      </c>
      <c r="AE129" s="11">
        <f>'OddsRatio_working_3-way'!X129^(1/3)*SIN(('OddsRatio_working_3-way'!Y129+4*PI())/3)</f>
        <v>-0.56720393735156638</v>
      </c>
      <c r="AF129" s="11">
        <f>-'OddsRatio_working_3-way'!U129/(3*'OddsRatio_working_3-way'!X129^(1/3))*COS(('OddsRatio_working_3-way'!Y129)/3)</f>
        <v>0.53968970739733491</v>
      </c>
      <c r="AG129" s="11">
        <f>-'OddsRatio_working_3-way'!U129/(3*'OddsRatio_working_3-way'!X129^(1/3))*COS(('OddsRatio_working_3-way'!Y129+2*PI())/3)</f>
        <v>-0.44273633034869242</v>
      </c>
      <c r="AH129" s="11">
        <f>-'OddsRatio_working_3-way'!U129/(3*'OddsRatio_working_3-way'!X129^(1/3))*COS(('OddsRatio_working_3-way'!Y129+4*PI())/3)</f>
        <v>-9.6953377048642653E-2</v>
      </c>
      <c r="AI129" s="11">
        <f>'OddsRatio_working_3-way'!U129/(3*'OddsRatio_working_3-way'!X129^(1/3))*SIN(('OddsRatio_working_3-way'!Y129)/3)</f>
        <v>-0.19963788116896766</v>
      </c>
      <c r="AJ129" s="11">
        <f>'OddsRatio_working_3-way'!U129/(3*'OddsRatio_working_3-way'!X129^(1/3))*SIN(('OddsRatio_working_3-way'!Y129+2*PI())/3)</f>
        <v>-0.36756605618259874</v>
      </c>
      <c r="AK129" s="11">
        <f>'OddsRatio_working_3-way'!U129/(3*'OddsRatio_working_3-way'!X129^(1/3))*SIN(('OddsRatio_working_3-way'!Y129+4*PI())/3)</f>
        <v>0.56720393735156638</v>
      </c>
      <c r="AL129" s="11">
        <f>'OddsRatio_working_3-way'!Z129+'OddsRatio_working_3-way'!AF129</f>
        <v>1.0793794147946698</v>
      </c>
      <c r="AM129" s="11">
        <f>'OddsRatio_working_3-way'!AA129+'OddsRatio_working_3-way'!AG129</f>
        <v>-0.88547266069738484</v>
      </c>
      <c r="AN129" s="11">
        <f>'OddsRatio_working_3-way'!AB129+'OddsRatio_working_3-way'!AH129</f>
        <v>-0.19390675409728531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1.0793794147946698</v>
      </c>
      <c r="AS129" s="11">
        <f>IF(('OddsRatio_working_3-way'!X129=0),IF(Q129&gt;0,-Q129^(1/3),(-Q129)^(1/3)),'OddsRatio_working_3-way'!AM129-'OddsRatio_working_3-way'!R129/3)</f>
        <v>-0.88547266069738484</v>
      </c>
      <c r="AT129" s="11">
        <f>IF(('OddsRatio_working_3-way'!X129=0),IF(Q129&gt;0,-Q129^(1/3),(-Q129)^(1/3)),'OddsRatio_working_3-way'!AN129-'OddsRatio_working_3-way'!R129/3)</f>
        <v>-0.19390675409728531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2.33</v>
      </c>
      <c r="B130" s="4">
        <f>IF('True_Odds_Calculator_3-way'!B131="","",'True_Odds_Calculator_3-way'!B131)</f>
        <v>3.6</v>
      </c>
      <c r="C130" s="4">
        <f>IF('True_Odds_Calculator_3-way'!C131="","",'True_Odds_Calculator_3-way'!C131)</f>
        <v>2.97</v>
      </c>
      <c r="D130" s="9">
        <f t="shared" si="26"/>
        <v>0.41311416539862511</v>
      </c>
      <c r="E130" s="9">
        <f t="shared" si="27"/>
        <v>0.26474722870057371</v>
      </c>
      <c r="F130" s="9">
        <f t="shared" si="28"/>
        <v>0.32213860590080129</v>
      </c>
      <c r="G130" s="9">
        <f t="shared" si="29"/>
        <v>1.0681491504588634</v>
      </c>
      <c r="H130" s="9">
        <f t="shared" si="30"/>
        <v>2.4206383701102885</v>
      </c>
      <c r="I130" s="9">
        <f t="shared" si="31"/>
        <v>3.7771877911930454</v>
      </c>
      <c r="J130" s="9">
        <f t="shared" si="32"/>
        <v>3.1042538264039607</v>
      </c>
      <c r="K130" s="11">
        <f t="shared" si="33"/>
        <v>0.42918454935622319</v>
      </c>
      <c r="L130" s="11">
        <f t="shared" si="34"/>
        <v>0.27777777777777779</v>
      </c>
      <c r="M130" s="11">
        <f t="shared" si="35"/>
        <v>0.33670033670033667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-0.27344900282430096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0.23683023206151488</v>
      </c>
      <c r="Q130" s="11">
        <f>2*'OddsRatio_working_3-way'!K130*'OddsRatio_working_3-way'!L130*'OddsRatio_working_3-way'!M130</f>
        <v>8.0281434597123669E-2</v>
      </c>
      <c r="R130" s="11">
        <f t="shared" si="36"/>
        <v>0</v>
      </c>
      <c r="S130" s="11">
        <f t="shared" si="37"/>
        <v>-0.86608555750954874</v>
      </c>
      <c r="T130" s="11">
        <f t="shared" si="38"/>
        <v>-0.29358832457950801</v>
      </c>
      <c r="U130" s="11">
        <f>'OddsRatio_working_3-way'!S130-'OddsRatio_working_3-way'!R130^2/3</f>
        <v>-0.86608555750954874</v>
      </c>
      <c r="V130" s="11">
        <f>'OddsRatio_working_3-way'!S130*'OddsRatio_working_3-way'!R130/3-2*'OddsRatio_working_3-way'!R130^3/27-'OddsRatio_working_3-way'!T130</f>
        <v>0.29358832457950801</v>
      </c>
      <c r="W130" s="11">
        <f>'OddsRatio_working_3-way'!V130^2+4*'OddsRatio_working_3-way'!U130^3/27</f>
        <v>-1.00509931700207E-2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0.15511696997703317</v>
      </c>
      <c r="Y130" s="11">
        <f>IF('OddsRatio_working_3-way'!W130&gt;=0,IF('OddsRatio_working_3-way'!V130+SQRT('OddsRatio_working_3-way'!W130)&gt;0,0,PI()),ACOS('OddsRatio_working_3-way'!V130/(2*'OddsRatio_working_3-way'!X130)))</f>
        <v>0.3290648550079156</v>
      </c>
      <c r="Z130" s="11">
        <f>'OddsRatio_working_3-way'!X130^(1/3)*COS('OddsRatio_working_3-way'!Y130/3)</f>
        <v>0.53407457522943169</v>
      </c>
      <c r="AA130" s="11">
        <f>'OddsRatio_working_3-way'!X130^(1/3)*COS(('OddsRatio_working_3-way'!Y130+2*PI())/3)</f>
        <v>-0.31797499906226429</v>
      </c>
      <c r="AB130" s="11">
        <f>'OddsRatio_working_3-way'!X130^(1/3)*COS(('OddsRatio_working_3-way'!Y130+4*PI())/3)</f>
        <v>-0.2160995761671676</v>
      </c>
      <c r="AC130" s="11">
        <f>'OddsRatio_working_3-way'!X130^(1/3)*SIN('OddsRatio_working_3-way'!Y130/3)</f>
        <v>5.8817802832291176E-2</v>
      </c>
      <c r="AD130" s="11">
        <f>'OddsRatio_working_3-way'!X130^(1/3)*SIN(('OddsRatio_working_3-way'!Y130+2*PI())/3)</f>
        <v>0.43311324824792563</v>
      </c>
      <c r="AE130" s="11">
        <f>'OddsRatio_working_3-way'!X130^(1/3)*SIN(('OddsRatio_working_3-way'!Y130+4*PI())/3)</f>
        <v>-0.49193105108021673</v>
      </c>
      <c r="AF130" s="11">
        <f>-'OddsRatio_working_3-way'!U130/(3*'OddsRatio_working_3-way'!X130^(1/3))*COS(('OddsRatio_working_3-way'!Y130)/3)</f>
        <v>0.53407457522943169</v>
      </c>
      <c r="AG130" s="11">
        <f>-'OddsRatio_working_3-way'!U130/(3*'OddsRatio_working_3-way'!X130^(1/3))*COS(('OddsRatio_working_3-way'!Y130+2*PI())/3)</f>
        <v>-0.31797499906226429</v>
      </c>
      <c r="AH130" s="11">
        <f>-'OddsRatio_working_3-way'!U130/(3*'OddsRatio_working_3-way'!X130^(1/3))*COS(('OddsRatio_working_3-way'!Y130+4*PI())/3)</f>
        <v>-0.2160995761671676</v>
      </c>
      <c r="AI130" s="11">
        <f>'OddsRatio_working_3-way'!U130/(3*'OddsRatio_working_3-way'!X130^(1/3))*SIN(('OddsRatio_working_3-way'!Y130)/3)</f>
        <v>-5.8817802832291176E-2</v>
      </c>
      <c r="AJ130" s="11">
        <f>'OddsRatio_working_3-way'!U130/(3*'OddsRatio_working_3-way'!X130^(1/3))*SIN(('OddsRatio_working_3-way'!Y130+2*PI())/3)</f>
        <v>-0.43311324824792563</v>
      </c>
      <c r="AK130" s="11">
        <f>'OddsRatio_working_3-way'!U130/(3*'OddsRatio_working_3-way'!X130^(1/3))*SIN(('OddsRatio_working_3-way'!Y130+4*PI())/3)</f>
        <v>0.49193105108021673</v>
      </c>
      <c r="AL130" s="11">
        <f>'OddsRatio_working_3-way'!Z130+'OddsRatio_working_3-way'!AF130</f>
        <v>1.0681491504588634</v>
      </c>
      <c r="AM130" s="11">
        <f>'OddsRatio_working_3-way'!AA130+'OddsRatio_working_3-way'!AG130</f>
        <v>-0.63594999812452857</v>
      </c>
      <c r="AN130" s="11">
        <f>'OddsRatio_working_3-way'!AB130+'OddsRatio_working_3-way'!AH130</f>
        <v>-0.4321991523343352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1.0681491504588634</v>
      </c>
      <c r="AS130" s="11">
        <f>IF(('OddsRatio_working_3-way'!X130=0),IF(Q130&gt;0,-Q130^(1/3),(-Q130)^(1/3)),'OddsRatio_working_3-way'!AM130-'OddsRatio_working_3-way'!R130/3)</f>
        <v>-0.63594999812452857</v>
      </c>
      <c r="AT130" s="11">
        <f>IF(('OddsRatio_working_3-way'!X130=0),IF(Q130&gt;0,-Q130^(1/3),(-Q130)^(1/3)),'OddsRatio_working_3-way'!AN130-'OddsRatio_working_3-way'!R130/3)</f>
        <v>-0.4321991523343352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3.72</v>
      </c>
      <c r="B131" s="4">
        <f>IF('True_Odds_Calculator_3-way'!B132="","",'True_Odds_Calculator_3-way'!B132)</f>
        <v>3.57</v>
      </c>
      <c r="C131" s="4">
        <f>IF('True_Odds_Calculator_3-way'!C132="","",'True_Odds_Calculator_3-way'!C132)</f>
        <v>2.0099999999999998</v>
      </c>
      <c r="D131" s="9">
        <f t="shared" si="26"/>
        <v>0.25482736084122026</v>
      </c>
      <c r="E131" s="9">
        <f t="shared" si="27"/>
        <v>0.26574803154053911</v>
      </c>
      <c r="F131" s="9">
        <f t="shared" si="28"/>
        <v>0.47942460761824052</v>
      </c>
      <c r="G131" s="9">
        <f t="shared" si="29"/>
        <v>1.0750828647210842</v>
      </c>
      <c r="H131" s="9">
        <f t="shared" si="30"/>
        <v>3.9242253920413495</v>
      </c>
      <c r="I131" s="9">
        <f t="shared" si="31"/>
        <v>3.7629629623331859</v>
      </c>
      <c r="J131" s="9">
        <f t="shared" si="32"/>
        <v>2.0858336933682944</v>
      </c>
      <c r="K131" s="11">
        <f t="shared" si="33"/>
        <v>0.26881720430107525</v>
      </c>
      <c r="L131" s="11">
        <f t="shared" si="34"/>
        <v>0.28011204481792717</v>
      </c>
      <c r="M131" s="11">
        <f t="shared" si="35"/>
        <v>0.49751243781094534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-0.26449422116249266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0.23601159288944273</v>
      </c>
      <c r="Q131" s="11">
        <f>2*'OddsRatio_working_3-way'!K131*'OddsRatio_working_3-way'!L131*'OddsRatio_working_3-way'!M131</f>
        <v>7.4924315202997693E-2</v>
      </c>
      <c r="R131" s="11">
        <f t="shared" si="36"/>
        <v>0</v>
      </c>
      <c r="S131" s="11">
        <f t="shared" si="37"/>
        <v>-0.89231285225112134</v>
      </c>
      <c r="T131" s="11">
        <f t="shared" si="38"/>
        <v>-0.28327392134956236</v>
      </c>
      <c r="U131" s="11">
        <f>'OddsRatio_working_3-way'!S131-'OddsRatio_working_3-way'!R131^2/3</f>
        <v>-0.89231285225112134</v>
      </c>
      <c r="V131" s="11">
        <f>'OddsRatio_working_3-way'!S131*'OddsRatio_working_3-way'!R131/3-2*'OddsRatio_working_3-way'!R131^3/27-'OddsRatio_working_3-way'!T131</f>
        <v>0.28327392134956236</v>
      </c>
      <c r="W131" s="11">
        <f>'OddsRatio_working_3-way'!V131^2+4*'OddsRatio_working_3-way'!U131^3/27</f>
        <v>-2.5012081893438481E-2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0.162216056857973</v>
      </c>
      <c r="Y131" s="11">
        <f>IF('OddsRatio_working_3-way'!W131&gt;=0,IF('OddsRatio_working_3-way'!V131+SQRT('OddsRatio_working_3-way'!W131)&gt;0,0,PI()),ACOS('OddsRatio_working_3-way'!V131/(2*'OddsRatio_working_3-way'!X131)))</f>
        <v>0.5091939152600613</v>
      </c>
      <c r="Z131" s="11">
        <f>'OddsRatio_working_3-way'!X131^(1/3)*COS('OddsRatio_working_3-way'!Y131/3)</f>
        <v>0.53754143236054197</v>
      </c>
      <c r="AA131" s="11">
        <f>'OddsRatio_working_3-way'!X131^(1/3)*COS(('OddsRatio_working_3-way'!Y131+2*PI())/3)</f>
        <v>-0.34855241479977261</v>
      </c>
      <c r="AB131" s="11">
        <f>'OddsRatio_working_3-way'!X131^(1/3)*COS(('OddsRatio_working_3-way'!Y131+4*PI())/3)</f>
        <v>-0.18898901756076941</v>
      </c>
      <c r="AC131" s="11">
        <f>'OddsRatio_working_3-way'!X131^(1/3)*SIN('OddsRatio_working_3-way'!Y131/3)</f>
        <v>9.2123970348749876E-2</v>
      </c>
      <c r="AD131" s="11">
        <f>'OddsRatio_working_3-way'!X131^(1/3)*SIN(('OddsRatio_working_3-way'!Y131+2*PI())/3)</f>
        <v>0.41946255083652895</v>
      </c>
      <c r="AE131" s="11">
        <f>'OddsRatio_working_3-way'!X131^(1/3)*SIN(('OddsRatio_working_3-way'!Y131+4*PI())/3)</f>
        <v>-0.5115865211852787</v>
      </c>
      <c r="AF131" s="11">
        <f>-'OddsRatio_working_3-way'!U131/(3*'OddsRatio_working_3-way'!X131^(1/3))*COS(('OddsRatio_working_3-way'!Y131)/3)</f>
        <v>0.53754143236054208</v>
      </c>
      <c r="AG131" s="11">
        <f>-'OddsRatio_working_3-way'!U131/(3*'OddsRatio_working_3-way'!X131^(1/3))*COS(('OddsRatio_working_3-way'!Y131+2*PI())/3)</f>
        <v>-0.34855241479977267</v>
      </c>
      <c r="AH131" s="11">
        <f>-'OddsRatio_working_3-way'!U131/(3*'OddsRatio_working_3-way'!X131^(1/3))*COS(('OddsRatio_working_3-way'!Y131+4*PI())/3)</f>
        <v>-0.18898901756076944</v>
      </c>
      <c r="AI131" s="11">
        <f>'OddsRatio_working_3-way'!U131/(3*'OddsRatio_working_3-way'!X131^(1/3))*SIN(('OddsRatio_working_3-way'!Y131)/3)</f>
        <v>-9.2123970348749903E-2</v>
      </c>
      <c r="AJ131" s="11">
        <f>'OddsRatio_working_3-way'!U131/(3*'OddsRatio_working_3-way'!X131^(1/3))*SIN(('OddsRatio_working_3-way'!Y131+2*PI())/3)</f>
        <v>-0.41946255083652906</v>
      </c>
      <c r="AK131" s="11">
        <f>'OddsRatio_working_3-way'!U131/(3*'OddsRatio_working_3-way'!X131^(1/3))*SIN(('OddsRatio_working_3-way'!Y131+4*PI())/3)</f>
        <v>0.51158652118527881</v>
      </c>
      <c r="AL131" s="11">
        <f>'OddsRatio_working_3-way'!Z131+'OddsRatio_working_3-way'!AF131</f>
        <v>1.0750828647210842</v>
      </c>
      <c r="AM131" s="11">
        <f>'OddsRatio_working_3-way'!AA131+'OddsRatio_working_3-way'!AG131</f>
        <v>-0.69710482959954523</v>
      </c>
      <c r="AN131" s="11">
        <f>'OddsRatio_working_3-way'!AB131+'OddsRatio_working_3-way'!AH131</f>
        <v>-0.37797803512153882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1.0750828647210842</v>
      </c>
      <c r="AS131" s="11">
        <f>IF(('OddsRatio_working_3-way'!X131=0),IF(Q131&gt;0,-Q131^(1/3),(-Q131)^(1/3)),'OddsRatio_working_3-way'!AM131-'OddsRatio_working_3-way'!R131/3)</f>
        <v>-0.69710482959954523</v>
      </c>
      <c r="AT131" s="11">
        <f>IF(('OddsRatio_working_3-way'!X131=0),IF(Q131&gt;0,-Q131^(1/3),(-Q131)^(1/3)),'OddsRatio_working_3-way'!AN131-'OddsRatio_working_3-way'!R131/3)</f>
        <v>-0.37797803512153882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2.56</v>
      </c>
      <c r="B132" s="4">
        <f>IF('True_Odds_Calculator_3-way'!B133="","",'True_Odds_Calculator_3-way'!B133)</f>
        <v>3.65</v>
      </c>
      <c r="C132" s="4">
        <f>IF('True_Odds_Calculator_3-way'!C133="","",'True_Odds_Calculator_3-way'!C133)</f>
        <v>2.63</v>
      </c>
      <c r="D132" s="9">
        <f t="shared" ref="D132:D195" si="39">(K132/(AR132+K132-(AR132*K132)))</f>
        <v>0.37472074372194264</v>
      </c>
      <c r="E132" s="9">
        <f t="shared" ref="E132:E195" si="40">(L132/(AR132+L132-(AR132*L132)))</f>
        <v>0.26078526712775635</v>
      </c>
      <c r="F132" s="9">
        <f t="shared" ref="F132:F195" si="41">(M132/(AR132+M132-(AR132*M132)))</f>
        <v>0.36449398915030123</v>
      </c>
      <c r="G132" s="9">
        <f t="shared" ref="G132:G195" si="42">AR132</f>
        <v>1.0696499801278732</v>
      </c>
      <c r="H132" s="9">
        <f t="shared" ref="H132:H195" si="43">IF(A132="","",1/D132)</f>
        <v>2.6686539689994819</v>
      </c>
      <c r="I132" s="9">
        <f t="shared" ref="I132:I195" si="44">IF(B132="","",1/E132)</f>
        <v>3.8345724473388638</v>
      </c>
      <c r="J132" s="9">
        <f t="shared" ref="J132:J195" si="45">IF(C132="","",1/F132)</f>
        <v>2.7435294676084334</v>
      </c>
      <c r="K132" s="11">
        <f t="shared" ref="K132:K195" si="46">1/A132</f>
        <v>0.390625</v>
      </c>
      <c r="L132" s="11">
        <f t="shared" ref="L132:L195" si="47">1/B132</f>
        <v>0.27397260273972601</v>
      </c>
      <c r="M132" s="11">
        <f t="shared" ref="M132:M195" si="48">1/C132</f>
        <v>0.38022813688212931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-0.27420129303609575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0.23764258555133078</v>
      </c>
      <c r="Q132" s="11">
        <f>2*'OddsRatio_working_3-way'!K132*'OddsRatio_working_3-way'!L132*'OddsRatio_working_3-way'!M132</f>
        <v>8.1384447106620142E-2</v>
      </c>
      <c r="R132" s="11">
        <f t="shared" ref="R132:R195" si="49">O132/N132</f>
        <v>0</v>
      </c>
      <c r="S132" s="11">
        <f t="shared" ref="S132:S195" si="50">P132/N132</f>
        <v>-0.86667200916535281</v>
      </c>
      <c r="T132" s="11">
        <f t="shared" ref="T132:T195" si="51">Q132/N132</f>
        <v>-0.2968054825908743</v>
      </c>
      <c r="U132" s="11">
        <f>'OddsRatio_working_3-way'!S132-'OddsRatio_working_3-way'!R132^2/3</f>
        <v>-0.86667200916535281</v>
      </c>
      <c r="V132" s="11">
        <f>'OddsRatio_working_3-way'!S132*'OddsRatio_working_3-way'!R132/3-2*'OddsRatio_working_3-way'!R132^3/27-'OddsRatio_working_3-way'!T132</f>
        <v>0.2968054825908743</v>
      </c>
      <c r="W132" s="11">
        <f>'OddsRatio_working_3-way'!V132^2+4*'OddsRatio_working_3-way'!U132^3/27</f>
        <v>-8.3472464621531517E-3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0.15527454794504711</v>
      </c>
      <c r="Y132" s="11">
        <f>IF('OddsRatio_working_3-way'!W132&gt;=0,IF('OddsRatio_working_3-way'!V132+SQRT('OddsRatio_working_3-way'!W132)&gt;0,0,PI()),ACOS('OddsRatio_working_3-way'!V132/(2*'OddsRatio_working_3-way'!X132)))</f>
        <v>0.29861743131587315</v>
      </c>
      <c r="Z132" s="11">
        <f>'OddsRatio_working_3-way'!X132^(1/3)*COS('OddsRatio_working_3-way'!Y132/3)</f>
        <v>0.53482499006393658</v>
      </c>
      <c r="AA132" s="11">
        <f>'OddsRatio_working_3-way'!X132^(1/3)*COS(('OddsRatio_working_3-way'!Y132+2*PI())/3)</f>
        <v>-0.31366911394938124</v>
      </c>
      <c r="AB132" s="11">
        <f>'OddsRatio_working_3-way'!X132^(1/3)*COS(('OddsRatio_working_3-way'!Y132+4*PI())/3)</f>
        <v>-0.22115587611455551</v>
      </c>
      <c r="AC132" s="11">
        <f>'OddsRatio_working_3-way'!X132^(1/3)*SIN('OddsRatio_working_3-way'!Y132/3)</f>
        <v>5.341254276754058E-2</v>
      </c>
      <c r="AD132" s="11">
        <f>'OddsRatio_working_3-way'!X132^(1/3)*SIN(('OddsRatio_working_3-way'!Y132+2*PI())/3)</f>
        <v>0.4364657565903588</v>
      </c>
      <c r="AE132" s="11">
        <f>'OddsRatio_working_3-way'!X132^(1/3)*SIN(('OddsRatio_working_3-way'!Y132+4*PI())/3)</f>
        <v>-0.48987829935789934</v>
      </c>
      <c r="AF132" s="11">
        <f>-'OddsRatio_working_3-way'!U132/(3*'OddsRatio_working_3-way'!X132^(1/3))*COS(('OddsRatio_working_3-way'!Y132)/3)</f>
        <v>0.53482499006393669</v>
      </c>
      <c r="AG132" s="11">
        <f>-'OddsRatio_working_3-way'!U132/(3*'OddsRatio_working_3-way'!X132^(1/3))*COS(('OddsRatio_working_3-way'!Y132+2*PI())/3)</f>
        <v>-0.3136691139493813</v>
      </c>
      <c r="AH132" s="11">
        <f>-'OddsRatio_working_3-way'!U132/(3*'OddsRatio_working_3-way'!X132^(1/3))*COS(('OddsRatio_working_3-way'!Y132+4*PI())/3)</f>
        <v>-0.22115587611455553</v>
      </c>
      <c r="AI132" s="11">
        <f>'OddsRatio_working_3-way'!U132/(3*'OddsRatio_working_3-way'!X132^(1/3))*SIN(('OddsRatio_working_3-way'!Y132)/3)</f>
        <v>-5.3412542767540594E-2</v>
      </c>
      <c r="AJ132" s="11">
        <f>'OddsRatio_working_3-way'!U132/(3*'OddsRatio_working_3-way'!X132^(1/3))*SIN(('OddsRatio_working_3-way'!Y132+2*PI())/3)</f>
        <v>-0.43646575659035891</v>
      </c>
      <c r="AK132" s="11">
        <f>'OddsRatio_working_3-way'!U132/(3*'OddsRatio_working_3-way'!X132^(1/3))*SIN(('OddsRatio_working_3-way'!Y132+4*PI())/3)</f>
        <v>0.48987829935789939</v>
      </c>
      <c r="AL132" s="11">
        <f>'OddsRatio_working_3-way'!Z132+'OddsRatio_working_3-way'!AF132</f>
        <v>1.0696499801278732</v>
      </c>
      <c r="AM132" s="11">
        <f>'OddsRatio_working_3-way'!AA132+'OddsRatio_working_3-way'!AG132</f>
        <v>-0.62733822789876248</v>
      </c>
      <c r="AN132" s="11">
        <f>'OddsRatio_working_3-way'!AB132+'OddsRatio_working_3-way'!AH132</f>
        <v>-0.44231175222911101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1.0696499801278732</v>
      </c>
      <c r="AS132" s="11">
        <f>IF(('OddsRatio_working_3-way'!X132=0),IF(Q132&gt;0,-Q132^(1/3),(-Q132)^(1/3)),'OddsRatio_working_3-way'!AM132-'OddsRatio_working_3-way'!R132/3)</f>
        <v>-0.62733822789876248</v>
      </c>
      <c r="AT132" s="11">
        <f>IF(('OddsRatio_working_3-way'!X132=0),IF(Q132&gt;0,-Q132^(1/3),(-Q132)^(1/3)),'OddsRatio_working_3-way'!AN132-'OddsRatio_working_3-way'!R132/3)</f>
        <v>-0.44231175222911101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2.86</v>
      </c>
      <c r="B133" s="4">
        <f>IF('True_Odds_Calculator_3-way'!B134="","",'True_Odds_Calculator_3-way'!B134)</f>
        <v>3.55</v>
      </c>
      <c r="C133" s="4">
        <f>IF('True_Odds_Calculator_3-way'!C134="","",'True_Odds_Calculator_3-way'!C134)</f>
        <v>2.42</v>
      </c>
      <c r="D133" s="9">
        <f t="shared" si="39"/>
        <v>0.33457794012421377</v>
      </c>
      <c r="E133" s="9">
        <f t="shared" si="40"/>
        <v>0.26833853967649385</v>
      </c>
      <c r="F133" s="9">
        <f t="shared" si="41"/>
        <v>0.39708352019929238</v>
      </c>
      <c r="G133" s="9">
        <f t="shared" si="42"/>
        <v>1.0692689287862949</v>
      </c>
      <c r="H133" s="9">
        <f t="shared" si="43"/>
        <v>2.9888402075425082</v>
      </c>
      <c r="I133" s="9">
        <f t="shared" si="44"/>
        <v>3.7266357684050515</v>
      </c>
      <c r="J133" s="9">
        <f t="shared" si="45"/>
        <v>2.5183618788765387</v>
      </c>
      <c r="K133" s="11">
        <f t="shared" si="46"/>
        <v>0.34965034965034969</v>
      </c>
      <c r="L133" s="11">
        <f t="shared" si="47"/>
        <v>0.28169014084507044</v>
      </c>
      <c r="M133" s="11">
        <f t="shared" si="48"/>
        <v>0.41322314049586778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-0.27411431543662945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0.23727872639524367</v>
      </c>
      <c r="Q133" s="11">
        <f>2*'OddsRatio_working_3-way'!K133*'OddsRatio_working_3-way'!L133*'OddsRatio_working_3-way'!M133</f>
        <v>8.1399220032673664E-2</v>
      </c>
      <c r="R133" s="11">
        <f t="shared" si="49"/>
        <v>0</v>
      </c>
      <c r="S133" s="11">
        <f t="shared" si="50"/>
        <v>-0.86561960843704444</v>
      </c>
      <c r="T133" s="11">
        <f t="shared" si="51"/>
        <v>-0.29695355349469799</v>
      </c>
      <c r="U133" s="11">
        <f>'OddsRatio_working_3-way'!S133-'OddsRatio_working_3-way'!R133^2/3</f>
        <v>-0.86561960843704444</v>
      </c>
      <c r="V133" s="11">
        <f>'OddsRatio_working_3-way'!S133*'OddsRatio_working_3-way'!R133/3-2*'OddsRatio_working_3-way'!R133^3/27-'OddsRatio_working_3-way'!T133</f>
        <v>0.29695355349469799</v>
      </c>
      <c r="W133" s="11">
        <f>'OddsRatio_working_3-way'!V133^2+4*'OddsRatio_working_3-way'!U133^3/27</f>
        <v>-7.9084301875717022E-3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0.15499180875186611</v>
      </c>
      <c r="Y133" s="11">
        <f>IF('OddsRatio_working_3-way'!W133&gt;=0,IF('OddsRatio_working_3-way'!V133+SQRT('OddsRatio_working_3-way'!W133)&gt;0,0,PI()),ACOS('OddsRatio_working_3-way'!V133/(2*'OddsRatio_working_3-way'!X133)))</f>
        <v>0.2909725691129732</v>
      </c>
      <c r="Z133" s="11">
        <f>'OddsRatio_working_3-way'!X133^(1/3)*COS('OddsRatio_working_3-way'!Y133/3)</f>
        <v>0.53463446439314743</v>
      </c>
      <c r="AA133" s="11">
        <f>'OddsRatio_working_3-way'!X133^(1/3)*COS(('OddsRatio_working_3-way'!Y133+2*PI())/3)</f>
        <v>-0.31236603042194705</v>
      </c>
      <c r="AB133" s="11">
        <f>'OddsRatio_working_3-way'!X133^(1/3)*COS(('OddsRatio_working_3-way'!Y133+4*PI())/3)</f>
        <v>-0.22226843397120033</v>
      </c>
      <c r="AC133" s="11">
        <f>'OddsRatio_working_3-way'!X133^(1/3)*SIN('OddsRatio_working_3-way'!Y133/3)</f>
        <v>5.2017871564176796E-2</v>
      </c>
      <c r="AD133" s="11">
        <f>'OddsRatio_working_3-way'!X133^(1/3)*SIN(('OddsRatio_working_3-way'!Y133+2*PI())/3)</f>
        <v>0.43699809212106416</v>
      </c>
      <c r="AE133" s="11">
        <f>'OddsRatio_working_3-way'!X133^(1/3)*SIN(('OddsRatio_working_3-way'!Y133+4*PI())/3)</f>
        <v>-0.48901596368524108</v>
      </c>
      <c r="AF133" s="11">
        <f>-'OddsRatio_working_3-way'!U133/(3*'OddsRatio_working_3-way'!X133^(1/3))*COS(('OddsRatio_working_3-way'!Y133)/3)</f>
        <v>0.53463446439314743</v>
      </c>
      <c r="AG133" s="11">
        <f>-'OddsRatio_working_3-way'!U133/(3*'OddsRatio_working_3-way'!X133^(1/3))*COS(('OddsRatio_working_3-way'!Y133+2*PI())/3)</f>
        <v>-0.31236603042194705</v>
      </c>
      <c r="AH133" s="11">
        <f>-'OddsRatio_working_3-way'!U133/(3*'OddsRatio_working_3-way'!X133^(1/3))*COS(('OddsRatio_working_3-way'!Y133+4*PI())/3)</f>
        <v>-0.22226843397120033</v>
      </c>
      <c r="AI133" s="11">
        <f>'OddsRatio_working_3-way'!U133/(3*'OddsRatio_working_3-way'!X133^(1/3))*SIN(('OddsRatio_working_3-way'!Y133)/3)</f>
        <v>-5.2017871564176796E-2</v>
      </c>
      <c r="AJ133" s="11">
        <f>'OddsRatio_working_3-way'!U133/(3*'OddsRatio_working_3-way'!X133^(1/3))*SIN(('OddsRatio_working_3-way'!Y133+2*PI())/3)</f>
        <v>-0.43699809212106416</v>
      </c>
      <c r="AK133" s="11">
        <f>'OddsRatio_working_3-way'!U133/(3*'OddsRatio_working_3-way'!X133^(1/3))*SIN(('OddsRatio_working_3-way'!Y133+4*PI())/3)</f>
        <v>0.48901596368524108</v>
      </c>
      <c r="AL133" s="11">
        <f>'OddsRatio_working_3-way'!Z133+'OddsRatio_working_3-way'!AF133</f>
        <v>1.0692689287862949</v>
      </c>
      <c r="AM133" s="11">
        <f>'OddsRatio_working_3-way'!AA133+'OddsRatio_working_3-way'!AG133</f>
        <v>-0.6247320608438941</v>
      </c>
      <c r="AN133" s="11">
        <f>'OddsRatio_working_3-way'!AB133+'OddsRatio_working_3-way'!AH133</f>
        <v>-0.44453686794240066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1.0692689287862949</v>
      </c>
      <c r="AS133" s="11">
        <f>IF(('OddsRatio_working_3-way'!X133=0),IF(Q133&gt;0,-Q133^(1/3),(-Q133)^(1/3)),'OddsRatio_working_3-way'!AM133-'OddsRatio_working_3-way'!R133/3)</f>
        <v>-0.6247320608438941</v>
      </c>
      <c r="AT133" s="11">
        <f>IF(('OddsRatio_working_3-way'!X133=0),IF(Q133&gt;0,-Q133^(1/3),(-Q133)^(1/3)),'OddsRatio_working_3-way'!AN133-'OddsRatio_working_3-way'!R133/3)</f>
        <v>-0.44453686794240066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1.99</v>
      </c>
      <c r="B134" s="4">
        <f>IF('True_Odds_Calculator_3-way'!B135="","",'True_Odds_Calculator_3-way'!B135)</f>
        <v>3.44</v>
      </c>
      <c r="C134" s="4">
        <f>IF('True_Odds_Calculator_3-way'!C135="","",'True_Odds_Calculator_3-way'!C135)</f>
        <v>3.95</v>
      </c>
      <c r="D134" s="9">
        <f t="shared" si="39"/>
        <v>0.48436309592161969</v>
      </c>
      <c r="E134" s="9">
        <f t="shared" si="40"/>
        <v>0.27595486836320415</v>
      </c>
      <c r="F134" s="9">
        <f t="shared" si="41"/>
        <v>0.23968203571517599</v>
      </c>
      <c r="G134" s="9">
        <f t="shared" si="42"/>
        <v>1.0753200688501947</v>
      </c>
      <c r="H134" s="9">
        <f t="shared" si="43"/>
        <v>2.0645668681616929</v>
      </c>
      <c r="I134" s="9">
        <f t="shared" si="44"/>
        <v>3.6237809679944757</v>
      </c>
      <c r="J134" s="9">
        <f t="shared" si="45"/>
        <v>4.1721942031080754</v>
      </c>
      <c r="K134" s="11">
        <f t="shared" si="46"/>
        <v>0.50251256281407031</v>
      </c>
      <c r="L134" s="11">
        <f t="shared" si="47"/>
        <v>0.29069767441860467</v>
      </c>
      <c r="M134" s="11">
        <f t="shared" si="48"/>
        <v>0.25316455696202528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-0.26353507306920232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0.23594569846583519</v>
      </c>
      <c r="Q134" s="11">
        <f>2*'OddsRatio_working_3-way'!K134*'OddsRatio_working_3-way'!L134*'OddsRatio_working_3-way'!M134</f>
        <v>7.3964168798067442E-2</v>
      </c>
      <c r="R134" s="11">
        <f t="shared" si="49"/>
        <v>0</v>
      </c>
      <c r="S134" s="11">
        <f t="shared" si="50"/>
        <v>-0.89531042573554387</v>
      </c>
      <c r="T134" s="11">
        <f t="shared" si="51"/>
        <v>-0.28066157546568765</v>
      </c>
      <c r="U134" s="11">
        <f>'OddsRatio_working_3-way'!S134-'OddsRatio_working_3-way'!R134^2/3</f>
        <v>-0.89531042573554387</v>
      </c>
      <c r="V134" s="11">
        <f>'OddsRatio_working_3-way'!S134*'OddsRatio_working_3-way'!R134/3-2*'OddsRatio_working_3-way'!R134^3/27-'OddsRatio_working_3-way'!T134</f>
        <v>0.28066157546568765</v>
      </c>
      <c r="W134" s="11">
        <f>'OddsRatio_working_3-way'!V134^2+4*'OddsRatio_working_3-way'!U134^3/27</f>
        <v>-2.754961488557213E-2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0.16303414889866938</v>
      </c>
      <c r="Y134" s="11">
        <f>IF('OddsRatio_working_3-way'!W134&gt;=0,IF('OddsRatio_working_3-way'!V134+SQRT('OddsRatio_working_3-way'!W134)&gt;0,0,PI()),ACOS('OddsRatio_working_3-way'!V134/(2*'OddsRatio_working_3-way'!X134)))</f>
        <v>0.5340654018527371</v>
      </c>
      <c r="Z134" s="11">
        <f>'OddsRatio_working_3-way'!X134^(1/3)*COS('OddsRatio_working_3-way'!Y134/3)</f>
        <v>0.53766003442509736</v>
      </c>
      <c r="AA134" s="11">
        <f>'OddsRatio_working_3-way'!X134^(1/3)*COS(('OddsRatio_working_3-way'!Y134+2*PI())/3)</f>
        <v>-0.35260872554818923</v>
      </c>
      <c r="AB134" s="11">
        <f>'OddsRatio_working_3-way'!X134^(1/3)*COS(('OddsRatio_working_3-way'!Y134+4*PI())/3)</f>
        <v>-0.18505130887690802</v>
      </c>
      <c r="AC134" s="11">
        <f>'OddsRatio_working_3-way'!X134^(1/3)*SIN('OddsRatio_working_3-way'!Y134/3)</f>
        <v>9.6739319619882511E-2</v>
      </c>
      <c r="AD134" s="11">
        <f>'OddsRatio_working_3-way'!X134^(1/3)*SIN(('OddsRatio_working_3-way'!Y134+2*PI())/3)</f>
        <v>0.41725758860180889</v>
      </c>
      <c r="AE134" s="11">
        <f>'OddsRatio_working_3-way'!X134^(1/3)*SIN(('OddsRatio_working_3-way'!Y134+4*PI())/3)</f>
        <v>-0.51399690822169142</v>
      </c>
      <c r="AF134" s="11">
        <f>-'OddsRatio_working_3-way'!U134/(3*'OddsRatio_working_3-way'!X134^(1/3))*COS(('OddsRatio_working_3-way'!Y134)/3)</f>
        <v>0.53766003442509736</v>
      </c>
      <c r="AG134" s="11">
        <f>-'OddsRatio_working_3-way'!U134/(3*'OddsRatio_working_3-way'!X134^(1/3))*COS(('OddsRatio_working_3-way'!Y134+2*PI())/3)</f>
        <v>-0.35260872554818923</v>
      </c>
      <c r="AH134" s="11">
        <f>-'OddsRatio_working_3-way'!U134/(3*'OddsRatio_working_3-way'!X134^(1/3))*COS(('OddsRatio_working_3-way'!Y134+4*PI())/3)</f>
        <v>-0.18505130887690802</v>
      </c>
      <c r="AI134" s="11">
        <f>'OddsRatio_working_3-way'!U134/(3*'OddsRatio_working_3-way'!X134^(1/3))*SIN(('OddsRatio_working_3-way'!Y134)/3)</f>
        <v>-9.6739319619882511E-2</v>
      </c>
      <c r="AJ134" s="11">
        <f>'OddsRatio_working_3-way'!U134/(3*'OddsRatio_working_3-way'!X134^(1/3))*SIN(('OddsRatio_working_3-way'!Y134+2*PI())/3)</f>
        <v>-0.41725758860180889</v>
      </c>
      <c r="AK134" s="11">
        <f>'OddsRatio_working_3-way'!U134/(3*'OddsRatio_working_3-way'!X134^(1/3))*SIN(('OddsRatio_working_3-way'!Y134+4*PI())/3)</f>
        <v>0.51399690822169142</v>
      </c>
      <c r="AL134" s="11">
        <f>'OddsRatio_working_3-way'!Z134+'OddsRatio_working_3-way'!AF134</f>
        <v>1.0753200688501947</v>
      </c>
      <c r="AM134" s="11">
        <f>'OddsRatio_working_3-way'!AA134+'OddsRatio_working_3-way'!AG134</f>
        <v>-0.70521745109637846</v>
      </c>
      <c r="AN134" s="11">
        <f>'OddsRatio_working_3-way'!AB134+'OddsRatio_working_3-way'!AH134</f>
        <v>-0.37010261775381603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1.0753200688501947</v>
      </c>
      <c r="AS134" s="11">
        <f>IF(('OddsRatio_working_3-way'!X134=0),IF(Q134&gt;0,-Q134^(1/3),(-Q134)^(1/3)),'OddsRatio_working_3-way'!AM134-'OddsRatio_working_3-way'!R134/3)</f>
        <v>-0.70521745109637846</v>
      </c>
      <c r="AT134" s="11">
        <f>IF(('OddsRatio_working_3-way'!X134=0),IF(Q134&gt;0,-Q134^(1/3),(-Q134)^(1/3)),'OddsRatio_working_3-way'!AN134-'OddsRatio_working_3-way'!R134/3)</f>
        <v>-0.37010261775381603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1.56</v>
      </c>
      <c r="B135" s="4">
        <f>IF('True_Odds_Calculator_3-way'!B136="","",'True_Odds_Calculator_3-way'!B136)</f>
        <v>4.5999999999999996</v>
      </c>
      <c r="C135" s="4">
        <f>IF('True_Odds_Calculator_3-way'!C136="","",'True_Odds_Calculator_3-way'!C136)</f>
        <v>5.22</v>
      </c>
      <c r="D135" s="9">
        <f t="shared" si="39"/>
        <v>0.6198249486328673</v>
      </c>
      <c r="E135" s="9">
        <f t="shared" si="40"/>
        <v>0.20230545309126288</v>
      </c>
      <c r="F135" s="9">
        <f t="shared" si="41"/>
        <v>0.17786959827586965</v>
      </c>
      <c r="G135" s="9">
        <f t="shared" si="42"/>
        <v>1.0952834696245266</v>
      </c>
      <c r="H135" s="9">
        <f t="shared" si="43"/>
        <v>1.6133587429897351</v>
      </c>
      <c r="I135" s="9">
        <f t="shared" si="44"/>
        <v>4.943020490648296</v>
      </c>
      <c r="J135" s="9">
        <f t="shared" si="45"/>
        <v>5.6220962418155027</v>
      </c>
      <c r="K135" s="11">
        <f t="shared" si="46"/>
        <v>0.64102564102564097</v>
      </c>
      <c r="L135" s="11">
        <f t="shared" si="47"/>
        <v>0.21739130434782611</v>
      </c>
      <c r="M135" s="11">
        <f t="shared" si="48"/>
        <v>0.19157088122605365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-0.22711721062545653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0.22371292985985641</v>
      </c>
      <c r="Q135" s="11">
        <f>2*'OddsRatio_working_3-way'!K135*'OddsRatio_working_3-way'!L135*'OddsRatio_working_3-way'!M135</f>
        <v>5.3392107365120858E-2</v>
      </c>
      <c r="R135" s="11">
        <f t="shared" si="49"/>
        <v>0</v>
      </c>
      <c r="S135" s="11">
        <f t="shared" si="50"/>
        <v>-0.98501090799668989</v>
      </c>
      <c r="T135" s="11">
        <f t="shared" si="51"/>
        <v>-0.23508613556006919</v>
      </c>
      <c r="U135" s="11">
        <f>'OddsRatio_working_3-way'!S135-'OddsRatio_working_3-way'!R135^2/3</f>
        <v>-0.98501090799668989</v>
      </c>
      <c r="V135" s="11">
        <f>'OddsRatio_working_3-way'!S135*'OddsRatio_working_3-way'!R135/3-2*'OddsRatio_working_3-way'!R135^3/27-'OddsRatio_working_3-way'!T135</f>
        <v>0.23508613556006919</v>
      </c>
      <c r="W135" s="11">
        <f>'OddsRatio_working_3-way'!V135^2+4*'OddsRatio_working_3-way'!U135^3/27</f>
        <v>-8.6320194050375804E-2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0.1881393666826158</v>
      </c>
      <c r="Y135" s="11">
        <f>IF('OddsRatio_working_3-way'!W135&gt;=0,IF('OddsRatio_working_3-way'!V135+SQRT('OddsRatio_working_3-way'!W135)&gt;0,0,PI()),ACOS('OddsRatio_working_3-way'!V135/(2*'OddsRatio_working_3-way'!X135)))</f>
        <v>0.89596459802616202</v>
      </c>
      <c r="Z135" s="11">
        <f>'OddsRatio_working_3-way'!X135^(1/3)*COS('OddsRatio_working_3-way'!Y135/3)</f>
        <v>0.5476417348122633</v>
      </c>
      <c r="AA135" s="11">
        <f>'OddsRatio_working_3-way'!X135^(1/3)*COS(('OddsRatio_working_3-way'!Y135+2*PI())/3)</f>
        <v>-0.41983156810314737</v>
      </c>
      <c r="AB135" s="11">
        <f>'OddsRatio_working_3-way'!X135^(1/3)*COS(('OddsRatio_working_3-way'!Y135+4*PI())/3)</f>
        <v>-0.1278101667091161</v>
      </c>
      <c r="AC135" s="11">
        <f>'OddsRatio_working_3-way'!X135^(1/3)*SIN('OddsRatio_working_3-way'!Y135/3)</f>
        <v>0.16859863470397587</v>
      </c>
      <c r="AD135" s="11">
        <f>'OddsRatio_working_3-way'!X135^(1/3)*SIN(('OddsRatio_working_3-way'!Y135+2*PI())/3)</f>
        <v>0.38997233716801288</v>
      </c>
      <c r="AE135" s="11">
        <f>'OddsRatio_working_3-way'!X135^(1/3)*SIN(('OddsRatio_working_3-way'!Y135+4*PI())/3)</f>
        <v>-0.55857097187198868</v>
      </c>
      <c r="AF135" s="11">
        <f>-'OddsRatio_working_3-way'!U135/(3*'OddsRatio_working_3-way'!X135^(1/3))*COS(('OddsRatio_working_3-way'!Y135)/3)</f>
        <v>0.5476417348122633</v>
      </c>
      <c r="AG135" s="11">
        <f>-'OddsRatio_working_3-way'!U135/(3*'OddsRatio_working_3-way'!X135^(1/3))*COS(('OddsRatio_working_3-way'!Y135+2*PI())/3)</f>
        <v>-0.41983156810314737</v>
      </c>
      <c r="AH135" s="11">
        <f>-'OddsRatio_working_3-way'!U135/(3*'OddsRatio_working_3-way'!X135^(1/3))*COS(('OddsRatio_working_3-way'!Y135+4*PI())/3)</f>
        <v>-0.1278101667091161</v>
      </c>
      <c r="AI135" s="11">
        <f>'OddsRatio_working_3-way'!U135/(3*'OddsRatio_working_3-way'!X135^(1/3))*SIN(('OddsRatio_working_3-way'!Y135)/3)</f>
        <v>-0.16859863470397587</v>
      </c>
      <c r="AJ135" s="11">
        <f>'OddsRatio_working_3-way'!U135/(3*'OddsRatio_working_3-way'!X135^(1/3))*SIN(('OddsRatio_working_3-way'!Y135+2*PI())/3)</f>
        <v>-0.38997233716801288</v>
      </c>
      <c r="AK135" s="11">
        <f>'OddsRatio_working_3-way'!U135/(3*'OddsRatio_working_3-way'!X135^(1/3))*SIN(('OddsRatio_working_3-way'!Y135+4*PI())/3)</f>
        <v>0.55857097187198868</v>
      </c>
      <c r="AL135" s="11">
        <f>'OddsRatio_working_3-way'!Z135+'OddsRatio_working_3-way'!AF135</f>
        <v>1.0952834696245266</v>
      </c>
      <c r="AM135" s="11">
        <f>'OddsRatio_working_3-way'!AA135+'OddsRatio_working_3-way'!AG135</f>
        <v>-0.83966313620629474</v>
      </c>
      <c r="AN135" s="11">
        <f>'OddsRatio_working_3-way'!AB135+'OddsRatio_working_3-way'!AH135</f>
        <v>-0.2556203334182322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1.0952834696245266</v>
      </c>
      <c r="AS135" s="11">
        <f>IF(('OddsRatio_working_3-way'!X135=0),IF(Q135&gt;0,-Q135^(1/3),(-Q135)^(1/3)),'OddsRatio_working_3-way'!AM135-'OddsRatio_working_3-way'!R135/3)</f>
        <v>-0.83966313620629474</v>
      </c>
      <c r="AT135" s="11">
        <f>IF(('OddsRatio_working_3-way'!X135=0),IF(Q135&gt;0,-Q135^(1/3),(-Q135)^(1/3)),'OddsRatio_working_3-way'!AN135-'OddsRatio_working_3-way'!R135/3)</f>
        <v>-0.2556203334182322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3.2</v>
      </c>
      <c r="B136" s="4">
        <f>IF('True_Odds_Calculator_3-way'!B137="","",'True_Odds_Calculator_3-way'!B137)</f>
        <v>3.61</v>
      </c>
      <c r="C136" s="4">
        <f>IF('True_Odds_Calculator_3-way'!C137="","",'True_Odds_Calculator_3-way'!C137)</f>
        <v>2.16</v>
      </c>
      <c r="D136" s="9">
        <f t="shared" si="39"/>
        <v>0.29557771310086073</v>
      </c>
      <c r="E136" s="9">
        <f t="shared" si="40"/>
        <v>0.26127753787151531</v>
      </c>
      <c r="F136" s="9">
        <f t="shared" si="41"/>
        <v>0.44314474902762407</v>
      </c>
      <c r="G136" s="9">
        <f t="shared" si="42"/>
        <v>1.0832750048419852</v>
      </c>
      <c r="H136" s="9">
        <f t="shared" si="43"/>
        <v>3.3832050106523677</v>
      </c>
      <c r="I136" s="9">
        <f t="shared" si="44"/>
        <v>3.8273477626375811</v>
      </c>
      <c r="J136" s="9">
        <f t="shared" si="45"/>
        <v>2.2565990056167031</v>
      </c>
      <c r="K136" s="11">
        <f t="shared" si="46"/>
        <v>0.3125</v>
      </c>
      <c r="L136" s="11">
        <f t="shared" si="47"/>
        <v>0.2770083102493075</v>
      </c>
      <c r="M136" s="11">
        <f t="shared" si="48"/>
        <v>0.46296296296296291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-0.26693790397045269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0.23925630963373345</v>
      </c>
      <c r="Q136" s="11">
        <f>2*'OddsRatio_working_3-way'!K136*'OddsRatio_working_3-way'!L136*'OddsRatio_working_3-way'!M136</f>
        <v>8.0152867548989426E-2</v>
      </c>
      <c r="R136" s="11">
        <f t="shared" si="49"/>
        <v>0</v>
      </c>
      <c r="S136" s="11">
        <f t="shared" si="50"/>
        <v>-0.89629949915324381</v>
      </c>
      <c r="T136" s="11">
        <f t="shared" si="51"/>
        <v>-0.30026783891230946</v>
      </c>
      <c r="U136" s="11">
        <f>'OddsRatio_working_3-way'!S136-'OddsRatio_working_3-way'!R136^2/3</f>
        <v>-0.89629949915324381</v>
      </c>
      <c r="V136" s="11">
        <f>'OddsRatio_working_3-way'!S136*'OddsRatio_working_3-way'!R136/3-2*'OddsRatio_working_3-way'!R136^3/27-'OddsRatio_working_3-way'!T136</f>
        <v>0.30026783891230946</v>
      </c>
      <c r="W136" s="11">
        <f>'OddsRatio_working_3-way'!V136^2+4*'OddsRatio_working_3-way'!U136^3/27</f>
        <v>-1.6512514585509938E-2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0.16330438578814913</v>
      </c>
      <c r="Y136" s="11">
        <f>IF('OddsRatio_working_3-way'!W136&gt;=0,IF('OddsRatio_working_3-way'!V136+SQRT('OddsRatio_working_3-way'!W136)&gt;0,0,PI()),ACOS('OddsRatio_working_3-way'!V136/(2*'OddsRatio_working_3-way'!X136)))</f>
        <v>0.40437063105271309</v>
      </c>
      <c r="Z136" s="11">
        <f>'OddsRatio_working_3-way'!X136^(1/3)*COS('OddsRatio_working_3-way'!Y136/3)</f>
        <v>0.54163750242099262</v>
      </c>
      <c r="AA136" s="11">
        <f>'OddsRatio_working_3-way'!X136^(1/3)*COS(('OddsRatio_working_3-way'!Y136+2*PI())/3)</f>
        <v>-0.33443075296073937</v>
      </c>
      <c r="AB136" s="11">
        <f>'OddsRatio_working_3-way'!X136^(1/3)*COS(('OddsRatio_working_3-way'!Y136+4*PI())/3)</f>
        <v>-0.2072067494602533</v>
      </c>
      <c r="AC136" s="11">
        <f>'OddsRatio_working_3-way'!X136^(1/3)*SIN('OddsRatio_working_3-way'!Y136/3)</f>
        <v>7.3452812668387685E-2</v>
      </c>
      <c r="AD136" s="11">
        <f>'OddsRatio_working_3-way'!X136^(1/3)*SIN(('OddsRatio_working_3-way'!Y136+2*PI())/3)</f>
        <v>0.43234543040474116</v>
      </c>
      <c r="AE136" s="11">
        <f>'OddsRatio_working_3-way'!X136^(1/3)*SIN(('OddsRatio_working_3-way'!Y136+4*PI())/3)</f>
        <v>-0.50579824307312871</v>
      </c>
      <c r="AF136" s="11">
        <f>-'OddsRatio_working_3-way'!U136/(3*'OddsRatio_working_3-way'!X136^(1/3))*COS(('OddsRatio_working_3-way'!Y136)/3)</f>
        <v>0.54163750242099262</v>
      </c>
      <c r="AG136" s="11">
        <f>-'OddsRatio_working_3-way'!U136/(3*'OddsRatio_working_3-way'!X136^(1/3))*COS(('OddsRatio_working_3-way'!Y136+2*PI())/3)</f>
        <v>-0.33443075296073937</v>
      </c>
      <c r="AH136" s="11">
        <f>-'OddsRatio_working_3-way'!U136/(3*'OddsRatio_working_3-way'!X136^(1/3))*COS(('OddsRatio_working_3-way'!Y136+4*PI())/3)</f>
        <v>-0.2072067494602533</v>
      </c>
      <c r="AI136" s="11">
        <f>'OddsRatio_working_3-way'!U136/(3*'OddsRatio_working_3-way'!X136^(1/3))*SIN(('OddsRatio_working_3-way'!Y136)/3)</f>
        <v>-7.3452812668387685E-2</v>
      </c>
      <c r="AJ136" s="11">
        <f>'OddsRatio_working_3-way'!U136/(3*'OddsRatio_working_3-way'!X136^(1/3))*SIN(('OddsRatio_working_3-way'!Y136+2*PI())/3)</f>
        <v>-0.43234543040474116</v>
      </c>
      <c r="AK136" s="11">
        <f>'OddsRatio_working_3-way'!U136/(3*'OddsRatio_working_3-way'!X136^(1/3))*SIN(('OddsRatio_working_3-way'!Y136+4*PI())/3)</f>
        <v>0.50579824307312871</v>
      </c>
      <c r="AL136" s="11">
        <f>'OddsRatio_working_3-way'!Z136+'OddsRatio_working_3-way'!AF136</f>
        <v>1.0832750048419852</v>
      </c>
      <c r="AM136" s="11">
        <f>'OddsRatio_working_3-way'!AA136+'OddsRatio_working_3-way'!AG136</f>
        <v>-0.66886150592147875</v>
      </c>
      <c r="AN136" s="11">
        <f>'OddsRatio_working_3-way'!AB136+'OddsRatio_working_3-way'!AH136</f>
        <v>-0.41441349892050661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1.0832750048419852</v>
      </c>
      <c r="AS136" s="11">
        <f>IF(('OddsRatio_working_3-way'!X136=0),IF(Q136&gt;0,-Q136^(1/3),(-Q136)^(1/3)),'OddsRatio_working_3-way'!AM136-'OddsRatio_working_3-way'!R136/3)</f>
        <v>-0.66886150592147875</v>
      </c>
      <c r="AT136" s="11">
        <f>IF(('OddsRatio_working_3-way'!X136=0),IF(Q136&gt;0,-Q136^(1/3),(-Q136)^(1/3)),'OddsRatio_working_3-way'!AN136-'OddsRatio_working_3-way'!R136/3)</f>
        <v>-0.41441349892050661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6.46</v>
      </c>
      <c r="B137" s="4">
        <f>IF('True_Odds_Calculator_3-way'!B138="","",'True_Odds_Calculator_3-way'!B138)</f>
        <v>4.21</v>
      </c>
      <c r="C137" s="4">
        <f>IF('True_Odds_Calculator_3-way'!C138="","",'True_Odds_Calculator_3-way'!C138)</f>
        <v>1.52</v>
      </c>
      <c r="D137" s="9">
        <f t="shared" si="39"/>
        <v>0.14283512721929881</v>
      </c>
      <c r="E137" s="9">
        <f t="shared" si="40"/>
        <v>0.22084284541910423</v>
      </c>
      <c r="F137" s="9">
        <f t="shared" si="41"/>
        <v>0.63632202736159704</v>
      </c>
      <c r="G137" s="9">
        <f t="shared" si="42"/>
        <v>1.0990987055912222</v>
      </c>
      <c r="H137" s="9">
        <f t="shared" si="43"/>
        <v>7.0010789325280731</v>
      </c>
      <c r="I137" s="9">
        <f t="shared" si="44"/>
        <v>4.5281068449478239</v>
      </c>
      <c r="J137" s="9">
        <f t="shared" si="45"/>
        <v>1.5715313269074354</v>
      </c>
      <c r="K137" s="11">
        <f t="shared" si="46"/>
        <v>0.15479876160990713</v>
      </c>
      <c r="L137" s="11">
        <f t="shared" si="47"/>
        <v>0.23752969121140144</v>
      </c>
      <c r="M137" s="11">
        <f t="shared" si="48"/>
        <v>0.65789473684210531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-0.22046660631340531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0.22230913539114994</v>
      </c>
      <c r="Q137" s="11">
        <f>2*'OddsRatio_working_3-way'!K137*'OddsRatio_working_3-way'!L137*'OddsRatio_working_3-way'!M137</f>
        <v>4.83806605856692E-2</v>
      </c>
      <c r="R137" s="11">
        <f t="shared" si="49"/>
        <v>0</v>
      </c>
      <c r="S137" s="11">
        <f t="shared" si="50"/>
        <v>-1.0083574066320291</v>
      </c>
      <c r="T137" s="11">
        <f t="shared" si="51"/>
        <v>-0.21944666085571912</v>
      </c>
      <c r="U137" s="11">
        <f>'OddsRatio_working_3-way'!S137-'OddsRatio_working_3-way'!R137^2/3</f>
        <v>-1.0083574066320291</v>
      </c>
      <c r="V137" s="11">
        <f>'OddsRatio_working_3-way'!S137*'OddsRatio_working_3-way'!R137/3-2*'OddsRatio_working_3-way'!R137^3/27-'OddsRatio_working_3-way'!T137</f>
        <v>0.21944666085571912</v>
      </c>
      <c r="W137" s="11">
        <f>'OddsRatio_working_3-way'!V137^2+4*'OddsRatio_working_3-way'!U137^3/27</f>
        <v>-0.10373684338985317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0.19486769893351885</v>
      </c>
      <c r="Y137" s="11">
        <f>IF('OddsRatio_working_3-way'!W137&gt;=0,IF('OddsRatio_working_3-way'!V137+SQRT('OddsRatio_working_3-way'!W137)&gt;0,0,PI()),ACOS('OddsRatio_working_3-way'!V137/(2*'OddsRatio_working_3-way'!X137)))</f>
        <v>0.97270546289576565</v>
      </c>
      <c r="Z137" s="11">
        <f>'OddsRatio_working_3-way'!X137^(1/3)*COS('OddsRatio_working_3-way'!Y137/3)</f>
        <v>0.54954935279561112</v>
      </c>
      <c r="AA137" s="11">
        <f>'OddsRatio_working_3-way'!X137^(1/3)*COS(('OddsRatio_working_3-way'!Y137+2*PI())/3)</f>
        <v>-0.43473086817996504</v>
      </c>
      <c r="AB137" s="11">
        <f>'OddsRatio_working_3-way'!X137^(1/3)*COS(('OddsRatio_working_3-way'!Y137+4*PI())/3)</f>
        <v>-0.11481848461564619</v>
      </c>
      <c r="AC137" s="11">
        <f>'OddsRatio_working_3-way'!X137^(1/3)*SIN('OddsRatio_working_3-way'!Y137/3)</f>
        <v>0.18470150076795436</v>
      </c>
      <c r="AD137" s="11">
        <f>'OddsRatio_working_3-way'!X137^(1/3)*SIN(('OddsRatio_working_3-way'!Y137+2*PI())/3)</f>
        <v>0.38357294977031881</v>
      </c>
      <c r="AE137" s="11">
        <f>'OddsRatio_working_3-way'!X137^(1/3)*SIN(('OddsRatio_working_3-way'!Y137+4*PI())/3)</f>
        <v>-0.56827445053827319</v>
      </c>
      <c r="AF137" s="11">
        <f>-'OddsRatio_working_3-way'!U137/(3*'OddsRatio_working_3-way'!X137^(1/3))*COS(('OddsRatio_working_3-way'!Y137)/3)</f>
        <v>0.54954935279561112</v>
      </c>
      <c r="AG137" s="11">
        <f>-'OddsRatio_working_3-way'!U137/(3*'OddsRatio_working_3-way'!X137^(1/3))*COS(('OddsRatio_working_3-way'!Y137+2*PI())/3)</f>
        <v>-0.43473086817996504</v>
      </c>
      <c r="AH137" s="11">
        <f>-'OddsRatio_working_3-way'!U137/(3*'OddsRatio_working_3-way'!X137^(1/3))*COS(('OddsRatio_working_3-way'!Y137+4*PI())/3)</f>
        <v>-0.11481848461564619</v>
      </c>
      <c r="AI137" s="11">
        <f>'OddsRatio_working_3-way'!U137/(3*'OddsRatio_working_3-way'!X137^(1/3))*SIN(('OddsRatio_working_3-way'!Y137)/3)</f>
        <v>-0.18470150076795436</v>
      </c>
      <c r="AJ137" s="11">
        <f>'OddsRatio_working_3-way'!U137/(3*'OddsRatio_working_3-way'!X137^(1/3))*SIN(('OddsRatio_working_3-way'!Y137+2*PI())/3)</f>
        <v>-0.38357294977031881</v>
      </c>
      <c r="AK137" s="11">
        <f>'OddsRatio_working_3-way'!U137/(3*'OddsRatio_working_3-way'!X137^(1/3))*SIN(('OddsRatio_working_3-way'!Y137+4*PI())/3)</f>
        <v>0.56827445053827319</v>
      </c>
      <c r="AL137" s="11">
        <f>'OddsRatio_working_3-way'!Z137+'OddsRatio_working_3-way'!AF137</f>
        <v>1.0990987055912222</v>
      </c>
      <c r="AM137" s="11">
        <f>'OddsRatio_working_3-way'!AA137+'OddsRatio_working_3-way'!AG137</f>
        <v>-0.86946173635993007</v>
      </c>
      <c r="AN137" s="11">
        <f>'OddsRatio_working_3-way'!AB137+'OddsRatio_working_3-way'!AH137</f>
        <v>-0.22963696923129237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1.0990987055912222</v>
      </c>
      <c r="AS137" s="11">
        <f>IF(('OddsRatio_working_3-way'!X137=0),IF(Q137&gt;0,-Q137^(1/3),(-Q137)^(1/3)),'OddsRatio_working_3-way'!AM137-'OddsRatio_working_3-way'!R137/3)</f>
        <v>-0.86946173635993007</v>
      </c>
      <c r="AT137" s="11">
        <f>IF(('OddsRatio_working_3-way'!X137=0),IF(Q137&gt;0,-Q137^(1/3),(-Q137)^(1/3)),'OddsRatio_working_3-way'!AN137-'OddsRatio_working_3-way'!R137/3)</f>
        <v>-0.22963696923129237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2.36</v>
      </c>
      <c r="B138" s="4">
        <f>IF('True_Odds_Calculator_3-way'!B139="","",'True_Odds_Calculator_3-way'!B139)</f>
        <v>3.39</v>
      </c>
      <c r="C138" s="4">
        <f>IF('True_Odds_Calculator_3-way'!C139="","",'True_Odds_Calculator_3-way'!C139)</f>
        <v>3</v>
      </c>
      <c r="D138" s="9">
        <f t="shared" si="39"/>
        <v>0.40478179391276892</v>
      </c>
      <c r="E138" s="9">
        <f t="shared" si="40"/>
        <v>0.27900779688557681</v>
      </c>
      <c r="F138" s="9">
        <f t="shared" si="41"/>
        <v>0.31621040920165444</v>
      </c>
      <c r="G138" s="9">
        <f t="shared" si="42"/>
        <v>1.0812256189236922</v>
      </c>
      <c r="H138" s="9">
        <f t="shared" si="43"/>
        <v>2.4704668417362208</v>
      </c>
      <c r="I138" s="9">
        <f t="shared" si="44"/>
        <v>3.5841292292276243</v>
      </c>
      <c r="J138" s="9">
        <f t="shared" si="45"/>
        <v>3.1624512378473844</v>
      </c>
      <c r="K138" s="11">
        <f t="shared" si="46"/>
        <v>0.42372881355932207</v>
      </c>
      <c r="L138" s="11">
        <f t="shared" si="47"/>
        <v>0.29498525073746312</v>
      </c>
      <c r="M138" s="11">
        <f t="shared" si="48"/>
        <v>0.33333333333333331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-0.27085312401046613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0.2395713547655951</v>
      </c>
      <c r="Q138" s="11">
        <f>2*'OddsRatio_working_3-way'!K138*'OddsRatio_working_3-way'!L138*'OddsRatio_working_3-way'!M138</f>
        <v>8.3329166874989591E-2</v>
      </c>
      <c r="R138" s="11">
        <f t="shared" si="49"/>
        <v>0</v>
      </c>
      <c r="S138" s="11">
        <f t="shared" si="50"/>
        <v>-0.88450652227418192</v>
      </c>
      <c r="T138" s="11">
        <f t="shared" si="51"/>
        <v>-0.30765444253015017</v>
      </c>
      <c r="U138" s="11">
        <f>'OddsRatio_working_3-way'!S138-'OddsRatio_working_3-way'!R138^2/3</f>
        <v>-0.88450652227418192</v>
      </c>
      <c r="V138" s="11">
        <f>'OddsRatio_working_3-way'!S138*'OddsRatio_working_3-way'!R138/3-2*'OddsRatio_working_3-way'!R138^3/27-'OddsRatio_working_3-way'!T138</f>
        <v>0.30765444253015017</v>
      </c>
      <c r="W138" s="11">
        <f>'OddsRatio_working_3-way'!V138^2+4*'OddsRatio_working_3-way'!U138^3/27</f>
        <v>-7.8665601619399422E-3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0.16009201742316623</v>
      </c>
      <c r="Y138" s="11">
        <f>IF('OddsRatio_working_3-way'!W138&gt;=0,IF('OddsRatio_working_3-way'!V138+SQRT('OddsRatio_working_3-way'!W138)&gt;0,0,PI()),ACOS('OddsRatio_working_3-way'!V138/(2*'OddsRatio_working_3-way'!X138)))</f>
        <v>0.28067915108945729</v>
      </c>
      <c r="Z138" s="11">
        <f>'OddsRatio_working_3-way'!X138^(1/3)*COS('OddsRatio_working_3-way'!Y138/3)</f>
        <v>0.5406128094618462</v>
      </c>
      <c r="AA138" s="11">
        <f>'OddsRatio_working_3-way'!X138^(1/3)*COS(('OddsRatio_working_3-way'!Y138+2*PI())/3)</f>
        <v>-0.31423786558613115</v>
      </c>
      <c r="AB138" s="11">
        <f>'OddsRatio_working_3-way'!X138^(1/3)*COS(('OddsRatio_working_3-way'!Y138+4*PI())/3)</f>
        <v>-0.22637494387571525</v>
      </c>
      <c r="AC138" s="11">
        <f>'OddsRatio_working_3-way'!X138^(1/3)*SIN('OddsRatio_working_3-way'!Y138/3)</f>
        <v>5.0727681501295599E-2</v>
      </c>
      <c r="AD138" s="11">
        <f>'OddsRatio_working_3-way'!X138^(1/3)*SIN(('OddsRatio_working_3-way'!Y138+2*PI())/3)</f>
        <v>0.44282058585458733</v>
      </c>
      <c r="AE138" s="11">
        <f>'OddsRatio_working_3-way'!X138^(1/3)*SIN(('OddsRatio_working_3-way'!Y138+4*PI())/3)</f>
        <v>-0.49354826735588297</v>
      </c>
      <c r="AF138" s="11">
        <f>-'OddsRatio_working_3-way'!U138/(3*'OddsRatio_working_3-way'!X138^(1/3))*COS(('OddsRatio_working_3-way'!Y138)/3)</f>
        <v>0.54061280946184609</v>
      </c>
      <c r="AG138" s="11">
        <f>-'OddsRatio_working_3-way'!U138/(3*'OddsRatio_working_3-way'!X138^(1/3))*COS(('OddsRatio_working_3-way'!Y138+2*PI())/3)</f>
        <v>-0.31423786558613104</v>
      </c>
      <c r="AH138" s="11">
        <f>-'OddsRatio_working_3-way'!U138/(3*'OddsRatio_working_3-way'!X138^(1/3))*COS(('OddsRatio_working_3-way'!Y138+4*PI())/3)</f>
        <v>-0.22637494387571519</v>
      </c>
      <c r="AI138" s="11">
        <f>'OddsRatio_working_3-way'!U138/(3*'OddsRatio_working_3-way'!X138^(1/3))*SIN(('OddsRatio_working_3-way'!Y138)/3)</f>
        <v>-5.0727681501295592E-2</v>
      </c>
      <c r="AJ138" s="11">
        <f>'OddsRatio_working_3-way'!U138/(3*'OddsRatio_working_3-way'!X138^(1/3))*SIN(('OddsRatio_working_3-way'!Y138+2*PI())/3)</f>
        <v>-0.44282058585458722</v>
      </c>
      <c r="AK138" s="11">
        <f>'OddsRatio_working_3-way'!U138/(3*'OddsRatio_working_3-way'!X138^(1/3))*SIN(('OddsRatio_working_3-way'!Y138+4*PI())/3)</f>
        <v>0.49354826735588286</v>
      </c>
      <c r="AL138" s="11">
        <f>'OddsRatio_working_3-way'!Z138+'OddsRatio_working_3-way'!AF138</f>
        <v>1.0812256189236922</v>
      </c>
      <c r="AM138" s="11">
        <f>'OddsRatio_working_3-way'!AA138+'OddsRatio_working_3-way'!AG138</f>
        <v>-0.62847573117226219</v>
      </c>
      <c r="AN138" s="11">
        <f>'OddsRatio_working_3-way'!AB138+'OddsRatio_working_3-way'!AH138</f>
        <v>-0.45274988775143044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1.0812256189236922</v>
      </c>
      <c r="AS138" s="11">
        <f>IF(('OddsRatio_working_3-way'!X138=0),IF(Q138&gt;0,-Q138^(1/3),(-Q138)^(1/3)),'OddsRatio_working_3-way'!AM138-'OddsRatio_working_3-way'!R138/3)</f>
        <v>-0.62847573117226219</v>
      </c>
      <c r="AT138" s="11">
        <f>IF(('OddsRatio_working_3-way'!X138=0),IF(Q138&gt;0,-Q138^(1/3),(-Q138)^(1/3)),'OddsRatio_working_3-way'!AN138-'OddsRatio_working_3-way'!R138/3)</f>
        <v>-0.45274988775143044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3.3</v>
      </c>
      <c r="B139" s="4">
        <f>IF('True_Odds_Calculator_3-way'!B140="","",'True_Odds_Calculator_3-way'!B140)</f>
        <v>3.7</v>
      </c>
      <c r="C139" s="4">
        <f>IF('True_Odds_Calculator_3-way'!C140="","",'True_Odds_Calculator_3-way'!C140)</f>
        <v>2.08</v>
      </c>
      <c r="D139" s="9">
        <f t="shared" si="39"/>
        <v>0.28575944487068677</v>
      </c>
      <c r="E139" s="9">
        <f t="shared" si="40"/>
        <v>0.25418559133023771</v>
      </c>
      <c r="F139" s="9">
        <f t="shared" si="41"/>
        <v>0.46005496379907551</v>
      </c>
      <c r="G139" s="9">
        <f t="shared" si="42"/>
        <v>1.0867160381553806</v>
      </c>
      <c r="H139" s="9">
        <f t="shared" si="43"/>
        <v>3.499446887757375</v>
      </c>
      <c r="I139" s="9">
        <f t="shared" si="44"/>
        <v>3.9341333030195278</v>
      </c>
      <c r="J139" s="9">
        <f t="shared" si="45"/>
        <v>2.1736533212078117</v>
      </c>
      <c r="K139" s="11">
        <f t="shared" si="46"/>
        <v>0.30303030303030304</v>
      </c>
      <c r="L139" s="11">
        <f t="shared" si="47"/>
        <v>0.27027027027027023</v>
      </c>
      <c r="M139" s="11">
        <f t="shared" si="48"/>
        <v>0.48076923076923073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-0.26408051408051414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0.23940023940023936</v>
      </c>
      <c r="Q139" s="11">
        <f>2*'OddsRatio_working_3-way'!K139*'OddsRatio_working_3-way'!L139*'OddsRatio_working_3-way'!M139</f>
        <v>7.8750078750078722E-2</v>
      </c>
      <c r="R139" s="11">
        <f t="shared" si="49"/>
        <v>0</v>
      </c>
      <c r="S139" s="11">
        <f t="shared" si="50"/>
        <v>-0.90654261346692877</v>
      </c>
      <c r="T139" s="11">
        <f t="shared" si="51"/>
        <v>-0.29820480706148966</v>
      </c>
      <c r="U139" s="11">
        <f>'OddsRatio_working_3-way'!S139-'OddsRatio_working_3-way'!R139^2/3</f>
        <v>-0.90654261346692877</v>
      </c>
      <c r="V139" s="11">
        <f>'OddsRatio_working_3-way'!S139*'OddsRatio_working_3-way'!R139/3-2*'OddsRatio_working_3-way'!R139^3/27-'OddsRatio_working_3-way'!T139</f>
        <v>0.29820480706148966</v>
      </c>
      <c r="W139" s="11">
        <f>'OddsRatio_working_3-way'!V139^2+4*'OddsRatio_working_3-way'!U139^3/27</f>
        <v>-2.1446397700533942E-2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0.16611178815417812</v>
      </c>
      <c r="Y139" s="11">
        <f>IF('OddsRatio_working_3-way'!W139&gt;=0,IF('OddsRatio_working_3-way'!V139+SQRT('OddsRatio_working_3-way'!W139)&gt;0,0,PI()),ACOS('OddsRatio_working_3-way'!V139/(2*'OddsRatio_working_3-way'!X139)))</f>
        <v>0.4564955541585165</v>
      </c>
      <c r="Z139" s="11">
        <f>'OddsRatio_working_3-way'!X139^(1/3)*COS('OddsRatio_working_3-way'!Y139/3)</f>
        <v>0.54335801907769032</v>
      </c>
      <c r="AA139" s="11">
        <f>'OddsRatio_working_3-way'!X139^(1/3)*COS(('OddsRatio_working_3-way'!Y139+2*PI())/3)</f>
        <v>-0.34383994561029896</v>
      </c>
      <c r="AB139" s="11">
        <f>'OddsRatio_working_3-way'!X139^(1/3)*COS(('OddsRatio_working_3-way'!Y139+4*PI())/3)</f>
        <v>-0.19951807346739148</v>
      </c>
      <c r="AC139" s="11">
        <f>'OddsRatio_working_3-way'!X139^(1/3)*SIN('OddsRatio_working_3-way'!Y139/3)</f>
        <v>8.3324271731658517E-2</v>
      </c>
      <c r="AD139" s="11">
        <f>'OddsRatio_working_3-way'!X139^(1/3)*SIN(('OddsRatio_working_3-way'!Y139+2*PI())/3)</f>
        <v>0.42889971200544019</v>
      </c>
      <c r="AE139" s="11">
        <f>'OddsRatio_working_3-way'!X139^(1/3)*SIN(('OddsRatio_working_3-way'!Y139+4*PI())/3)</f>
        <v>-0.51222398373709865</v>
      </c>
      <c r="AF139" s="11">
        <f>-'OddsRatio_working_3-way'!U139/(3*'OddsRatio_working_3-way'!X139^(1/3))*COS(('OddsRatio_working_3-way'!Y139)/3)</f>
        <v>0.54335801907769032</v>
      </c>
      <c r="AG139" s="11">
        <f>-'OddsRatio_working_3-way'!U139/(3*'OddsRatio_working_3-way'!X139^(1/3))*COS(('OddsRatio_working_3-way'!Y139+2*PI())/3)</f>
        <v>-0.34383994561029896</v>
      </c>
      <c r="AH139" s="11">
        <f>-'OddsRatio_working_3-way'!U139/(3*'OddsRatio_working_3-way'!X139^(1/3))*COS(('OddsRatio_working_3-way'!Y139+4*PI())/3)</f>
        <v>-0.19951807346739148</v>
      </c>
      <c r="AI139" s="11">
        <f>'OddsRatio_working_3-way'!U139/(3*'OddsRatio_working_3-way'!X139^(1/3))*SIN(('OddsRatio_working_3-way'!Y139)/3)</f>
        <v>-8.3324271731658517E-2</v>
      </c>
      <c r="AJ139" s="11">
        <f>'OddsRatio_working_3-way'!U139/(3*'OddsRatio_working_3-way'!X139^(1/3))*SIN(('OddsRatio_working_3-way'!Y139+2*PI())/3)</f>
        <v>-0.42889971200544019</v>
      </c>
      <c r="AK139" s="11">
        <f>'OddsRatio_working_3-way'!U139/(3*'OddsRatio_working_3-way'!X139^(1/3))*SIN(('OddsRatio_working_3-way'!Y139+4*PI())/3)</f>
        <v>0.51222398373709865</v>
      </c>
      <c r="AL139" s="11">
        <f>'OddsRatio_working_3-way'!Z139+'OddsRatio_working_3-way'!AF139</f>
        <v>1.0867160381553806</v>
      </c>
      <c r="AM139" s="11">
        <f>'OddsRatio_working_3-way'!AA139+'OddsRatio_working_3-way'!AG139</f>
        <v>-0.68767989122059792</v>
      </c>
      <c r="AN139" s="11">
        <f>'OddsRatio_working_3-way'!AB139+'OddsRatio_working_3-way'!AH139</f>
        <v>-0.39903614693478295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1.0867160381553806</v>
      </c>
      <c r="AS139" s="11">
        <f>IF(('OddsRatio_working_3-way'!X139=0),IF(Q139&gt;0,-Q139^(1/3),(-Q139)^(1/3)),'OddsRatio_working_3-way'!AM139-'OddsRatio_working_3-way'!R139/3)</f>
        <v>-0.68767989122059792</v>
      </c>
      <c r="AT139" s="11">
        <f>IF(('OddsRatio_working_3-way'!X139=0),IF(Q139&gt;0,-Q139^(1/3),(-Q139)^(1/3)),'OddsRatio_working_3-way'!AN139-'OddsRatio_working_3-way'!R139/3)</f>
        <v>-0.39903614693478295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2.44</v>
      </c>
      <c r="B140" s="4">
        <f>IF('True_Odds_Calculator_3-way'!B141="","",'True_Odds_Calculator_3-way'!B141)</f>
        <v>3.69</v>
      </c>
      <c r="C140" s="4">
        <f>IF('True_Odds_Calculator_3-way'!C141="","",'True_Odds_Calculator_3-way'!C141)</f>
        <v>2.7</v>
      </c>
      <c r="D140" s="9">
        <f t="shared" si="39"/>
        <v>0.3913454051624552</v>
      </c>
      <c r="E140" s="9">
        <f t="shared" si="40"/>
        <v>0.25605812069501704</v>
      </c>
      <c r="F140" s="9">
        <f t="shared" si="41"/>
        <v>0.35259647414252776</v>
      </c>
      <c r="G140" s="9">
        <f t="shared" si="42"/>
        <v>1.0800607248603207</v>
      </c>
      <c r="H140" s="9">
        <f t="shared" si="43"/>
        <v>2.5552874437988615</v>
      </c>
      <c r="I140" s="9">
        <f t="shared" si="44"/>
        <v>3.9053633498742624</v>
      </c>
      <c r="J140" s="9">
        <f t="shared" si="45"/>
        <v>2.8361032322625452</v>
      </c>
      <c r="K140" s="11">
        <f t="shared" si="46"/>
        <v>0.4098360655737705</v>
      </c>
      <c r="L140" s="11">
        <f t="shared" si="47"/>
        <v>0.2710027100271003</v>
      </c>
      <c r="M140" s="11">
        <f t="shared" si="48"/>
        <v>0.37037037037037035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-0.27088423889703384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0.23982176676654443</v>
      </c>
      <c r="Q140" s="11">
        <f>2*'OddsRatio_working_3-way'!K140*'OddsRatio_working_3-way'!L140*'OddsRatio_working_3-way'!M140</f>
        <v>8.2271618101730504E-2</v>
      </c>
      <c r="R140" s="11">
        <f t="shared" si="49"/>
        <v>0</v>
      </c>
      <c r="S140" s="11">
        <f t="shared" si="50"/>
        <v>-0.88532934859197698</v>
      </c>
      <c r="T140" s="11">
        <f t="shared" si="51"/>
        <v>-0.30371504239861985</v>
      </c>
      <c r="U140" s="11">
        <f>'OddsRatio_working_3-way'!S140-'OddsRatio_working_3-way'!R140^2/3</f>
        <v>-0.88532934859197698</v>
      </c>
      <c r="V140" s="11">
        <f>'OddsRatio_working_3-way'!S140*'OddsRatio_working_3-way'!R140/3-2*'OddsRatio_working_3-way'!R140^3/27-'OddsRatio_working_3-way'!T140</f>
        <v>0.30371504239861985</v>
      </c>
      <c r="W140" s="11">
        <f>'OddsRatio_working_3-way'!V140^2+4*'OddsRatio_working_3-way'!U140^3/27</f>
        <v>-1.0561361936025665E-2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0.16031546160244581</v>
      </c>
      <c r="Y140" s="11">
        <f>IF('OddsRatio_working_3-way'!W140&gt;=0,IF('OddsRatio_working_3-way'!V140+SQRT('OddsRatio_working_3-way'!W140)&gt;0,0,PI()),ACOS('OddsRatio_working_3-way'!V140/(2*'OddsRatio_working_3-way'!X140)))</f>
        <v>0.32627794943598332</v>
      </c>
      <c r="Z140" s="11">
        <f>'OddsRatio_working_3-way'!X140^(1/3)*COS('OddsRatio_working_3-way'!Y140/3)</f>
        <v>0.54003036243016034</v>
      </c>
      <c r="AA140" s="11">
        <f>'OddsRatio_working_3-way'!X140^(1/3)*COS(('OddsRatio_working_3-way'!Y140+2*PI())/3)</f>
        <v>-0.32108124517302095</v>
      </c>
      <c r="AB140" s="11">
        <f>'OddsRatio_working_3-way'!X140^(1/3)*COS(('OddsRatio_working_3-way'!Y140+4*PI())/3)</f>
        <v>-0.21894911725713953</v>
      </c>
      <c r="AC140" s="11">
        <f>'OddsRatio_working_3-way'!X140^(1/3)*SIN('OddsRatio_working_3-way'!Y140/3)</f>
        <v>5.8966011545143589E-2</v>
      </c>
      <c r="AD140" s="11">
        <f>'OddsRatio_working_3-way'!X140^(1/3)*SIN(('OddsRatio_working_3-way'!Y140+2*PI())/3)</f>
        <v>0.43819700690686464</v>
      </c>
      <c r="AE140" s="11">
        <f>'OddsRatio_working_3-way'!X140^(1/3)*SIN(('OddsRatio_working_3-way'!Y140+4*PI())/3)</f>
        <v>-0.49716301845200805</v>
      </c>
      <c r="AF140" s="11">
        <f>-'OddsRatio_working_3-way'!U140/(3*'OddsRatio_working_3-way'!X140^(1/3))*COS(('OddsRatio_working_3-way'!Y140)/3)</f>
        <v>0.54003036243016034</v>
      </c>
      <c r="AG140" s="11">
        <f>-'OddsRatio_working_3-way'!U140/(3*'OddsRatio_working_3-way'!X140^(1/3))*COS(('OddsRatio_working_3-way'!Y140+2*PI())/3)</f>
        <v>-0.32108124517302095</v>
      </c>
      <c r="AH140" s="11">
        <f>-'OddsRatio_working_3-way'!U140/(3*'OddsRatio_working_3-way'!X140^(1/3))*COS(('OddsRatio_working_3-way'!Y140+4*PI())/3)</f>
        <v>-0.21894911725713953</v>
      </c>
      <c r="AI140" s="11">
        <f>'OddsRatio_working_3-way'!U140/(3*'OddsRatio_working_3-way'!X140^(1/3))*SIN(('OddsRatio_working_3-way'!Y140)/3)</f>
        <v>-5.8966011545143589E-2</v>
      </c>
      <c r="AJ140" s="11">
        <f>'OddsRatio_working_3-way'!U140/(3*'OddsRatio_working_3-way'!X140^(1/3))*SIN(('OddsRatio_working_3-way'!Y140+2*PI())/3)</f>
        <v>-0.43819700690686464</v>
      </c>
      <c r="AK140" s="11">
        <f>'OddsRatio_working_3-way'!U140/(3*'OddsRatio_working_3-way'!X140^(1/3))*SIN(('OddsRatio_working_3-way'!Y140+4*PI())/3)</f>
        <v>0.49716301845200805</v>
      </c>
      <c r="AL140" s="11">
        <f>'OddsRatio_working_3-way'!Z140+'OddsRatio_working_3-way'!AF140</f>
        <v>1.0800607248603207</v>
      </c>
      <c r="AM140" s="11">
        <f>'OddsRatio_working_3-way'!AA140+'OddsRatio_working_3-way'!AG140</f>
        <v>-0.64216249034604189</v>
      </c>
      <c r="AN140" s="11">
        <f>'OddsRatio_working_3-way'!AB140+'OddsRatio_working_3-way'!AH140</f>
        <v>-0.43789823451427906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1.0800607248603207</v>
      </c>
      <c r="AS140" s="11">
        <f>IF(('OddsRatio_working_3-way'!X140=0),IF(Q140&gt;0,-Q140^(1/3),(-Q140)^(1/3)),'OddsRatio_working_3-way'!AM140-'OddsRatio_working_3-way'!R140/3)</f>
        <v>-0.64216249034604189</v>
      </c>
      <c r="AT140" s="11">
        <f>IF(('OddsRatio_working_3-way'!X140=0),IF(Q140&gt;0,-Q140^(1/3),(-Q140)^(1/3)),'OddsRatio_working_3-way'!AN140-'OddsRatio_working_3-way'!R140/3)</f>
        <v>-0.43789823451427906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3.21</v>
      </c>
      <c r="B141" s="4">
        <f>IF('True_Odds_Calculator_3-way'!B142="","",'True_Odds_Calculator_3-way'!B142)</f>
        <v>3.86</v>
      </c>
      <c r="C141" s="4">
        <f>IF('True_Odds_Calculator_3-way'!C142="","",'True_Odds_Calculator_3-way'!C142)</f>
        <v>2.11</v>
      </c>
      <c r="D141" s="9">
        <f t="shared" si="39"/>
        <v>0.29700907669238763</v>
      </c>
      <c r="E141" s="9">
        <f t="shared" si="40"/>
        <v>0.24612066651613415</v>
      </c>
      <c r="F141" s="9">
        <f t="shared" si="41"/>
        <v>0.45687025679147814</v>
      </c>
      <c r="G141" s="9">
        <f t="shared" si="42"/>
        <v>1.070995687920123</v>
      </c>
      <c r="H141" s="9">
        <f t="shared" si="43"/>
        <v>3.3669004703034724</v>
      </c>
      <c r="I141" s="9">
        <f t="shared" si="44"/>
        <v>4.063047667451551</v>
      </c>
      <c r="J141" s="9">
        <f t="shared" si="45"/>
        <v>2.1888052135913365</v>
      </c>
      <c r="K141" s="11">
        <f t="shared" si="46"/>
        <v>0.3115264797507788</v>
      </c>
      <c r="L141" s="11">
        <f t="shared" si="47"/>
        <v>0.2590673575129534</v>
      </c>
      <c r="M141" s="11">
        <f t="shared" si="48"/>
        <v>0.47393364928909953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-0.2683530237682854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0.23638160804211542</v>
      </c>
      <c r="Q141" s="11">
        <f>2*'OddsRatio_working_3-way'!K141*'OddsRatio_working_3-way'!L141*'OddsRatio_working_3-way'!M141</f>
        <v>7.649890227900176E-2</v>
      </c>
      <c r="R141" s="11">
        <f t="shared" si="49"/>
        <v>0</v>
      </c>
      <c r="S141" s="11">
        <f t="shared" si="50"/>
        <v>-0.88086060936739685</v>
      </c>
      <c r="T141" s="11">
        <f t="shared" si="51"/>
        <v>-0.28506815837132587</v>
      </c>
      <c r="U141" s="11">
        <f>'OddsRatio_working_3-way'!S141-'OddsRatio_working_3-way'!R141^2/3</f>
        <v>-0.88086060936739685</v>
      </c>
      <c r="V141" s="11">
        <f>'OddsRatio_working_3-way'!S141*'OddsRatio_working_3-way'!R141/3-2*'OddsRatio_working_3-way'!R141^3/27-'OddsRatio_working_3-way'!T141</f>
        <v>0.28506815837132587</v>
      </c>
      <c r="W141" s="11">
        <f>'OddsRatio_working_3-way'!V141^2+4*'OddsRatio_working_3-way'!U141^3/27</f>
        <v>-1.9991452287483072E-2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0.15910319544614934</v>
      </c>
      <c r="Y141" s="11">
        <f>IF('OddsRatio_working_3-way'!W141&gt;=0,IF('OddsRatio_working_3-way'!V141+SQRT('OddsRatio_working_3-way'!W141)&gt;0,0,PI()),ACOS('OddsRatio_working_3-way'!V141/(2*'OddsRatio_working_3-way'!X141)))</f>
        <v>0.46043496281307661</v>
      </c>
      <c r="Z141" s="11">
        <f>'OddsRatio_working_3-way'!X141^(1/3)*COS('OddsRatio_working_3-way'!Y141/3)</f>
        <v>0.5354978439600615</v>
      </c>
      <c r="AA141" s="11">
        <f>'OddsRatio_working_3-way'!X141^(1/3)*COS(('OddsRatio_working_3-way'!Y141+2*PI())/3)</f>
        <v>-0.33948940342142786</v>
      </c>
      <c r="AB141" s="11">
        <f>'OddsRatio_working_3-way'!X141^(1/3)*COS(('OddsRatio_working_3-way'!Y141+4*PI())/3)</f>
        <v>-0.19600844053863378</v>
      </c>
      <c r="AC141" s="11">
        <f>'OddsRatio_working_3-way'!X141^(1/3)*SIN('OddsRatio_working_3-way'!Y141/3)</f>
        <v>8.2838772543968042E-2</v>
      </c>
      <c r="AD141" s="11">
        <f>'OddsRatio_working_3-way'!X141^(1/3)*SIN(('OddsRatio_working_3-way'!Y141+2*PI())/3)</f>
        <v>0.42233535026922464</v>
      </c>
      <c r="AE141" s="11">
        <f>'OddsRatio_working_3-way'!X141^(1/3)*SIN(('OddsRatio_working_3-way'!Y141+4*PI())/3)</f>
        <v>-0.50517412281319252</v>
      </c>
      <c r="AF141" s="11">
        <f>-'OddsRatio_working_3-way'!U141/(3*'OddsRatio_working_3-way'!X141^(1/3))*COS(('OddsRatio_working_3-way'!Y141)/3)</f>
        <v>0.5354978439600615</v>
      </c>
      <c r="AG141" s="11">
        <f>-'OddsRatio_working_3-way'!U141/(3*'OddsRatio_working_3-way'!X141^(1/3))*COS(('OddsRatio_working_3-way'!Y141+2*PI())/3)</f>
        <v>-0.33948940342142786</v>
      </c>
      <c r="AH141" s="11">
        <f>-'OddsRatio_working_3-way'!U141/(3*'OddsRatio_working_3-way'!X141^(1/3))*COS(('OddsRatio_working_3-way'!Y141+4*PI())/3)</f>
        <v>-0.19600844053863378</v>
      </c>
      <c r="AI141" s="11">
        <f>'OddsRatio_working_3-way'!U141/(3*'OddsRatio_working_3-way'!X141^(1/3))*SIN(('OddsRatio_working_3-way'!Y141)/3)</f>
        <v>-8.2838772543968042E-2</v>
      </c>
      <c r="AJ141" s="11">
        <f>'OddsRatio_working_3-way'!U141/(3*'OddsRatio_working_3-way'!X141^(1/3))*SIN(('OddsRatio_working_3-way'!Y141+2*PI())/3)</f>
        <v>-0.42233535026922464</v>
      </c>
      <c r="AK141" s="11">
        <f>'OddsRatio_working_3-way'!U141/(3*'OddsRatio_working_3-way'!X141^(1/3))*SIN(('OddsRatio_working_3-way'!Y141+4*PI())/3)</f>
        <v>0.50517412281319252</v>
      </c>
      <c r="AL141" s="11">
        <f>'OddsRatio_working_3-way'!Z141+'OddsRatio_working_3-way'!AF141</f>
        <v>1.070995687920123</v>
      </c>
      <c r="AM141" s="11">
        <f>'OddsRatio_working_3-way'!AA141+'OddsRatio_working_3-way'!AG141</f>
        <v>-0.67897880684285572</v>
      </c>
      <c r="AN141" s="11">
        <f>'OddsRatio_working_3-way'!AB141+'OddsRatio_working_3-way'!AH141</f>
        <v>-0.39201688107726756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1.070995687920123</v>
      </c>
      <c r="AS141" s="11">
        <f>IF(('OddsRatio_working_3-way'!X141=0),IF(Q141&gt;0,-Q141^(1/3),(-Q141)^(1/3)),'OddsRatio_working_3-way'!AM141-'OddsRatio_working_3-way'!R141/3)</f>
        <v>-0.67897880684285572</v>
      </c>
      <c r="AT141" s="11">
        <f>IF(('OddsRatio_working_3-way'!X141=0),IF(Q141&gt;0,-Q141^(1/3),(-Q141)^(1/3)),'OddsRatio_working_3-way'!AN141-'OddsRatio_working_3-way'!R141/3)</f>
        <v>-0.39201688107726756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7.03</v>
      </c>
      <c r="B142" s="4">
        <f>IF('True_Odds_Calculator_3-way'!B143="","",'True_Odds_Calculator_3-way'!B143)</f>
        <v>4.8099999999999996</v>
      </c>
      <c r="C142" s="4">
        <f>IF('True_Odds_Calculator_3-way'!C143="","",'True_Odds_Calculator_3-way'!C143)</f>
        <v>1.47</v>
      </c>
      <c r="D142" s="9">
        <f t="shared" si="39"/>
        <v>0.13499853285346664</v>
      </c>
      <c r="E142" s="9">
        <f t="shared" si="40"/>
        <v>0.19807815613302521</v>
      </c>
      <c r="F142" s="9">
        <f t="shared" si="41"/>
        <v>0.6669233110135081</v>
      </c>
      <c r="G142" s="9">
        <f t="shared" si="42"/>
        <v>1.062601643474244</v>
      </c>
      <c r="H142" s="9">
        <f t="shared" si="43"/>
        <v>7.4074879101496913</v>
      </c>
      <c r="I142" s="9">
        <f t="shared" si="44"/>
        <v>5.0485122616368692</v>
      </c>
      <c r="J142" s="9">
        <f t="shared" si="45"/>
        <v>1.4994227724328946</v>
      </c>
      <c r="K142" s="11">
        <f t="shared" si="46"/>
        <v>0.14224751066856328</v>
      </c>
      <c r="L142" s="11">
        <f t="shared" si="47"/>
        <v>0.20790020790020791</v>
      </c>
      <c r="M142" s="11">
        <f t="shared" si="48"/>
        <v>0.68027210884353739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-0.2172313042054963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0.2074153669357896</v>
      </c>
      <c r="Q142" s="11">
        <f>2*'OddsRatio_working_3-way'!K142*'OddsRatio_working_3-way'!L142*'OddsRatio_working_3-way'!M142</f>
        <v>4.0235764682015444E-2</v>
      </c>
      <c r="R142" s="11">
        <f t="shared" si="49"/>
        <v>0</v>
      </c>
      <c r="S142" s="11">
        <f t="shared" si="50"/>
        <v>-0.95481343121513906</v>
      </c>
      <c r="T142" s="11">
        <f t="shared" si="51"/>
        <v>-0.18522084019692323</v>
      </c>
      <c r="U142" s="11">
        <f>'OddsRatio_working_3-way'!S142-'OddsRatio_working_3-way'!R142^2/3</f>
        <v>-0.95481343121513906</v>
      </c>
      <c r="V142" s="11">
        <f>'OddsRatio_working_3-way'!S142*'OddsRatio_working_3-way'!R142/3-2*'OddsRatio_working_3-way'!R142^3/27-'OddsRatio_working_3-way'!T142</f>
        <v>0.18522084019692323</v>
      </c>
      <c r="W142" s="11">
        <f>'OddsRatio_working_3-way'!V142^2+4*'OddsRatio_working_3-way'!U142^3/27</f>
        <v>-9.4652278657506417E-2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0.17955433599662846</v>
      </c>
      <c r="Y142" s="11">
        <f>IF('OddsRatio_working_3-way'!W142&gt;=0,IF('OddsRatio_working_3-way'!V142+SQRT('OddsRatio_working_3-way'!W142)&gt;0,0,PI()),ACOS('OddsRatio_working_3-way'!V142/(2*'OddsRatio_working_3-way'!X142)))</f>
        <v>1.0288792284659423</v>
      </c>
      <c r="Z142" s="11">
        <f>'OddsRatio_working_3-way'!X142^(1/3)*COS('OddsRatio_working_3-way'!Y142/3)</f>
        <v>0.53130082173712212</v>
      </c>
      <c r="AA142" s="11">
        <f>'OddsRatio_working_3-way'!X142^(1/3)*COS(('OddsRatio_working_3-way'!Y142+2*PI())/3)</f>
        <v>-0.429945679881028</v>
      </c>
      <c r="AB142" s="11">
        <f>'OddsRatio_working_3-way'!X142^(1/3)*COS(('OddsRatio_working_3-way'!Y142+4*PI())/3)</f>
        <v>-0.10135514185609404</v>
      </c>
      <c r="AC142" s="11">
        <f>'OddsRatio_working_3-way'!X142^(1/3)*SIN('OddsRatio_working_3-way'!Y142/3)</f>
        <v>0.18971183558185961</v>
      </c>
      <c r="AD142" s="11">
        <f>'OddsRatio_working_3-way'!X142^(1/3)*SIN(('OddsRatio_working_3-way'!Y142+2*PI())/3)</f>
        <v>0.36526409088496553</v>
      </c>
      <c r="AE142" s="11">
        <f>'OddsRatio_working_3-way'!X142^(1/3)*SIN(('OddsRatio_working_3-way'!Y142+4*PI())/3)</f>
        <v>-0.55497592646682503</v>
      </c>
      <c r="AF142" s="11">
        <f>-'OddsRatio_working_3-way'!U142/(3*'OddsRatio_working_3-way'!X142^(1/3))*COS(('OddsRatio_working_3-way'!Y142)/3)</f>
        <v>0.53130082173712201</v>
      </c>
      <c r="AG142" s="11">
        <f>-'OddsRatio_working_3-way'!U142/(3*'OddsRatio_working_3-way'!X142^(1/3))*COS(('OddsRatio_working_3-way'!Y142+2*PI())/3)</f>
        <v>-0.42994567988102789</v>
      </c>
      <c r="AH142" s="11">
        <f>-'OddsRatio_working_3-way'!U142/(3*'OddsRatio_working_3-way'!X142^(1/3))*COS(('OddsRatio_working_3-way'!Y142+4*PI())/3)</f>
        <v>-0.10135514185609402</v>
      </c>
      <c r="AI142" s="11">
        <f>'OddsRatio_working_3-way'!U142/(3*'OddsRatio_working_3-way'!X142^(1/3))*SIN(('OddsRatio_working_3-way'!Y142)/3)</f>
        <v>-0.18971183558185958</v>
      </c>
      <c r="AJ142" s="11">
        <f>'OddsRatio_working_3-way'!U142/(3*'OddsRatio_working_3-way'!X142^(1/3))*SIN(('OddsRatio_working_3-way'!Y142+2*PI())/3)</f>
        <v>-0.36526409088496542</v>
      </c>
      <c r="AK142" s="11">
        <f>'OddsRatio_working_3-way'!U142/(3*'OddsRatio_working_3-way'!X142^(1/3))*SIN(('OddsRatio_working_3-way'!Y142+4*PI())/3)</f>
        <v>0.55497592646682492</v>
      </c>
      <c r="AL142" s="11">
        <f>'OddsRatio_working_3-way'!Z142+'OddsRatio_working_3-way'!AF142</f>
        <v>1.062601643474244</v>
      </c>
      <c r="AM142" s="11">
        <f>'OddsRatio_working_3-way'!AA142+'OddsRatio_working_3-way'!AG142</f>
        <v>-0.85989135976205588</v>
      </c>
      <c r="AN142" s="11">
        <f>'OddsRatio_working_3-way'!AB142+'OddsRatio_working_3-way'!AH142</f>
        <v>-0.20271028371218808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1.062601643474244</v>
      </c>
      <c r="AS142" s="11">
        <f>IF(('OddsRatio_working_3-way'!X142=0),IF(Q142&gt;0,-Q142^(1/3),(-Q142)^(1/3)),'OddsRatio_working_3-way'!AM142-'OddsRatio_working_3-way'!R142/3)</f>
        <v>-0.85989135976205588</v>
      </c>
      <c r="AT142" s="11">
        <f>IF(('OddsRatio_working_3-way'!X142=0),IF(Q142&gt;0,-Q142^(1/3),(-Q142)^(1/3)),'OddsRatio_working_3-way'!AN142-'OddsRatio_working_3-way'!R142/3)</f>
        <v>-0.20271028371218808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2.21</v>
      </c>
      <c r="B143" s="4">
        <f>IF('True_Odds_Calculator_3-way'!B144="","",'True_Odds_Calculator_3-way'!B144)</f>
        <v>3.88</v>
      </c>
      <c r="C143" s="4">
        <f>IF('True_Odds_Calculator_3-way'!C144="","",'True_Odds_Calculator_3-way'!C144)</f>
        <v>3.14</v>
      </c>
      <c r="D143" s="9">
        <f t="shared" si="39"/>
        <v>0.44160657990813834</v>
      </c>
      <c r="E143" s="9">
        <f t="shared" si="40"/>
        <v>0.24940010221969111</v>
      </c>
      <c r="F143" s="9">
        <f t="shared" si="41"/>
        <v>0.30899331787217055</v>
      </c>
      <c r="G143" s="9">
        <f t="shared" si="42"/>
        <v>1.045007448623549</v>
      </c>
      <c r="H143" s="9">
        <f t="shared" si="43"/>
        <v>2.2644590128344939</v>
      </c>
      <c r="I143" s="9">
        <f t="shared" si="44"/>
        <v>4.0096214520358204</v>
      </c>
      <c r="J143" s="9">
        <f t="shared" si="45"/>
        <v>3.2363159400543946</v>
      </c>
      <c r="K143" s="11">
        <f t="shared" si="46"/>
        <v>0.45248868778280543</v>
      </c>
      <c r="L143" s="11">
        <f t="shared" si="47"/>
        <v>0.25773195876288663</v>
      </c>
      <c r="M143" s="11">
        <f t="shared" si="48"/>
        <v>0.31847133757961782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-0.2769733501425744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0.23138457259889667</v>
      </c>
      <c r="Q143" s="11">
        <f>2*'OddsRatio_working_3-way'!K143*'OddsRatio_working_3-way'!L143*'OddsRatio_working_3-way'!M143</f>
        <v>7.4280761668987699E-2</v>
      </c>
      <c r="R143" s="11">
        <f t="shared" si="49"/>
        <v>0</v>
      </c>
      <c r="S143" s="11">
        <f t="shared" si="50"/>
        <v>-0.83540374003415663</v>
      </c>
      <c r="T143" s="11">
        <f t="shared" si="51"/>
        <v>-0.26818739647966505</v>
      </c>
      <c r="U143" s="11">
        <f>'OddsRatio_working_3-way'!S143-'OddsRatio_working_3-way'!R143^2/3</f>
        <v>-0.83540374003415663</v>
      </c>
      <c r="V143" s="11">
        <f>'OddsRatio_working_3-way'!S143*'OddsRatio_working_3-way'!R143/3-2*'OddsRatio_working_3-way'!R143^3/27-'OddsRatio_working_3-way'!T143</f>
        <v>0.26818739647966505</v>
      </c>
      <c r="W143" s="11">
        <f>'OddsRatio_working_3-way'!V143^2+4*'OddsRatio_working_3-way'!U143^3/27</f>
        <v>-1.4450005751951475E-2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0.14694768234178834</v>
      </c>
      <c r="Y143" s="11">
        <f>IF('OddsRatio_working_3-way'!W143&gt;=0,IF('OddsRatio_working_3-way'!V143+SQRT('OddsRatio_working_3-way'!W143)&gt;0,0,PI()),ACOS('OddsRatio_working_3-way'!V143/(2*'OddsRatio_working_3-way'!X143)))</f>
        <v>0.42137648492348068</v>
      </c>
      <c r="Z143" s="11">
        <f>'OddsRatio_working_3-way'!X143^(1/3)*COS('OddsRatio_working_3-way'!Y143/3)</f>
        <v>0.5225037243117745</v>
      </c>
      <c r="AA143" s="11">
        <f>'OddsRatio_working_3-way'!X143^(1/3)*COS(('OddsRatio_working_3-way'!Y143+2*PI())/3)</f>
        <v>-0.32523098819542473</v>
      </c>
      <c r="AB143" s="11">
        <f>'OddsRatio_working_3-way'!X143^(1/3)*COS(('OddsRatio_working_3-way'!Y143+4*PI())/3)</f>
        <v>-0.19727273611634971</v>
      </c>
      <c r="AC143" s="11">
        <f>'OddsRatio_working_3-way'!X143^(1/3)*SIN('OddsRatio_working_3-way'!Y143/3)</f>
        <v>7.387673128288795E-2</v>
      </c>
      <c r="AD143" s="11">
        <f>'OddsRatio_working_3-way'!X143^(1/3)*SIN(('OddsRatio_working_3-way'!Y143+2*PI())/3)</f>
        <v>0.41556313318453358</v>
      </c>
      <c r="AE143" s="11">
        <f>'OddsRatio_working_3-way'!X143^(1/3)*SIN(('OddsRatio_working_3-way'!Y143+4*PI())/3)</f>
        <v>-0.48943986446742149</v>
      </c>
      <c r="AF143" s="11">
        <f>-'OddsRatio_working_3-way'!U143/(3*'OddsRatio_working_3-way'!X143^(1/3))*COS(('OddsRatio_working_3-way'!Y143)/3)</f>
        <v>0.5225037243117745</v>
      </c>
      <c r="AG143" s="11">
        <f>-'OddsRatio_working_3-way'!U143/(3*'OddsRatio_working_3-way'!X143^(1/3))*COS(('OddsRatio_working_3-way'!Y143+2*PI())/3)</f>
        <v>-0.32523098819542473</v>
      </c>
      <c r="AH143" s="11">
        <f>-'OddsRatio_working_3-way'!U143/(3*'OddsRatio_working_3-way'!X143^(1/3))*COS(('OddsRatio_working_3-way'!Y143+4*PI())/3)</f>
        <v>-0.19727273611634971</v>
      </c>
      <c r="AI143" s="11">
        <f>'OddsRatio_working_3-way'!U143/(3*'OddsRatio_working_3-way'!X143^(1/3))*SIN(('OddsRatio_working_3-way'!Y143)/3)</f>
        <v>-7.387673128288795E-2</v>
      </c>
      <c r="AJ143" s="11">
        <f>'OddsRatio_working_3-way'!U143/(3*'OddsRatio_working_3-way'!X143^(1/3))*SIN(('OddsRatio_working_3-way'!Y143+2*PI())/3)</f>
        <v>-0.41556313318453358</v>
      </c>
      <c r="AK143" s="11">
        <f>'OddsRatio_working_3-way'!U143/(3*'OddsRatio_working_3-way'!X143^(1/3))*SIN(('OddsRatio_working_3-way'!Y143+4*PI())/3)</f>
        <v>0.48943986446742149</v>
      </c>
      <c r="AL143" s="11">
        <f>'OddsRatio_working_3-way'!Z143+'OddsRatio_working_3-way'!AF143</f>
        <v>1.045007448623549</v>
      </c>
      <c r="AM143" s="11">
        <f>'OddsRatio_working_3-way'!AA143+'OddsRatio_working_3-way'!AG143</f>
        <v>-0.65046197639084946</v>
      </c>
      <c r="AN143" s="11">
        <f>'OddsRatio_working_3-way'!AB143+'OddsRatio_working_3-way'!AH143</f>
        <v>-0.39454547223269942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1.045007448623549</v>
      </c>
      <c r="AS143" s="11">
        <f>IF(('OddsRatio_working_3-way'!X143=0),IF(Q143&gt;0,-Q143^(1/3),(-Q143)^(1/3)),'OddsRatio_working_3-way'!AM143-'OddsRatio_working_3-way'!R143/3)</f>
        <v>-0.65046197639084946</v>
      </c>
      <c r="AT143" s="11">
        <f>IF(('OddsRatio_working_3-way'!X143=0),IF(Q143&gt;0,-Q143^(1/3),(-Q143)^(1/3)),'OddsRatio_working_3-way'!AN143-'OddsRatio_working_3-way'!R143/3)</f>
        <v>-0.39454547223269942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3.51</v>
      </c>
      <c r="B144" s="4">
        <f>IF('True_Odds_Calculator_3-way'!B145="","",'True_Odds_Calculator_3-way'!B145)</f>
        <v>3.68</v>
      </c>
      <c r="C144" s="4">
        <f>IF('True_Odds_Calculator_3-way'!C145="","",'True_Odds_Calculator_3-way'!C145)</f>
        <v>2.09</v>
      </c>
      <c r="D144" s="9">
        <f t="shared" si="39"/>
        <v>0.27395754775676134</v>
      </c>
      <c r="E144" s="9">
        <f t="shared" si="40"/>
        <v>0.2611173152846063</v>
      </c>
      <c r="F144" s="9">
        <f t="shared" si="41"/>
        <v>0.4649251369586323</v>
      </c>
      <c r="G144" s="9">
        <f t="shared" si="42"/>
        <v>1.0558568051922759</v>
      </c>
      <c r="H144" s="9">
        <f t="shared" si="43"/>
        <v>3.6502005810326126</v>
      </c>
      <c r="I144" s="9">
        <f t="shared" si="44"/>
        <v>3.8296962379153001</v>
      </c>
      <c r="J144" s="9">
        <f t="shared" si="45"/>
        <v>2.1508839176595802</v>
      </c>
      <c r="K144" s="11">
        <f t="shared" si="46"/>
        <v>0.28490028490028491</v>
      </c>
      <c r="L144" s="11">
        <f t="shared" si="47"/>
        <v>0.27173913043478259</v>
      </c>
      <c r="M144" s="11">
        <f t="shared" si="48"/>
        <v>0.47846889952153115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-0.27160251817002379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0.23262609074966051</v>
      </c>
      <c r="Q144" s="11">
        <f>2*'OddsRatio_working_3-way'!K144*'OddsRatio_working_3-way'!L144*'OddsRatio_working_3-way'!M144</f>
        <v>7.4084742276961962E-2</v>
      </c>
      <c r="R144" s="11">
        <f t="shared" si="49"/>
        <v>0</v>
      </c>
      <c r="S144" s="11">
        <f t="shared" si="50"/>
        <v>-0.85649460217462359</v>
      </c>
      <c r="T144" s="11">
        <f t="shared" si="51"/>
        <v>-0.27276898158427509</v>
      </c>
      <c r="U144" s="11">
        <f>'OddsRatio_working_3-way'!S144-'OddsRatio_working_3-way'!R144^2/3</f>
        <v>-0.85649460217462359</v>
      </c>
      <c r="V144" s="11">
        <f>'OddsRatio_working_3-way'!S144*'OddsRatio_working_3-way'!R144/3-2*'OddsRatio_working_3-way'!R144^3/27-'OddsRatio_working_3-way'!T144</f>
        <v>0.27276898158427509</v>
      </c>
      <c r="W144" s="11">
        <f>'OddsRatio_working_3-way'!V144^2+4*'OddsRatio_working_3-way'!U144^3/27</f>
        <v>-1.8680028284185135E-2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0.15254748899826878</v>
      </c>
      <c r="Y144" s="11">
        <f>IF('OddsRatio_working_3-way'!W144&gt;=0,IF('OddsRatio_working_3-way'!V144+SQRT('OddsRatio_working_3-way'!W144)&gt;0,0,PI()),ACOS('OddsRatio_working_3-way'!V144/(2*'OddsRatio_working_3-way'!X144)))</f>
        <v>0.46449898291084057</v>
      </c>
      <c r="Z144" s="11">
        <f>'OddsRatio_working_3-way'!X144^(1/3)*COS('OddsRatio_working_3-way'!Y144/3)</f>
        <v>0.52792840259613794</v>
      </c>
      <c r="AA144" s="11">
        <f>'OddsRatio_working_3-way'!X144^(1/3)*COS(('OddsRatio_working_3-way'!Y144+2*PI())/3)</f>
        <v>-0.33532491768231959</v>
      </c>
      <c r="AB144" s="11">
        <f>'OddsRatio_working_3-way'!X144^(1/3)*COS(('OddsRatio_working_3-way'!Y144+4*PI())/3)</f>
        <v>-0.19260348491381846</v>
      </c>
      <c r="AC144" s="11">
        <f>'OddsRatio_working_3-way'!X144^(1/3)*SIN('OddsRatio_working_3-way'!Y144/3)</f>
        <v>8.2400257628023402E-2</v>
      </c>
      <c r="AD144" s="11">
        <f>'OddsRatio_working_3-way'!X144^(1/3)*SIN(('OddsRatio_working_3-way'!Y144+2*PI())/3)</f>
        <v>0.41599927921358243</v>
      </c>
      <c r="AE144" s="11">
        <f>'OddsRatio_working_3-way'!X144^(1/3)*SIN(('OddsRatio_working_3-way'!Y144+4*PI())/3)</f>
        <v>-0.49839953684160565</v>
      </c>
      <c r="AF144" s="11">
        <f>-'OddsRatio_working_3-way'!U144/(3*'OddsRatio_working_3-way'!X144^(1/3))*COS(('OddsRatio_working_3-way'!Y144)/3)</f>
        <v>0.52792840259613794</v>
      </c>
      <c r="AG144" s="11">
        <f>-'OddsRatio_working_3-way'!U144/(3*'OddsRatio_working_3-way'!X144^(1/3))*COS(('OddsRatio_working_3-way'!Y144+2*PI())/3)</f>
        <v>-0.33532491768231959</v>
      </c>
      <c r="AH144" s="11">
        <f>-'OddsRatio_working_3-way'!U144/(3*'OddsRatio_working_3-way'!X144^(1/3))*COS(('OddsRatio_working_3-way'!Y144+4*PI())/3)</f>
        <v>-0.19260348491381846</v>
      </c>
      <c r="AI144" s="11">
        <f>'OddsRatio_working_3-way'!U144/(3*'OddsRatio_working_3-way'!X144^(1/3))*SIN(('OddsRatio_working_3-way'!Y144)/3)</f>
        <v>-8.2400257628023402E-2</v>
      </c>
      <c r="AJ144" s="11">
        <f>'OddsRatio_working_3-way'!U144/(3*'OddsRatio_working_3-way'!X144^(1/3))*SIN(('OddsRatio_working_3-way'!Y144+2*PI())/3)</f>
        <v>-0.41599927921358243</v>
      </c>
      <c r="AK144" s="11">
        <f>'OddsRatio_working_3-way'!U144/(3*'OddsRatio_working_3-way'!X144^(1/3))*SIN(('OddsRatio_working_3-way'!Y144+4*PI())/3)</f>
        <v>0.49839953684160565</v>
      </c>
      <c r="AL144" s="11">
        <f>'OddsRatio_working_3-way'!Z144+'OddsRatio_working_3-way'!AF144</f>
        <v>1.0558568051922759</v>
      </c>
      <c r="AM144" s="11">
        <f>'OddsRatio_working_3-way'!AA144+'OddsRatio_working_3-way'!AG144</f>
        <v>-0.67064983536463918</v>
      </c>
      <c r="AN144" s="11">
        <f>'OddsRatio_working_3-way'!AB144+'OddsRatio_working_3-way'!AH144</f>
        <v>-0.38520696982763691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1.0558568051922759</v>
      </c>
      <c r="AS144" s="11">
        <f>IF(('OddsRatio_working_3-way'!X144=0),IF(Q144&gt;0,-Q144^(1/3),(-Q144)^(1/3)),'OddsRatio_working_3-way'!AM144-'OddsRatio_working_3-way'!R144/3)</f>
        <v>-0.67064983536463918</v>
      </c>
      <c r="AT144" s="11">
        <f>IF(('OddsRatio_working_3-way'!X144=0),IF(Q144&gt;0,-Q144^(1/3),(-Q144)^(1/3)),'OddsRatio_working_3-way'!AN144-'OddsRatio_working_3-way'!R144/3)</f>
        <v>-0.38520696982763691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1.74</v>
      </c>
      <c r="B145" s="4">
        <f>IF('True_Odds_Calculator_3-way'!B146="","",'True_Odds_Calculator_3-way'!B146)</f>
        <v>3.62</v>
      </c>
      <c r="C145" s="4">
        <f>IF('True_Odds_Calculator_3-way'!C146="","",'True_Odds_Calculator_3-way'!C146)</f>
        <v>5.41</v>
      </c>
      <c r="D145" s="9">
        <f t="shared" si="39"/>
        <v>0.55983108989703634</v>
      </c>
      <c r="E145" s="9">
        <f t="shared" si="40"/>
        <v>0.26428731612045975</v>
      </c>
      <c r="F145" s="9">
        <f t="shared" si="41"/>
        <v>0.17588159398250386</v>
      </c>
      <c r="G145" s="9">
        <f t="shared" si="42"/>
        <v>1.062504141382878</v>
      </c>
      <c r="H145" s="9">
        <f t="shared" si="43"/>
        <v>1.7862530646233299</v>
      </c>
      <c r="I145" s="9">
        <f t="shared" si="44"/>
        <v>3.7837608504231399</v>
      </c>
      <c r="J145" s="9">
        <f t="shared" si="45"/>
        <v>5.6856432634984921</v>
      </c>
      <c r="K145" s="11">
        <f t="shared" si="46"/>
        <v>0.57471264367816088</v>
      </c>
      <c r="L145" s="11">
        <f t="shared" si="47"/>
        <v>0.27624309392265195</v>
      </c>
      <c r="M145" s="11">
        <f t="shared" si="48"/>
        <v>0.18484288354898337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-0.25090916005830177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0.22801632139067773</v>
      </c>
      <c r="Q145" s="11">
        <f>2*'OddsRatio_working_3-way'!K145*'OddsRatio_working_3-way'!L145*'OddsRatio_working_3-way'!M145</f>
        <v>5.8691459817420265E-2</v>
      </c>
      <c r="R145" s="11">
        <f t="shared" si="49"/>
        <v>0</v>
      </c>
      <c r="S145" s="11">
        <f t="shared" si="50"/>
        <v>-0.90876045074518363</v>
      </c>
      <c r="T145" s="11">
        <f t="shared" si="51"/>
        <v>-0.23391517393698419</v>
      </c>
      <c r="U145" s="11">
        <f>'OddsRatio_working_3-way'!S145-'OddsRatio_working_3-way'!R145^2/3</f>
        <v>-0.90876045074518363</v>
      </c>
      <c r="V145" s="11">
        <f>'OddsRatio_working_3-way'!S145*'OddsRatio_working_3-way'!R145/3-2*'OddsRatio_working_3-way'!R145^3/27-'OddsRatio_working_3-way'!T145</f>
        <v>0.23391517393698419</v>
      </c>
      <c r="W145" s="11">
        <f>'OddsRatio_working_3-way'!V145^2+4*'OddsRatio_working_3-way'!U145^3/27</f>
        <v>-5.6468251472925779E-2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0.16672174428587244</v>
      </c>
      <c r="Y145" s="11">
        <f>IF('OddsRatio_working_3-way'!W145&gt;=0,IF('OddsRatio_working_3-way'!V145+SQRT('OddsRatio_working_3-way'!W145)&gt;0,0,PI()),ACOS('OddsRatio_working_3-way'!V145/(2*'OddsRatio_working_3-way'!X145)))</f>
        <v>0.79327702436010827</v>
      </c>
      <c r="Z145" s="11">
        <f>'OddsRatio_working_3-way'!X145^(1/3)*COS('OddsRatio_working_3-way'!Y145/3)</f>
        <v>0.53125207069143898</v>
      </c>
      <c r="AA145" s="11">
        <f>'OddsRatio_working_3-way'!X145^(1/3)*COS(('OddsRatio_working_3-way'!Y145+2*PI())/3)</f>
        <v>-0.39019947041852981</v>
      </c>
      <c r="AB145" s="11">
        <f>'OddsRatio_working_3-way'!X145^(1/3)*COS(('OddsRatio_working_3-way'!Y145+4*PI())/3)</f>
        <v>-0.14105260027290936</v>
      </c>
      <c r="AC145" s="11">
        <f>'OddsRatio_working_3-way'!X145^(1/3)*SIN('OddsRatio_working_3-way'!Y145/3)</f>
        <v>0.1438450125463267</v>
      </c>
      <c r="AD145" s="11">
        <f>'OddsRatio_working_3-way'!X145^(1/3)*SIN(('OddsRatio_working_3-way'!Y145+2*PI())/3)</f>
        <v>0.38815528275870925</v>
      </c>
      <c r="AE145" s="11">
        <f>'OddsRatio_working_3-way'!X145^(1/3)*SIN(('OddsRatio_working_3-way'!Y145+4*PI())/3)</f>
        <v>-0.5320002953050359</v>
      </c>
      <c r="AF145" s="11">
        <f>-'OddsRatio_working_3-way'!U145/(3*'OddsRatio_working_3-way'!X145^(1/3))*COS(('OddsRatio_working_3-way'!Y145)/3)</f>
        <v>0.53125207069143887</v>
      </c>
      <c r="AG145" s="11">
        <f>-'OddsRatio_working_3-way'!U145/(3*'OddsRatio_working_3-way'!X145^(1/3))*COS(('OddsRatio_working_3-way'!Y145+2*PI())/3)</f>
        <v>-0.3901994704185297</v>
      </c>
      <c r="AH145" s="11">
        <f>-'OddsRatio_working_3-way'!U145/(3*'OddsRatio_working_3-way'!X145^(1/3))*COS(('OddsRatio_working_3-way'!Y145+4*PI())/3)</f>
        <v>-0.14105260027290933</v>
      </c>
      <c r="AI145" s="11">
        <f>'OddsRatio_working_3-way'!U145/(3*'OddsRatio_working_3-way'!X145^(1/3))*SIN(('OddsRatio_working_3-way'!Y145)/3)</f>
        <v>-0.14384501254632667</v>
      </c>
      <c r="AJ145" s="11">
        <f>'OddsRatio_working_3-way'!U145/(3*'OddsRatio_working_3-way'!X145^(1/3))*SIN(('OddsRatio_working_3-way'!Y145+2*PI())/3)</f>
        <v>-0.3881552827587092</v>
      </c>
      <c r="AK145" s="11">
        <f>'OddsRatio_working_3-way'!U145/(3*'OddsRatio_working_3-way'!X145^(1/3))*SIN(('OddsRatio_working_3-way'!Y145+4*PI())/3)</f>
        <v>0.53200029530503579</v>
      </c>
      <c r="AL145" s="11">
        <f>'OddsRatio_working_3-way'!Z145+'OddsRatio_working_3-way'!AF145</f>
        <v>1.062504141382878</v>
      </c>
      <c r="AM145" s="11">
        <f>'OddsRatio_working_3-way'!AA145+'OddsRatio_working_3-way'!AG145</f>
        <v>-0.78039894083705952</v>
      </c>
      <c r="AN145" s="11">
        <f>'OddsRatio_working_3-way'!AB145+'OddsRatio_working_3-way'!AH145</f>
        <v>-0.28210520054581867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1.062504141382878</v>
      </c>
      <c r="AS145" s="11">
        <f>IF(('OddsRatio_working_3-way'!X145=0),IF(Q145&gt;0,-Q145^(1/3),(-Q145)^(1/3)),'OddsRatio_working_3-way'!AM145-'OddsRatio_working_3-way'!R145/3)</f>
        <v>-0.78039894083705952</v>
      </c>
      <c r="AT145" s="11">
        <f>IF(('OddsRatio_working_3-way'!X145=0),IF(Q145&gt;0,-Q145^(1/3),(-Q145)^(1/3)),'OddsRatio_working_3-way'!AN145-'OddsRatio_working_3-way'!R145/3)</f>
        <v>-0.28210520054581867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2.38</v>
      </c>
      <c r="B146" s="4">
        <f>IF('True_Odds_Calculator_3-way'!B147="","",'True_Odds_Calculator_3-way'!B147)</f>
        <v>3.16</v>
      </c>
      <c r="C146" s="4">
        <f>IF('True_Odds_Calculator_3-way'!C147="","",'True_Odds_Calculator_3-way'!C147)</f>
        <v>3.36</v>
      </c>
      <c r="D146" s="9">
        <f t="shared" si="39"/>
        <v>0.40765172272044492</v>
      </c>
      <c r="E146" s="9">
        <f t="shared" si="40"/>
        <v>0.30540157952057262</v>
      </c>
      <c r="F146" s="9">
        <f t="shared" si="41"/>
        <v>0.28694669775898224</v>
      </c>
      <c r="G146" s="9">
        <f t="shared" si="42"/>
        <v>1.0529524546643272</v>
      </c>
      <c r="H146" s="9">
        <f t="shared" si="43"/>
        <v>2.4530743874367715</v>
      </c>
      <c r="I146" s="9">
        <f t="shared" si="44"/>
        <v>3.2743773020749471</v>
      </c>
      <c r="J146" s="9">
        <f t="shared" si="45"/>
        <v>3.484967793007812</v>
      </c>
      <c r="K146" s="11">
        <f t="shared" si="46"/>
        <v>0.42016806722689076</v>
      </c>
      <c r="L146" s="11">
        <f t="shared" si="47"/>
        <v>0.31645569620253161</v>
      </c>
      <c r="M146" s="11">
        <f t="shared" si="48"/>
        <v>0.29761904761904762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-0.2783822389715378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0.23347946773646167</v>
      </c>
      <c r="Q146" s="11">
        <f>2*'OddsRatio_working_3-way'!K146*'OddsRatio_working_3-way'!L146*'OddsRatio_working_3-way'!M146</f>
        <v>7.9145582283546317E-2</v>
      </c>
      <c r="R146" s="11">
        <f t="shared" si="49"/>
        <v>0</v>
      </c>
      <c r="S146" s="11">
        <f t="shared" si="50"/>
        <v>-0.83870101986044066</v>
      </c>
      <c r="T146" s="11">
        <f t="shared" si="51"/>
        <v>-0.2843054304611663</v>
      </c>
      <c r="U146" s="11">
        <f>'OddsRatio_working_3-way'!S146-'OddsRatio_working_3-way'!R146^2/3</f>
        <v>-0.83870101986044066</v>
      </c>
      <c r="V146" s="11">
        <f>'OddsRatio_working_3-way'!S146*'OddsRatio_working_3-way'!R146/3-2*'OddsRatio_working_3-way'!R146^3/27-'OddsRatio_working_3-way'!T146</f>
        <v>0.2843054304611663</v>
      </c>
      <c r="W146" s="11">
        <f>'OddsRatio_working_3-way'!V146^2+4*'OddsRatio_working_3-way'!U146^3/27</f>
        <v>-6.5716916575861845E-3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0.14781852847942917</v>
      </c>
      <c r="Y146" s="11">
        <f>IF('OddsRatio_working_3-way'!W146&gt;=0,IF('OddsRatio_working_3-way'!V146+SQRT('OddsRatio_working_3-way'!W146)&gt;0,0,PI()),ACOS('OddsRatio_working_3-way'!V146/(2*'OddsRatio_working_3-way'!X146)))</f>
        <v>0.2777657744601103</v>
      </c>
      <c r="Z146" s="11">
        <f>'OddsRatio_working_3-way'!X146^(1/3)*COS('OddsRatio_working_3-way'!Y146/3)</f>
        <v>0.52647622733216359</v>
      </c>
      <c r="AA146" s="11">
        <f>'OddsRatio_working_3-way'!X146^(1/3)*COS(('OddsRatio_working_3-way'!Y146+2*PI())/3)</f>
        <v>-0.30557416810764731</v>
      </c>
      <c r="AB146" s="11">
        <f>'OddsRatio_working_3-way'!X146^(1/3)*COS(('OddsRatio_working_3-way'!Y146+4*PI())/3)</f>
        <v>-0.22090205922451614</v>
      </c>
      <c r="AC146" s="11">
        <f>'OddsRatio_working_3-way'!X146^(1/3)*SIN('OddsRatio_working_3-way'!Y146/3)</f>
        <v>4.8885464856528983E-2</v>
      </c>
      <c r="AD146" s="11">
        <f>'OddsRatio_working_3-way'!X146^(1/3)*SIN(('OddsRatio_working_3-way'!Y146+2*PI())/3)</f>
        <v>0.43149905492998036</v>
      </c>
      <c r="AE146" s="11">
        <f>'OddsRatio_working_3-way'!X146^(1/3)*SIN(('OddsRatio_working_3-way'!Y146+4*PI())/3)</f>
        <v>-0.48038451978650942</v>
      </c>
      <c r="AF146" s="11">
        <f>-'OddsRatio_working_3-way'!U146/(3*'OddsRatio_working_3-way'!X146^(1/3))*COS(('OddsRatio_working_3-way'!Y146)/3)</f>
        <v>0.52647622733216359</v>
      </c>
      <c r="AG146" s="11">
        <f>-'OddsRatio_working_3-way'!U146/(3*'OddsRatio_working_3-way'!X146^(1/3))*COS(('OddsRatio_working_3-way'!Y146+2*PI())/3)</f>
        <v>-0.30557416810764731</v>
      </c>
      <c r="AH146" s="11">
        <f>-'OddsRatio_working_3-way'!U146/(3*'OddsRatio_working_3-way'!X146^(1/3))*COS(('OddsRatio_working_3-way'!Y146+4*PI())/3)</f>
        <v>-0.22090205922451614</v>
      </c>
      <c r="AI146" s="11">
        <f>'OddsRatio_working_3-way'!U146/(3*'OddsRatio_working_3-way'!X146^(1/3))*SIN(('OddsRatio_working_3-way'!Y146)/3)</f>
        <v>-4.8885464856528983E-2</v>
      </c>
      <c r="AJ146" s="11">
        <f>'OddsRatio_working_3-way'!U146/(3*'OddsRatio_working_3-way'!X146^(1/3))*SIN(('OddsRatio_working_3-way'!Y146+2*PI())/3)</f>
        <v>-0.43149905492998036</v>
      </c>
      <c r="AK146" s="11">
        <f>'OddsRatio_working_3-way'!U146/(3*'OddsRatio_working_3-way'!X146^(1/3))*SIN(('OddsRatio_working_3-way'!Y146+4*PI())/3)</f>
        <v>0.48038451978650942</v>
      </c>
      <c r="AL146" s="11">
        <f>'OddsRatio_working_3-way'!Z146+'OddsRatio_working_3-way'!AF146</f>
        <v>1.0529524546643272</v>
      </c>
      <c r="AM146" s="11">
        <f>'OddsRatio_working_3-way'!AA146+'OddsRatio_working_3-way'!AG146</f>
        <v>-0.61114833621529463</v>
      </c>
      <c r="AN146" s="11">
        <f>'OddsRatio_working_3-way'!AB146+'OddsRatio_working_3-way'!AH146</f>
        <v>-0.44180411844903228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1.0529524546643272</v>
      </c>
      <c r="AS146" s="11">
        <f>IF(('OddsRatio_working_3-way'!X146=0),IF(Q146&gt;0,-Q146^(1/3),(-Q146)^(1/3)),'OddsRatio_working_3-way'!AM146-'OddsRatio_working_3-way'!R146/3)</f>
        <v>-0.61114833621529463</v>
      </c>
      <c r="AT146" s="11">
        <f>IF(('OddsRatio_working_3-way'!X146=0),IF(Q146&gt;0,-Q146^(1/3),(-Q146)^(1/3)),'OddsRatio_working_3-way'!AN146-'OddsRatio_working_3-way'!R146/3)</f>
        <v>-0.44180411844903228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1.57</v>
      </c>
      <c r="B147" s="4">
        <f>IF('True_Odds_Calculator_3-way'!B148="","",'True_Odds_Calculator_3-way'!B148)</f>
        <v>4.3600000000000003</v>
      </c>
      <c r="C147" s="4">
        <f>IF('True_Odds_Calculator_3-way'!C148="","",'True_Odds_Calculator_3-way'!C148)</f>
        <v>5.76</v>
      </c>
      <c r="D147" s="9">
        <f t="shared" si="39"/>
        <v>0.61990096553520091</v>
      </c>
      <c r="E147" s="9">
        <f t="shared" si="40"/>
        <v>0.21671185838200474</v>
      </c>
      <c r="F147" s="9">
        <f t="shared" si="41"/>
        <v>0.16338717608279457</v>
      </c>
      <c r="G147" s="9">
        <f t="shared" si="42"/>
        <v>1.075720878682656</v>
      </c>
      <c r="H147" s="9">
        <f t="shared" si="43"/>
        <v>1.6131609008491135</v>
      </c>
      <c r="I147" s="9">
        <f t="shared" si="44"/>
        <v>4.6144221523737246</v>
      </c>
      <c r="J147" s="9">
        <f t="shared" si="45"/>
        <v>6.1204313825294436</v>
      </c>
      <c r="K147" s="11">
        <f t="shared" si="46"/>
        <v>0.63694267515923564</v>
      </c>
      <c r="L147" s="11">
        <f t="shared" si="47"/>
        <v>0.2293577981651376</v>
      </c>
      <c r="M147" s="11">
        <f t="shared" si="48"/>
        <v>0.1736111111111111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-0.23121311283819335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0.22039977729731136</v>
      </c>
      <c r="Q147" s="11">
        <f>2*'OddsRatio_working_3-way'!K147*'OddsRatio_working_3-way'!L147*'OddsRatio_working_3-way'!M147</f>
        <v>5.0724919976366238E-2</v>
      </c>
      <c r="R147" s="11">
        <f t="shared" si="49"/>
        <v>0</v>
      </c>
      <c r="S147" s="11">
        <f t="shared" si="50"/>
        <v>-0.95323217006100636</v>
      </c>
      <c r="T147" s="11">
        <f t="shared" si="51"/>
        <v>-0.21938600001404052</v>
      </c>
      <c r="U147" s="11">
        <f>'OddsRatio_working_3-way'!S147-'OddsRatio_working_3-way'!R147^2/3</f>
        <v>-0.95323217006100636</v>
      </c>
      <c r="V147" s="11">
        <f>'OddsRatio_working_3-way'!S147*'OddsRatio_working_3-way'!R147/3-2*'OddsRatio_working_3-way'!R147^3/27-'OddsRatio_working_3-way'!T147</f>
        <v>0.21938600001404052</v>
      </c>
      <c r="W147" s="11">
        <f>'OddsRatio_working_3-way'!V147^2+4*'OddsRatio_working_3-way'!U147^3/27</f>
        <v>-8.0189176766405607E-2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0.17910848232884322</v>
      </c>
      <c r="Y147" s="11">
        <f>IF('OddsRatio_working_3-way'!W147&gt;=0,IF('OddsRatio_working_3-way'!V147+SQRT('OddsRatio_working_3-way'!W147)&gt;0,0,PI()),ACOS('OddsRatio_working_3-way'!V147/(2*'OddsRatio_working_3-way'!X147)))</f>
        <v>0.91165423015352509</v>
      </c>
      <c r="Z147" s="11">
        <f>'OddsRatio_working_3-way'!X147^(1/3)*COS('OddsRatio_working_3-way'!Y147/3)</f>
        <v>0.53786043934132799</v>
      </c>
      <c r="AA147" s="11">
        <f>'OddsRatio_working_3-way'!X147^(1/3)*COS(('OddsRatio_working_3-way'!Y147+2*PI())/3)</f>
        <v>-0.41500435618673875</v>
      </c>
      <c r="AB147" s="11">
        <f>'OddsRatio_working_3-way'!X147^(1/3)*COS(('OddsRatio_working_3-way'!Y147+4*PI())/3)</f>
        <v>-0.12285608315458939</v>
      </c>
      <c r="AC147" s="11">
        <f>'OddsRatio_working_3-way'!X147^(1/3)*SIN('OddsRatio_working_3-way'!Y147/3)</f>
        <v>0.16867188407839578</v>
      </c>
      <c r="AD147" s="11">
        <f>'OddsRatio_working_3-way'!X147^(1/3)*SIN(('OddsRatio_working_3-way'!Y147+2*PI())/3)</f>
        <v>0.3814648621210513</v>
      </c>
      <c r="AE147" s="11">
        <f>'OddsRatio_working_3-way'!X147^(1/3)*SIN(('OddsRatio_working_3-way'!Y147+4*PI())/3)</f>
        <v>-0.55013674619944708</v>
      </c>
      <c r="AF147" s="11">
        <f>-'OddsRatio_working_3-way'!U147/(3*'OddsRatio_working_3-way'!X147^(1/3))*COS(('OddsRatio_working_3-way'!Y147)/3)</f>
        <v>0.53786043934132788</v>
      </c>
      <c r="AG147" s="11">
        <f>-'OddsRatio_working_3-way'!U147/(3*'OddsRatio_working_3-way'!X147^(1/3))*COS(('OddsRatio_working_3-way'!Y147+2*PI())/3)</f>
        <v>-0.4150043561867387</v>
      </c>
      <c r="AH147" s="11">
        <f>-'OddsRatio_working_3-way'!U147/(3*'OddsRatio_working_3-way'!X147^(1/3))*COS(('OddsRatio_working_3-way'!Y147+4*PI())/3)</f>
        <v>-0.12285608315458937</v>
      </c>
      <c r="AI147" s="11">
        <f>'OddsRatio_working_3-way'!U147/(3*'OddsRatio_working_3-way'!X147^(1/3))*SIN(('OddsRatio_working_3-way'!Y147)/3)</f>
        <v>-0.16867188407839576</v>
      </c>
      <c r="AJ147" s="11">
        <f>'OddsRatio_working_3-way'!U147/(3*'OddsRatio_working_3-way'!X147^(1/3))*SIN(('OddsRatio_working_3-way'!Y147+2*PI())/3)</f>
        <v>-0.38146486212105118</v>
      </c>
      <c r="AK147" s="11">
        <f>'OddsRatio_working_3-way'!U147/(3*'OddsRatio_working_3-way'!X147^(1/3))*SIN(('OddsRatio_working_3-way'!Y147+4*PI())/3)</f>
        <v>0.55013674619944697</v>
      </c>
      <c r="AL147" s="11">
        <f>'OddsRatio_working_3-way'!Z147+'OddsRatio_working_3-way'!AF147</f>
        <v>1.075720878682656</v>
      </c>
      <c r="AM147" s="11">
        <f>'OddsRatio_working_3-way'!AA147+'OddsRatio_working_3-way'!AG147</f>
        <v>-0.8300087123734774</v>
      </c>
      <c r="AN147" s="11">
        <f>'OddsRatio_working_3-way'!AB147+'OddsRatio_working_3-way'!AH147</f>
        <v>-0.24571216630917875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1.075720878682656</v>
      </c>
      <c r="AS147" s="11">
        <f>IF(('OddsRatio_working_3-way'!X147=0),IF(Q147&gt;0,-Q147^(1/3),(-Q147)^(1/3)),'OddsRatio_working_3-way'!AM147-'OddsRatio_working_3-way'!R147/3)</f>
        <v>-0.8300087123734774</v>
      </c>
      <c r="AT147" s="11">
        <f>IF(('OddsRatio_working_3-way'!X147=0),IF(Q147&gt;0,-Q147^(1/3),(-Q147)^(1/3)),'OddsRatio_working_3-way'!AN147-'OddsRatio_working_3-way'!R147/3)</f>
        <v>-0.24571216630917875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2.0299999999999998</v>
      </c>
      <c r="B148" s="4">
        <f>IF('True_Odds_Calculator_3-way'!B149="","",'True_Odds_Calculator_3-way'!B149)</f>
        <v>3.4</v>
      </c>
      <c r="C148" s="4">
        <f>IF('True_Odds_Calculator_3-way'!C149="","",'True_Odds_Calculator_3-way'!C149)</f>
        <v>4.04</v>
      </c>
      <c r="D148" s="9">
        <f t="shared" si="39"/>
        <v>0.47921715283280264</v>
      </c>
      <c r="E148" s="9">
        <f t="shared" si="40"/>
        <v>0.28310952265810024</v>
      </c>
      <c r="F148" s="9">
        <f t="shared" si="41"/>
        <v>0.23767332450909684</v>
      </c>
      <c r="G148" s="9">
        <f t="shared" si="42"/>
        <v>1.0550841340644621</v>
      </c>
      <c r="H148" s="9">
        <f t="shared" si="43"/>
        <v>2.0867366580863953</v>
      </c>
      <c r="I148" s="9">
        <f t="shared" si="44"/>
        <v>3.5322019217547092</v>
      </c>
      <c r="J148" s="9">
        <f t="shared" si="45"/>
        <v>4.207455767555965</v>
      </c>
      <c r="K148" s="11">
        <f t="shared" si="46"/>
        <v>0.49261083743842371</v>
      </c>
      <c r="L148" s="11">
        <f t="shared" si="47"/>
        <v>0.29411764705882354</v>
      </c>
      <c r="M148" s="11">
        <f t="shared" si="48"/>
        <v>0.24752475247524752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-0.26950431931051677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0.23203204122208809</v>
      </c>
      <c r="Q148" s="11">
        <f>2*'OddsRatio_working_3-way'!K148*'OddsRatio_working_3-way'!L148*'OddsRatio_working_3-way'!M148</f>
        <v>7.1725515060923672E-2</v>
      </c>
      <c r="R148" s="11">
        <f t="shared" si="49"/>
        <v>0</v>
      </c>
      <c r="S148" s="11">
        <f t="shared" si="50"/>
        <v>-0.8609585249531605</v>
      </c>
      <c r="T148" s="11">
        <f t="shared" si="51"/>
        <v>-0.26613864758984868</v>
      </c>
      <c r="U148" s="11">
        <f>'OddsRatio_working_3-way'!S148-'OddsRatio_working_3-way'!R148^2/3</f>
        <v>-0.8609585249531605</v>
      </c>
      <c r="V148" s="11">
        <f>'OddsRatio_working_3-way'!S148*'OddsRatio_working_3-way'!R148/3-2*'OddsRatio_working_3-way'!R148^3/27-'OddsRatio_working_3-way'!T148</f>
        <v>0.26613864758984868</v>
      </c>
      <c r="W148" s="11">
        <f>'OddsRatio_working_3-way'!V148^2+4*'OddsRatio_working_3-way'!U148^3/27</f>
        <v>-2.3716167884758638E-2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0.15374162385778314</v>
      </c>
      <c r="Y148" s="11">
        <f>IF('OddsRatio_working_3-way'!W148&gt;=0,IF('OddsRatio_working_3-way'!V148+SQRT('OddsRatio_working_3-way'!W148)&gt;0,0,PI()),ACOS('OddsRatio_working_3-way'!V148/(2*'OddsRatio_working_3-way'!X148)))</f>
        <v>0.52457138301634987</v>
      </c>
      <c r="Z148" s="11">
        <f>'OddsRatio_working_3-way'!X148^(1/3)*COS('OddsRatio_working_3-way'!Y148/3)</f>
        <v>0.52754206703223105</v>
      </c>
      <c r="AA148" s="11">
        <f>'OddsRatio_working_3-way'!X148^(1/3)*COS(('OddsRatio_working_3-way'!Y148+2*PI())/3)</f>
        <v>-0.34448136043783567</v>
      </c>
      <c r="AB148" s="11">
        <f>'OddsRatio_working_3-way'!X148^(1/3)*COS(('OddsRatio_working_3-way'!Y148+4*PI())/3)</f>
        <v>-0.18306070659439541</v>
      </c>
      <c r="AC148" s="11">
        <f>'OddsRatio_working_3-way'!X148^(1/3)*SIN('OddsRatio_working_3-way'!Y148/3)</f>
        <v>9.3196257949275788E-2</v>
      </c>
      <c r="AD148" s="11">
        <f>'OddsRatio_working_3-way'!X148^(1/3)*SIN(('OddsRatio_working_3-way'!Y148+2*PI())/3)</f>
        <v>0.41026670264022741</v>
      </c>
      <c r="AE148" s="11">
        <f>'OddsRatio_working_3-way'!X148^(1/3)*SIN(('OddsRatio_working_3-way'!Y148+4*PI())/3)</f>
        <v>-0.50346296058950302</v>
      </c>
      <c r="AF148" s="11">
        <f>-'OddsRatio_working_3-way'!U148/(3*'OddsRatio_working_3-way'!X148^(1/3))*COS(('OddsRatio_working_3-way'!Y148)/3)</f>
        <v>0.52754206703223105</v>
      </c>
      <c r="AG148" s="11">
        <f>-'OddsRatio_working_3-way'!U148/(3*'OddsRatio_working_3-way'!X148^(1/3))*COS(('OddsRatio_working_3-way'!Y148+2*PI())/3)</f>
        <v>-0.34448136043783567</v>
      </c>
      <c r="AH148" s="11">
        <f>-'OddsRatio_working_3-way'!U148/(3*'OddsRatio_working_3-way'!X148^(1/3))*COS(('OddsRatio_working_3-way'!Y148+4*PI())/3)</f>
        <v>-0.18306070659439541</v>
      </c>
      <c r="AI148" s="11">
        <f>'OddsRatio_working_3-way'!U148/(3*'OddsRatio_working_3-way'!X148^(1/3))*SIN(('OddsRatio_working_3-way'!Y148)/3)</f>
        <v>-9.3196257949275788E-2</v>
      </c>
      <c r="AJ148" s="11">
        <f>'OddsRatio_working_3-way'!U148/(3*'OddsRatio_working_3-way'!X148^(1/3))*SIN(('OddsRatio_working_3-way'!Y148+2*PI())/3)</f>
        <v>-0.41026670264022741</v>
      </c>
      <c r="AK148" s="11">
        <f>'OddsRatio_working_3-way'!U148/(3*'OddsRatio_working_3-way'!X148^(1/3))*SIN(('OddsRatio_working_3-way'!Y148+4*PI())/3)</f>
        <v>0.50346296058950302</v>
      </c>
      <c r="AL148" s="11">
        <f>'OddsRatio_working_3-way'!Z148+'OddsRatio_working_3-way'!AF148</f>
        <v>1.0550841340644621</v>
      </c>
      <c r="AM148" s="11">
        <f>'OddsRatio_working_3-way'!AA148+'OddsRatio_working_3-way'!AG148</f>
        <v>-0.68896272087567134</v>
      </c>
      <c r="AN148" s="11">
        <f>'OddsRatio_working_3-way'!AB148+'OddsRatio_working_3-way'!AH148</f>
        <v>-0.36612141318879082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1.0550841340644621</v>
      </c>
      <c r="AS148" s="11">
        <f>IF(('OddsRatio_working_3-way'!X148=0),IF(Q148&gt;0,-Q148^(1/3),(-Q148)^(1/3)),'OddsRatio_working_3-way'!AM148-'OddsRatio_working_3-way'!R148/3)</f>
        <v>-0.68896272087567134</v>
      </c>
      <c r="AT148" s="11">
        <f>IF(('OddsRatio_working_3-way'!X148=0),IF(Q148&gt;0,-Q148^(1/3),(-Q148)^(1/3)),'OddsRatio_working_3-way'!AN148-'OddsRatio_working_3-way'!R148/3)</f>
        <v>-0.36612141318879082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2.48</v>
      </c>
      <c r="B149" s="4">
        <f>IF('True_Odds_Calculator_3-way'!B150="","",'True_Odds_Calculator_3-way'!B150)</f>
        <v>3.23</v>
      </c>
      <c r="C149" s="4">
        <f>IF('True_Odds_Calculator_3-way'!C150="","",'True_Odds_Calculator_3-way'!C150)</f>
        <v>3.12</v>
      </c>
      <c r="D149" s="9">
        <f t="shared" si="39"/>
        <v>0.3912579726886099</v>
      </c>
      <c r="E149" s="9">
        <f t="shared" si="40"/>
        <v>0.29901621432384307</v>
      </c>
      <c r="F149" s="9">
        <f t="shared" si="41"/>
        <v>0.30972581298754698</v>
      </c>
      <c r="G149" s="9">
        <f t="shared" si="42"/>
        <v>1.0512557170129662</v>
      </c>
      <c r="H149" s="9">
        <f t="shared" si="43"/>
        <v>2.5558584611791897</v>
      </c>
      <c r="I149" s="9">
        <f t="shared" si="44"/>
        <v>3.344300248938914</v>
      </c>
      <c r="J149" s="9">
        <f t="shared" si="45"/>
        <v>3.2286621200674888</v>
      </c>
      <c r="K149" s="11">
        <f t="shared" si="46"/>
        <v>0.40322580645161293</v>
      </c>
      <c r="L149" s="11">
        <f t="shared" si="47"/>
        <v>0.30959752321981426</v>
      </c>
      <c r="M149" s="11">
        <f t="shared" si="48"/>
        <v>0.32051282051282048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-0.279958489860617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0.23327046634247278</v>
      </c>
      <c r="Q149" s="11">
        <f>2*'OddsRatio_working_3-way'!K149*'OddsRatio_working_3-way'!L149*'OddsRatio_working_3-way'!M149</f>
        <v>8.0024173702392024E-2</v>
      </c>
      <c r="R149" s="11">
        <f t="shared" si="49"/>
        <v>0</v>
      </c>
      <c r="S149" s="11">
        <f t="shared" si="50"/>
        <v>-0.83323233547448838</v>
      </c>
      <c r="T149" s="11">
        <f t="shared" si="51"/>
        <v>-0.285842996732243</v>
      </c>
      <c r="U149" s="11">
        <f>'OddsRatio_working_3-way'!S149-'OddsRatio_working_3-way'!R149^2/3</f>
        <v>-0.83323233547448838</v>
      </c>
      <c r="V149" s="11">
        <f>'OddsRatio_working_3-way'!S149*'OddsRatio_working_3-way'!R149/3-2*'OddsRatio_working_3-way'!R149^3/27-'OddsRatio_working_3-way'!T149</f>
        <v>0.285842996732243</v>
      </c>
      <c r="W149" s="11">
        <f>'OddsRatio_working_3-way'!V149^2+4*'OddsRatio_working_3-way'!U149^3/27</f>
        <v>-3.9964948484887131E-3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0.14637512906002662</v>
      </c>
      <c r="Y149" s="11">
        <f>IF('OddsRatio_working_3-way'!W149&gt;=0,IF('OddsRatio_working_3-way'!V149+SQRT('OddsRatio_working_3-way'!W149)&gt;0,0,PI()),ACOS('OddsRatio_working_3-way'!V149/(2*'OddsRatio_working_3-way'!X149)))</f>
        <v>0.21765914913284301</v>
      </c>
      <c r="Z149" s="11">
        <f>'OddsRatio_working_3-way'!X149^(1/3)*COS('OddsRatio_working_3-way'!Y149/3)</f>
        <v>0.52562785850648308</v>
      </c>
      <c r="AA149" s="11">
        <f>'OddsRatio_working_3-way'!X149^(1/3)*COS(('OddsRatio_working_3-way'!Y149+2*PI())/3)</f>
        <v>-0.29589866349788196</v>
      </c>
      <c r="AB149" s="11">
        <f>'OddsRatio_working_3-way'!X149^(1/3)*COS(('OddsRatio_working_3-way'!Y149+4*PI())/3)</f>
        <v>-0.22972919500860148</v>
      </c>
      <c r="AC149" s="11">
        <f>'OddsRatio_working_3-way'!X149^(1/3)*SIN('OddsRatio_working_3-way'!Y149/3)</f>
        <v>3.8202960444420751E-2</v>
      </c>
      <c r="AD149" s="11">
        <f>'OddsRatio_working_3-way'!X149^(1/3)*SIN(('OddsRatio_working_3-way'!Y149+2*PI())/3)</f>
        <v>0.43610559818121647</v>
      </c>
      <c r="AE149" s="11">
        <f>'OddsRatio_working_3-way'!X149^(1/3)*SIN(('OddsRatio_working_3-way'!Y149+4*PI())/3)</f>
        <v>-0.47430855862563709</v>
      </c>
      <c r="AF149" s="11">
        <f>-'OddsRatio_working_3-way'!U149/(3*'OddsRatio_working_3-way'!X149^(1/3))*COS(('OddsRatio_working_3-way'!Y149)/3)</f>
        <v>0.52562785850648308</v>
      </c>
      <c r="AG149" s="11">
        <f>-'OddsRatio_working_3-way'!U149/(3*'OddsRatio_working_3-way'!X149^(1/3))*COS(('OddsRatio_working_3-way'!Y149+2*PI())/3)</f>
        <v>-0.29589866349788196</v>
      </c>
      <c r="AH149" s="11">
        <f>-'OddsRatio_working_3-way'!U149/(3*'OddsRatio_working_3-way'!X149^(1/3))*COS(('OddsRatio_working_3-way'!Y149+4*PI())/3)</f>
        <v>-0.22972919500860148</v>
      </c>
      <c r="AI149" s="11">
        <f>'OddsRatio_working_3-way'!U149/(3*'OddsRatio_working_3-way'!X149^(1/3))*SIN(('OddsRatio_working_3-way'!Y149)/3)</f>
        <v>-3.8202960444420751E-2</v>
      </c>
      <c r="AJ149" s="11">
        <f>'OddsRatio_working_3-way'!U149/(3*'OddsRatio_working_3-way'!X149^(1/3))*SIN(('OddsRatio_working_3-way'!Y149+2*PI())/3)</f>
        <v>-0.43610559818121647</v>
      </c>
      <c r="AK149" s="11">
        <f>'OddsRatio_working_3-way'!U149/(3*'OddsRatio_working_3-way'!X149^(1/3))*SIN(('OddsRatio_working_3-way'!Y149+4*PI())/3)</f>
        <v>0.47430855862563709</v>
      </c>
      <c r="AL149" s="11">
        <f>'OddsRatio_working_3-way'!Z149+'OddsRatio_working_3-way'!AF149</f>
        <v>1.0512557170129662</v>
      </c>
      <c r="AM149" s="11">
        <f>'OddsRatio_working_3-way'!AA149+'OddsRatio_working_3-way'!AG149</f>
        <v>-0.59179732699576393</v>
      </c>
      <c r="AN149" s="11">
        <f>'OddsRatio_working_3-way'!AB149+'OddsRatio_working_3-way'!AH149</f>
        <v>-0.45945839001720296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1.0512557170129662</v>
      </c>
      <c r="AS149" s="11">
        <f>IF(('OddsRatio_working_3-way'!X149=0),IF(Q149&gt;0,-Q149^(1/3),(-Q149)^(1/3)),'OddsRatio_working_3-way'!AM149-'OddsRatio_working_3-way'!R149/3)</f>
        <v>-0.59179732699576393</v>
      </c>
      <c r="AT149" s="11">
        <f>IF(('OddsRatio_working_3-way'!X149=0),IF(Q149&gt;0,-Q149^(1/3),(-Q149)^(1/3)),'OddsRatio_working_3-way'!AN149-'OddsRatio_working_3-way'!R149/3)</f>
        <v>-0.45945839001720296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2.73</v>
      </c>
      <c r="B150" s="4">
        <f>IF('True_Odds_Calculator_3-way'!B151="","",'True_Odds_Calculator_3-way'!B151)</f>
        <v>3.17</v>
      </c>
      <c r="C150" s="4">
        <f>IF('True_Odds_Calculator_3-way'!C151="","",'True_Odds_Calculator_3-way'!C151)</f>
        <v>2.84</v>
      </c>
      <c r="D150" s="9">
        <f t="shared" si="39"/>
        <v>0.35466111120766264</v>
      </c>
      <c r="E150" s="9">
        <f t="shared" si="40"/>
        <v>0.30465701393204081</v>
      </c>
      <c r="F150" s="9">
        <f t="shared" si="41"/>
        <v>0.34068187486029639</v>
      </c>
      <c r="G150" s="9">
        <f t="shared" si="42"/>
        <v>1.051787883219931</v>
      </c>
      <c r="H150" s="9">
        <f t="shared" si="43"/>
        <v>2.8195930379704808</v>
      </c>
      <c r="I150" s="9">
        <f t="shared" si="44"/>
        <v>3.2823797065872506</v>
      </c>
      <c r="J150" s="9">
        <f t="shared" si="45"/>
        <v>2.9352897051246725</v>
      </c>
      <c r="K150" s="11">
        <f t="shared" si="46"/>
        <v>0.36630036630036628</v>
      </c>
      <c r="L150" s="11">
        <f t="shared" si="47"/>
        <v>0.31545741324921134</v>
      </c>
      <c r="M150" s="11">
        <f t="shared" si="48"/>
        <v>0.35211267605633806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-0.28104988419557209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0.23354557499490186</v>
      </c>
      <c r="Q150" s="11">
        <f>2*'OddsRatio_working_3-way'!K150*'OddsRatio_working_3-way'!L150*'OddsRatio_working_3-way'!M150</f>
        <v>8.1374764806586022E-2</v>
      </c>
      <c r="R150" s="11">
        <f t="shared" si="49"/>
        <v>0</v>
      </c>
      <c r="S150" s="11">
        <f t="shared" si="50"/>
        <v>-0.83097552473064262</v>
      </c>
      <c r="T150" s="11">
        <f t="shared" si="51"/>
        <v>-0.28953851035910894</v>
      </c>
      <c r="U150" s="11">
        <f>'OddsRatio_working_3-way'!S150-'OddsRatio_working_3-way'!R150^2/3</f>
        <v>-0.83097552473064262</v>
      </c>
      <c r="V150" s="11">
        <f>'OddsRatio_working_3-way'!S150*'OddsRatio_working_3-way'!R150/3-2*'OddsRatio_working_3-way'!R150^3/27-'OddsRatio_working_3-way'!T150</f>
        <v>0.28953851035910894</v>
      </c>
      <c r="W150" s="11">
        <f>'OddsRatio_working_3-way'!V150^2+4*'OddsRatio_working_3-way'!U150^3/27</f>
        <v>-1.1756713885009012E-3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0.14578084610938497</v>
      </c>
      <c r="Y150" s="11">
        <f>IF('OddsRatio_working_3-way'!W150&gt;=0,IF('OddsRatio_working_3-way'!V150+SQRT('OddsRatio_working_3-way'!W150)&gt;0,0,PI()),ACOS('OddsRatio_working_3-way'!V150/(2*'OddsRatio_working_3-way'!X150)))</f>
        <v>0.11787417962553359</v>
      </c>
      <c r="Z150" s="11">
        <f>'OddsRatio_working_3-way'!X150^(1/3)*COS('OddsRatio_working_3-way'!Y150/3)</f>
        <v>0.52589394160996539</v>
      </c>
      <c r="AA150" s="11">
        <f>'OddsRatio_working_3-way'!X150^(1/3)*COS(('OddsRatio_working_3-way'!Y150+2*PI())/3)</f>
        <v>-0.2808509596374007</v>
      </c>
      <c r="AB150" s="11">
        <f>'OddsRatio_working_3-way'!X150^(1/3)*COS(('OddsRatio_working_3-way'!Y150+4*PI())/3)</f>
        <v>-0.2450429819725648</v>
      </c>
      <c r="AC150" s="11">
        <f>'OddsRatio_working_3-way'!X150^(1/3)*SIN('OddsRatio_working_3-way'!Y150/3)</f>
        <v>2.0673745543929128E-2</v>
      </c>
      <c r="AD150" s="11">
        <f>'OddsRatio_working_3-way'!X150^(1/3)*SIN(('OddsRatio_working_3-way'!Y150+2*PI())/3)</f>
        <v>0.4451006403585957</v>
      </c>
      <c r="AE150" s="11">
        <f>'OddsRatio_working_3-way'!X150^(1/3)*SIN(('OddsRatio_working_3-way'!Y150+4*PI())/3)</f>
        <v>-0.46577438590252479</v>
      </c>
      <c r="AF150" s="11">
        <f>-'OddsRatio_working_3-way'!U150/(3*'OddsRatio_working_3-way'!X150^(1/3))*COS(('OddsRatio_working_3-way'!Y150)/3)</f>
        <v>0.5258939416099655</v>
      </c>
      <c r="AG150" s="11">
        <f>-'OddsRatio_working_3-way'!U150/(3*'OddsRatio_working_3-way'!X150^(1/3))*COS(('OddsRatio_working_3-way'!Y150+2*PI())/3)</f>
        <v>-0.28085095963740075</v>
      </c>
      <c r="AH150" s="11">
        <f>-'OddsRatio_working_3-way'!U150/(3*'OddsRatio_working_3-way'!X150^(1/3))*COS(('OddsRatio_working_3-way'!Y150+4*PI())/3)</f>
        <v>-0.24504298197256486</v>
      </c>
      <c r="AI150" s="11">
        <f>'OddsRatio_working_3-way'!U150/(3*'OddsRatio_working_3-way'!X150^(1/3))*SIN(('OddsRatio_working_3-way'!Y150)/3)</f>
        <v>-2.0673745543929131E-2</v>
      </c>
      <c r="AJ150" s="11">
        <f>'OddsRatio_working_3-way'!U150/(3*'OddsRatio_working_3-way'!X150^(1/3))*SIN(('OddsRatio_working_3-way'!Y150+2*PI())/3)</f>
        <v>-0.44510064035859581</v>
      </c>
      <c r="AK150" s="11">
        <f>'OddsRatio_working_3-way'!U150/(3*'OddsRatio_working_3-way'!X150^(1/3))*SIN(('OddsRatio_working_3-way'!Y150+4*PI())/3)</f>
        <v>0.4657743859025249</v>
      </c>
      <c r="AL150" s="11">
        <f>'OddsRatio_working_3-way'!Z150+'OddsRatio_working_3-way'!AF150</f>
        <v>1.051787883219931</v>
      </c>
      <c r="AM150" s="11">
        <f>'OddsRatio_working_3-way'!AA150+'OddsRatio_working_3-way'!AG150</f>
        <v>-0.5617019192748014</v>
      </c>
      <c r="AN150" s="11">
        <f>'OddsRatio_working_3-way'!AB150+'OddsRatio_working_3-way'!AH150</f>
        <v>-0.49008596394512965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1.051787883219931</v>
      </c>
      <c r="AS150" s="11">
        <f>IF(('OddsRatio_working_3-way'!X150=0),IF(Q150&gt;0,-Q150^(1/3),(-Q150)^(1/3)),'OddsRatio_working_3-way'!AM150-'OddsRatio_working_3-way'!R150/3)</f>
        <v>-0.5617019192748014</v>
      </c>
      <c r="AT150" s="11">
        <f>IF(('OddsRatio_working_3-way'!X150=0),IF(Q150&gt;0,-Q150^(1/3),(-Q150)^(1/3)),'OddsRatio_working_3-way'!AN150-'OddsRatio_working_3-way'!R150/3)</f>
        <v>-0.49008596394512965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1.78</v>
      </c>
      <c r="B151" s="4">
        <f>IF('True_Odds_Calculator_3-way'!B152="","",'True_Odds_Calculator_3-way'!B152)</f>
        <v>3.56</v>
      </c>
      <c r="C151" s="4">
        <f>IF('True_Odds_Calculator_3-way'!C152="","",'True_Odds_Calculator_3-way'!C152)</f>
        <v>5.18</v>
      </c>
      <c r="D151" s="9">
        <f t="shared" si="39"/>
        <v>0.54706333013692021</v>
      </c>
      <c r="E151" s="9">
        <f t="shared" si="40"/>
        <v>0.26900899066811329</v>
      </c>
      <c r="F151" s="9">
        <f t="shared" si="41"/>
        <v>0.18392767919496639</v>
      </c>
      <c r="G151" s="9">
        <f t="shared" si="42"/>
        <v>1.0614640139390512</v>
      </c>
      <c r="H151" s="9">
        <f t="shared" si="43"/>
        <v>1.82794193087246</v>
      </c>
      <c r="I151" s="9">
        <f t="shared" si="44"/>
        <v>3.7173478756839704</v>
      </c>
      <c r="J151" s="9">
        <f t="shared" si="45"/>
        <v>5.4369195782652344</v>
      </c>
      <c r="K151" s="11">
        <f t="shared" si="46"/>
        <v>0.5617977528089888</v>
      </c>
      <c r="L151" s="11">
        <f t="shared" si="47"/>
        <v>0.2808988764044944</v>
      </c>
      <c r="M151" s="11">
        <f t="shared" si="48"/>
        <v>0.19305019305019305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-0.25427934833312926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0.22909630282436749</v>
      </c>
      <c r="Q151" s="11">
        <f>2*'OddsRatio_working_3-way'!K151*'OddsRatio_working_3-way'!L151*'OddsRatio_working_3-way'!M151</f>
        <v>6.0929867772438161E-2</v>
      </c>
      <c r="R151" s="11">
        <f t="shared" si="49"/>
        <v>0</v>
      </c>
      <c r="S151" s="11">
        <f t="shared" si="50"/>
        <v>-0.90096307201570425</v>
      </c>
      <c r="T151" s="11">
        <f t="shared" si="51"/>
        <v>-0.239617838302049</v>
      </c>
      <c r="U151" s="11">
        <f>'OddsRatio_working_3-way'!S151-'OddsRatio_working_3-way'!R151^2/3</f>
        <v>-0.90096307201570425</v>
      </c>
      <c r="V151" s="11">
        <f>'OddsRatio_working_3-way'!S151*'OddsRatio_working_3-way'!R151/3-2*'OddsRatio_working_3-way'!R151^3/27-'OddsRatio_working_3-way'!T151</f>
        <v>0.239617838302049</v>
      </c>
      <c r="W151" s="11">
        <f>'OddsRatio_working_3-way'!V151^2+4*'OddsRatio_working_3-way'!U151^3/27</f>
        <v>-5.0930368628523917E-2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0.16458058593062458</v>
      </c>
      <c r="Y151" s="11">
        <f>IF('OddsRatio_working_3-way'!W151&gt;=0,IF('OddsRatio_working_3-way'!V151+SQRT('OddsRatio_working_3-way'!W151)&gt;0,0,PI()),ACOS('OddsRatio_working_3-way'!V151/(2*'OddsRatio_working_3-way'!X151)))</f>
        <v>0.75544709908495311</v>
      </c>
      <c r="Z151" s="11">
        <f>'OddsRatio_working_3-way'!X151^(1/3)*COS('OddsRatio_working_3-way'!Y151/3)</f>
        <v>0.5307320069695256</v>
      </c>
      <c r="AA151" s="11">
        <f>'OddsRatio_working_3-way'!X151^(1/3)*COS(('OddsRatio_working_3-way'!Y151+2*PI())/3)</f>
        <v>-0.38361751758712226</v>
      </c>
      <c r="AB151" s="11">
        <f>'OddsRatio_working_3-way'!X151^(1/3)*COS(('OddsRatio_working_3-way'!Y151+4*PI())/3)</f>
        <v>-0.14711448938240307</v>
      </c>
      <c r="AC151" s="11">
        <f>'OddsRatio_working_3-way'!X151^(1/3)*SIN('OddsRatio_working_3-way'!Y151/3)</f>
        <v>0.13654508699815629</v>
      </c>
      <c r="AD151" s="11">
        <f>'OddsRatio_working_3-way'!X151^(1/3)*SIN(('OddsRatio_working_3-way'!Y151+2*PI())/3)</f>
        <v>0.39135485713803098</v>
      </c>
      <c r="AE151" s="11">
        <f>'OddsRatio_working_3-way'!X151^(1/3)*SIN(('OddsRatio_working_3-way'!Y151+4*PI())/3)</f>
        <v>-0.52789994413618724</v>
      </c>
      <c r="AF151" s="11">
        <f>-'OddsRatio_working_3-way'!U151/(3*'OddsRatio_working_3-way'!X151^(1/3))*COS(('OddsRatio_working_3-way'!Y151)/3)</f>
        <v>0.53073200696952572</v>
      </c>
      <c r="AG151" s="11">
        <f>-'OddsRatio_working_3-way'!U151/(3*'OddsRatio_working_3-way'!X151^(1/3))*COS(('OddsRatio_working_3-way'!Y151+2*PI())/3)</f>
        <v>-0.38361751758712237</v>
      </c>
      <c r="AH151" s="11">
        <f>-'OddsRatio_working_3-way'!U151/(3*'OddsRatio_working_3-way'!X151^(1/3))*COS(('OddsRatio_working_3-way'!Y151+4*PI())/3)</f>
        <v>-0.1471144893824031</v>
      </c>
      <c r="AI151" s="11">
        <f>'OddsRatio_working_3-way'!U151/(3*'OddsRatio_working_3-way'!X151^(1/3))*SIN(('OddsRatio_working_3-way'!Y151)/3)</f>
        <v>-0.13654508699815632</v>
      </c>
      <c r="AJ151" s="11">
        <f>'OddsRatio_working_3-way'!U151/(3*'OddsRatio_working_3-way'!X151^(1/3))*SIN(('OddsRatio_working_3-way'!Y151+2*PI())/3)</f>
        <v>-0.39135485713803103</v>
      </c>
      <c r="AK151" s="11">
        <f>'OddsRatio_working_3-way'!U151/(3*'OddsRatio_working_3-way'!X151^(1/3))*SIN(('OddsRatio_working_3-way'!Y151+4*PI())/3)</f>
        <v>0.52789994413618735</v>
      </c>
      <c r="AL151" s="11">
        <f>'OddsRatio_working_3-way'!Z151+'OddsRatio_working_3-way'!AF151</f>
        <v>1.0614640139390512</v>
      </c>
      <c r="AM151" s="11">
        <f>'OddsRatio_working_3-way'!AA151+'OddsRatio_working_3-way'!AG151</f>
        <v>-0.76723503517424463</v>
      </c>
      <c r="AN151" s="11">
        <f>'OddsRatio_working_3-way'!AB151+'OddsRatio_working_3-way'!AH151</f>
        <v>-0.29422897876480614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1.0614640139390512</v>
      </c>
      <c r="AS151" s="11">
        <f>IF(('OddsRatio_working_3-way'!X151=0),IF(Q151&gt;0,-Q151^(1/3),(-Q151)^(1/3)),'OddsRatio_working_3-way'!AM151-'OddsRatio_working_3-way'!R151/3)</f>
        <v>-0.76723503517424463</v>
      </c>
      <c r="AT151" s="11">
        <f>IF(('OddsRatio_working_3-way'!X151=0),IF(Q151&gt;0,-Q151^(1/3),(-Q151)^(1/3)),'OddsRatio_working_3-way'!AN151-'OddsRatio_working_3-way'!R151/3)</f>
        <v>-0.29422897876480614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2.96</v>
      </c>
      <c r="B152" s="4">
        <f>IF('True_Odds_Calculator_3-way'!B153="","",'True_Odds_Calculator_3-way'!B153)</f>
        <v>3.37</v>
      </c>
      <c r="C152" s="4">
        <f>IF('True_Odds_Calculator_3-way'!C153="","",'True_Odds_Calculator_3-way'!C153)</f>
        <v>2.5099999999999998</v>
      </c>
      <c r="D152" s="9">
        <f t="shared" si="39"/>
        <v>0.32686490167233984</v>
      </c>
      <c r="E152" s="9">
        <f t="shared" si="40"/>
        <v>0.2865203010954025</v>
      </c>
      <c r="F152" s="9">
        <f t="shared" si="41"/>
        <v>0.38661479723225756</v>
      </c>
      <c r="G152" s="9">
        <f t="shared" si="42"/>
        <v>1.0506979271859582</v>
      </c>
      <c r="H152" s="9">
        <f t="shared" si="43"/>
        <v>3.059367937284478</v>
      </c>
      <c r="I152" s="9">
        <f t="shared" si="44"/>
        <v>3.4901540874307213</v>
      </c>
      <c r="J152" s="9">
        <f t="shared" si="45"/>
        <v>2.5865538700507971</v>
      </c>
      <c r="K152" s="11">
        <f t="shared" si="46"/>
        <v>0.33783783783783783</v>
      </c>
      <c r="L152" s="11">
        <f t="shared" si="47"/>
        <v>0.29673590504451036</v>
      </c>
      <c r="M152" s="11">
        <f t="shared" si="48"/>
        <v>0.39840637450199207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-0.28014703556453469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0.23324777719661097</v>
      </c>
      <c r="Q152" s="11">
        <f>2*'OddsRatio_working_3-way'!K152*'OddsRatio_working_3-way'!L152*'OddsRatio_working_3-way'!M152</f>
        <v>7.9879375752264031E-2</v>
      </c>
      <c r="R152" s="11">
        <f t="shared" si="49"/>
        <v>0</v>
      </c>
      <c r="S152" s="11">
        <f t="shared" si="50"/>
        <v>-0.83259055990574637</v>
      </c>
      <c r="T152" s="11">
        <f t="shared" si="51"/>
        <v>-0.2851337533923789</v>
      </c>
      <c r="U152" s="11">
        <f>'OddsRatio_working_3-way'!S152-'OddsRatio_working_3-way'!R152^2/3</f>
        <v>-0.83259055990574637</v>
      </c>
      <c r="V152" s="11">
        <f>'OddsRatio_working_3-way'!S152*'OddsRatio_working_3-way'!R152/3-2*'OddsRatio_working_3-way'!R152^3/27-'OddsRatio_working_3-way'!T152</f>
        <v>0.2851337533923789</v>
      </c>
      <c r="W152" s="11">
        <f>'OddsRatio_working_3-way'!V152^2+4*'OddsRatio_working_3-way'!U152^3/27</f>
        <v>-4.2035779258573214E-3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0.1462060491647689</v>
      </c>
      <c r="Y152" s="11">
        <f>IF('OddsRatio_working_3-way'!W152&gt;=0,IF('OddsRatio_working_3-way'!V152+SQRT('OddsRatio_working_3-way'!W152)&gt;0,0,PI()),ACOS('OddsRatio_working_3-way'!V152/(2*'OddsRatio_working_3-way'!X152)))</f>
        <v>0.22358291301595168</v>
      </c>
      <c r="Z152" s="11">
        <f>'OddsRatio_working_3-way'!X152^(1/3)*COS('OddsRatio_working_3-way'!Y152/3)</f>
        <v>0.52534896359297911</v>
      </c>
      <c r="AA152" s="11">
        <f>'OddsRatio_working_3-way'!X152^(1/3)*COS(('OddsRatio_working_3-way'!Y152+2*PI())/3)</f>
        <v>-0.29664490739396521</v>
      </c>
      <c r="AB152" s="11">
        <f>'OddsRatio_working_3-way'!X152^(1/3)*COS(('OddsRatio_working_3-way'!Y152+4*PI())/3)</f>
        <v>-0.22870405619901382</v>
      </c>
      <c r="AC152" s="11">
        <f>'OddsRatio_working_3-way'!X152^(1/3)*SIN('OddsRatio_working_3-way'!Y152/3)</f>
        <v>3.9225668726377554E-2</v>
      </c>
      <c r="AD152" s="11">
        <f>'OddsRatio_working_3-way'!X152^(1/3)*SIN(('OddsRatio_working_3-way'!Y152+2*PI())/3)</f>
        <v>0.43535271396015734</v>
      </c>
      <c r="AE152" s="11">
        <f>'OddsRatio_working_3-way'!X152^(1/3)*SIN(('OddsRatio_working_3-way'!Y152+4*PI())/3)</f>
        <v>-0.47457838268653491</v>
      </c>
      <c r="AF152" s="11">
        <f>-'OddsRatio_working_3-way'!U152/(3*'OddsRatio_working_3-way'!X152^(1/3))*COS(('OddsRatio_working_3-way'!Y152)/3)</f>
        <v>0.52534896359297911</v>
      </c>
      <c r="AG152" s="11">
        <f>-'OddsRatio_working_3-way'!U152/(3*'OddsRatio_working_3-way'!X152^(1/3))*COS(('OddsRatio_working_3-way'!Y152+2*PI())/3)</f>
        <v>-0.29664490739396521</v>
      </c>
      <c r="AH152" s="11">
        <f>-'OddsRatio_working_3-way'!U152/(3*'OddsRatio_working_3-way'!X152^(1/3))*COS(('OddsRatio_working_3-way'!Y152+4*PI())/3)</f>
        <v>-0.22870405619901382</v>
      </c>
      <c r="AI152" s="11">
        <f>'OddsRatio_working_3-way'!U152/(3*'OddsRatio_working_3-way'!X152^(1/3))*SIN(('OddsRatio_working_3-way'!Y152)/3)</f>
        <v>-3.9225668726377554E-2</v>
      </c>
      <c r="AJ152" s="11">
        <f>'OddsRatio_working_3-way'!U152/(3*'OddsRatio_working_3-way'!X152^(1/3))*SIN(('OddsRatio_working_3-way'!Y152+2*PI())/3)</f>
        <v>-0.43535271396015734</v>
      </c>
      <c r="AK152" s="11">
        <f>'OddsRatio_working_3-way'!U152/(3*'OddsRatio_working_3-way'!X152^(1/3))*SIN(('OddsRatio_working_3-way'!Y152+4*PI())/3)</f>
        <v>0.47457838268653491</v>
      </c>
      <c r="AL152" s="11">
        <f>'OddsRatio_working_3-way'!Z152+'OddsRatio_working_3-way'!AF152</f>
        <v>1.0506979271859582</v>
      </c>
      <c r="AM152" s="11">
        <f>'OddsRatio_working_3-way'!AA152+'OddsRatio_working_3-way'!AG152</f>
        <v>-0.59328981478793041</v>
      </c>
      <c r="AN152" s="11">
        <f>'OddsRatio_working_3-way'!AB152+'OddsRatio_working_3-way'!AH152</f>
        <v>-0.45740811239802764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1.0506979271859582</v>
      </c>
      <c r="AS152" s="11">
        <f>IF(('OddsRatio_working_3-way'!X152=0),IF(Q152&gt;0,-Q152^(1/3),(-Q152)^(1/3)),'OddsRatio_working_3-way'!AM152-'OddsRatio_working_3-way'!R152/3)</f>
        <v>-0.59328981478793041</v>
      </c>
      <c r="AT152" s="11">
        <f>IF(('OddsRatio_working_3-way'!X152=0),IF(Q152&gt;0,-Q152^(1/3),(-Q152)^(1/3)),'OddsRatio_working_3-way'!AN152-'OddsRatio_working_3-way'!R152/3)</f>
        <v>-0.45740811239802764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4.84</v>
      </c>
      <c r="B153" s="4">
        <f>IF('True_Odds_Calculator_3-way'!B154="","",'True_Odds_Calculator_3-way'!B154)</f>
        <v>3.9</v>
      </c>
      <c r="C153" s="4">
        <f>IF('True_Odds_Calculator_3-way'!C154="","",'True_Odds_Calculator_3-way'!C154)</f>
        <v>1.76</v>
      </c>
      <c r="D153" s="9">
        <f t="shared" si="39"/>
        <v>0.19815829329855611</v>
      </c>
      <c r="E153" s="9">
        <f t="shared" si="40"/>
        <v>0.24655268112954826</v>
      </c>
      <c r="F153" s="9">
        <f t="shared" si="41"/>
        <v>0.55528902557189541</v>
      </c>
      <c r="G153" s="9">
        <f t="shared" si="42"/>
        <v>1.0537683837380052</v>
      </c>
      <c r="H153" s="9">
        <f t="shared" si="43"/>
        <v>5.0464705935539387</v>
      </c>
      <c r="I153" s="9">
        <f t="shared" si="44"/>
        <v>4.0559283128402139</v>
      </c>
      <c r="J153" s="9">
        <f t="shared" si="45"/>
        <v>1.8008639716408841</v>
      </c>
      <c r="K153" s="11">
        <f t="shared" si="46"/>
        <v>0.20661157024793389</v>
      </c>
      <c r="L153" s="11">
        <f t="shared" si="47"/>
        <v>0.25641025641025644</v>
      </c>
      <c r="M153" s="11">
        <f t="shared" si="48"/>
        <v>0.56818181818181823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-0.25475351095185794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0.22575564930936834</v>
      </c>
      <c r="Q153" s="11">
        <f>2*'OddsRatio_working_3-way'!K153*'OddsRatio_working_3-way'!L153*'OddsRatio_working_3-way'!M153</f>
        <v>6.0201506482498231E-2</v>
      </c>
      <c r="R153" s="11">
        <f t="shared" si="49"/>
        <v>0</v>
      </c>
      <c r="S153" s="11">
        <f t="shared" si="50"/>
        <v>-0.88617286751361213</v>
      </c>
      <c r="T153" s="11">
        <f t="shared" si="51"/>
        <v>-0.23631276467029658</v>
      </c>
      <c r="U153" s="11">
        <f>'OddsRatio_working_3-way'!S153-'OddsRatio_working_3-way'!R153^2/3</f>
        <v>-0.88617286751361213</v>
      </c>
      <c r="V153" s="11">
        <f>'OddsRatio_working_3-way'!S153*'OddsRatio_working_3-way'!R153/3-2*'OddsRatio_working_3-way'!R153^3/27-'OddsRatio_working_3-way'!T153</f>
        <v>0.23631276467029658</v>
      </c>
      <c r="W153" s="11">
        <f>'OddsRatio_working_3-way'!V153^2+4*'OddsRatio_working_3-way'!U153^3/27</f>
        <v>-4.7254593750888058E-2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0.1605446328104797</v>
      </c>
      <c r="Y153" s="11">
        <f>IF('OddsRatio_working_3-way'!W153&gt;=0,IF('OddsRatio_working_3-way'!V153+SQRT('OddsRatio_working_3-way'!W153)&gt;0,0,PI()),ACOS('OddsRatio_working_3-way'!V153/(2*'OddsRatio_working_3-way'!X153)))</f>
        <v>0.74369478732928251</v>
      </c>
      <c r="Z153" s="11">
        <f>'OddsRatio_working_3-way'!X153^(1/3)*COS('OddsRatio_working_3-way'!Y153/3)</f>
        <v>0.52688419186900248</v>
      </c>
      <c r="AA153" s="11">
        <f>'OddsRatio_working_3-way'!X153^(1/3)*COS(('OddsRatio_working_3-way'!Y153+2*PI())/3)</f>
        <v>-0.37893236888990695</v>
      </c>
      <c r="AB153" s="11">
        <f>'OddsRatio_working_3-way'!X153^(1/3)*COS(('OddsRatio_working_3-way'!Y153+4*PI())/3)</f>
        <v>-0.14795182297909562</v>
      </c>
      <c r="AC153" s="11">
        <f>'OddsRatio_working_3-way'!X153^(1/3)*SIN('OddsRatio_working_3-way'!Y153/3)</f>
        <v>0.13335668035917386</v>
      </c>
      <c r="AD153" s="11">
        <f>'OddsRatio_working_3-way'!X153^(1/3)*SIN(('OddsRatio_working_3-way'!Y153+2*PI())/3)</f>
        <v>0.38961675483140368</v>
      </c>
      <c r="AE153" s="11">
        <f>'OddsRatio_working_3-way'!X153^(1/3)*SIN(('OddsRatio_working_3-way'!Y153+4*PI())/3)</f>
        <v>-0.52297343519057737</v>
      </c>
      <c r="AF153" s="11">
        <f>-'OddsRatio_working_3-way'!U153/(3*'OddsRatio_working_3-way'!X153^(1/3))*COS(('OddsRatio_working_3-way'!Y153)/3)</f>
        <v>0.52688419186900259</v>
      </c>
      <c r="AG153" s="11">
        <f>-'OddsRatio_working_3-way'!U153/(3*'OddsRatio_working_3-way'!X153^(1/3))*COS(('OddsRatio_working_3-way'!Y153+2*PI())/3)</f>
        <v>-0.37893236888990706</v>
      </c>
      <c r="AH153" s="11">
        <f>-'OddsRatio_working_3-way'!U153/(3*'OddsRatio_working_3-way'!X153^(1/3))*COS(('OddsRatio_working_3-way'!Y153+4*PI())/3)</f>
        <v>-0.14795182297909565</v>
      </c>
      <c r="AI153" s="11">
        <f>'OddsRatio_working_3-way'!U153/(3*'OddsRatio_working_3-way'!X153^(1/3))*SIN(('OddsRatio_working_3-way'!Y153)/3)</f>
        <v>-0.13335668035917389</v>
      </c>
      <c r="AJ153" s="11">
        <f>'OddsRatio_working_3-way'!U153/(3*'OddsRatio_working_3-way'!X153^(1/3))*SIN(('OddsRatio_working_3-way'!Y153+2*PI())/3)</f>
        <v>-0.38961675483140373</v>
      </c>
      <c r="AK153" s="11">
        <f>'OddsRatio_working_3-way'!U153/(3*'OddsRatio_working_3-way'!X153^(1/3))*SIN(('OddsRatio_working_3-way'!Y153+4*PI())/3)</f>
        <v>0.52297343519057748</v>
      </c>
      <c r="AL153" s="11">
        <f>'OddsRatio_working_3-way'!Z153+'OddsRatio_working_3-way'!AF153</f>
        <v>1.0537683837380052</v>
      </c>
      <c r="AM153" s="11">
        <f>'OddsRatio_working_3-way'!AA153+'OddsRatio_working_3-way'!AG153</f>
        <v>-0.757864737779814</v>
      </c>
      <c r="AN153" s="11">
        <f>'OddsRatio_working_3-way'!AB153+'OddsRatio_working_3-way'!AH153</f>
        <v>-0.2959036459581913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1.0537683837380052</v>
      </c>
      <c r="AS153" s="11">
        <f>IF(('OddsRatio_working_3-way'!X153=0),IF(Q153&gt;0,-Q153^(1/3),(-Q153)^(1/3)),'OddsRatio_working_3-way'!AM153-'OddsRatio_working_3-way'!R153/3)</f>
        <v>-0.757864737779814</v>
      </c>
      <c r="AT153" s="11">
        <f>IF(('OddsRatio_working_3-way'!X153=0),IF(Q153&gt;0,-Q153^(1/3),(-Q153)^(1/3)),'OddsRatio_working_3-way'!AN153-'OddsRatio_working_3-way'!R153/3)</f>
        <v>-0.2959036459581913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1.78</v>
      </c>
      <c r="B154" s="4">
        <f>IF('True_Odds_Calculator_3-way'!B155="","",'True_Odds_Calculator_3-way'!B155)</f>
        <v>3.72</v>
      </c>
      <c r="C154" s="4">
        <f>IF('True_Odds_Calculator_3-way'!C155="","",'True_Odds_Calculator_3-way'!C155)</f>
        <v>5.04</v>
      </c>
      <c r="D154" s="9">
        <f t="shared" si="39"/>
        <v>0.54981278582521698</v>
      </c>
      <c r="E154" s="9">
        <f t="shared" si="40"/>
        <v>0.25938279871665854</v>
      </c>
      <c r="F154" s="9">
        <f t="shared" si="41"/>
        <v>0.19080441545812468</v>
      </c>
      <c r="G154" s="9">
        <f t="shared" si="42"/>
        <v>1.049744767629601</v>
      </c>
      <c r="H154" s="9">
        <f t="shared" si="43"/>
        <v>1.8188009187510883</v>
      </c>
      <c r="I154" s="9">
        <f t="shared" si="44"/>
        <v>3.8553057679525153</v>
      </c>
      <c r="J154" s="9">
        <f t="shared" si="45"/>
        <v>5.2409688612235872</v>
      </c>
      <c r="K154" s="11">
        <f t="shared" si="46"/>
        <v>0.5617977528089888</v>
      </c>
      <c r="L154" s="11">
        <f t="shared" si="47"/>
        <v>0.26881720430107525</v>
      </c>
      <c r="M154" s="11">
        <f t="shared" si="48"/>
        <v>0.1984126984126984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-0.25683333620992199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0.22593206264826421</v>
      </c>
      <c r="Q154" s="11">
        <f>2*'OddsRatio_working_3-way'!K154*'OddsRatio_working_3-way'!L154*'OddsRatio_working_3-way'!M154</f>
        <v>5.9928929084420206E-2</v>
      </c>
      <c r="R154" s="11">
        <f t="shared" si="49"/>
        <v>0</v>
      </c>
      <c r="S154" s="11">
        <f t="shared" si="50"/>
        <v>-0.8796835565909531</v>
      </c>
      <c r="T154" s="11">
        <f t="shared" si="51"/>
        <v>-0.23333781341935092</v>
      </c>
      <c r="U154" s="11">
        <f>'OddsRatio_working_3-way'!S154-'OddsRatio_working_3-way'!R154^2/3</f>
        <v>-0.8796835565909531</v>
      </c>
      <c r="V154" s="11">
        <f>'OddsRatio_working_3-way'!S154*'OddsRatio_working_3-way'!R154/3-2*'OddsRatio_working_3-way'!R154^3/27-'OddsRatio_working_3-way'!T154</f>
        <v>0.23333781341935092</v>
      </c>
      <c r="W154" s="11">
        <f>'OddsRatio_working_3-way'!V154^2+4*'OddsRatio_working_3-way'!U154^3/27</f>
        <v>-4.6403406013949211E-2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0.15878439878123499</v>
      </c>
      <c r="Y154" s="11">
        <f>IF('OddsRatio_working_3-way'!W154&gt;=0,IF('OddsRatio_working_3-way'!V154+SQRT('OddsRatio_working_3-way'!W154)&gt;0,0,PI()),ACOS('OddsRatio_working_3-way'!V154/(2*'OddsRatio_working_3-way'!X154)))</f>
        <v>0.74547905141863613</v>
      </c>
      <c r="Z154" s="11">
        <f>'OddsRatio_working_3-way'!X154^(1/3)*COS('OddsRatio_working_3-way'!Y154/3)</f>
        <v>0.5248723838148005</v>
      </c>
      <c r="AA154" s="11">
        <f>'OddsRatio_working_3-way'!X154^(1/3)*COS(('OddsRatio_working_3-way'!Y154+2*PI())/3)</f>
        <v>-0.37777319672010035</v>
      </c>
      <c r="AB154" s="11">
        <f>'OddsRatio_working_3-way'!X154^(1/3)*COS(('OddsRatio_working_3-way'!Y154+4*PI())/3)</f>
        <v>-0.14709918709470032</v>
      </c>
      <c r="AC154" s="11">
        <f>'OddsRatio_working_3-way'!X154^(1/3)*SIN('OddsRatio_working_3-way'!Y154/3)</f>
        <v>0.1331797015522751</v>
      </c>
      <c r="AD154" s="11">
        <f>'OddsRatio_working_3-way'!X154^(1/3)*SIN(('OddsRatio_working_3-way'!Y154+2*PI())/3)</f>
        <v>0.38796296735237595</v>
      </c>
      <c r="AE154" s="11">
        <f>'OddsRatio_working_3-way'!X154^(1/3)*SIN(('OddsRatio_working_3-way'!Y154+4*PI())/3)</f>
        <v>-0.521142668904651</v>
      </c>
      <c r="AF154" s="11">
        <f>-'OddsRatio_working_3-way'!U154/(3*'OddsRatio_working_3-way'!X154^(1/3))*COS(('OddsRatio_working_3-way'!Y154)/3)</f>
        <v>0.5248723838148005</v>
      </c>
      <c r="AG154" s="11">
        <f>-'OddsRatio_working_3-way'!U154/(3*'OddsRatio_working_3-way'!X154^(1/3))*COS(('OddsRatio_working_3-way'!Y154+2*PI())/3)</f>
        <v>-0.37777319672010035</v>
      </c>
      <c r="AH154" s="11">
        <f>-'OddsRatio_working_3-way'!U154/(3*'OddsRatio_working_3-way'!X154^(1/3))*COS(('OddsRatio_working_3-way'!Y154+4*PI())/3)</f>
        <v>-0.14709918709470032</v>
      </c>
      <c r="AI154" s="11">
        <f>'OddsRatio_working_3-way'!U154/(3*'OddsRatio_working_3-way'!X154^(1/3))*SIN(('OddsRatio_working_3-way'!Y154)/3)</f>
        <v>-0.1331797015522751</v>
      </c>
      <c r="AJ154" s="11">
        <f>'OddsRatio_working_3-way'!U154/(3*'OddsRatio_working_3-way'!X154^(1/3))*SIN(('OddsRatio_working_3-way'!Y154+2*PI())/3)</f>
        <v>-0.38796296735237595</v>
      </c>
      <c r="AK154" s="11">
        <f>'OddsRatio_working_3-way'!U154/(3*'OddsRatio_working_3-way'!X154^(1/3))*SIN(('OddsRatio_working_3-way'!Y154+4*PI())/3)</f>
        <v>0.521142668904651</v>
      </c>
      <c r="AL154" s="11">
        <f>'OddsRatio_working_3-way'!Z154+'OddsRatio_working_3-way'!AF154</f>
        <v>1.049744767629601</v>
      </c>
      <c r="AM154" s="11">
        <f>'OddsRatio_working_3-way'!AA154+'OddsRatio_working_3-way'!AG154</f>
        <v>-0.75554639344020069</v>
      </c>
      <c r="AN154" s="11">
        <f>'OddsRatio_working_3-way'!AB154+'OddsRatio_working_3-way'!AH154</f>
        <v>-0.29419837418940065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1.049744767629601</v>
      </c>
      <c r="AS154" s="11">
        <f>IF(('OddsRatio_working_3-way'!X154=0),IF(Q154&gt;0,-Q154^(1/3),(-Q154)^(1/3)),'OddsRatio_working_3-way'!AM154-'OddsRatio_working_3-way'!R154/3)</f>
        <v>-0.75554639344020069</v>
      </c>
      <c r="AT154" s="11">
        <f>IF(('OddsRatio_working_3-way'!X154=0),IF(Q154&gt;0,-Q154^(1/3),(-Q154)^(1/3)),'OddsRatio_working_3-way'!AN154-'OddsRatio_working_3-way'!R154/3)</f>
        <v>-0.29419837418940065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8.16</v>
      </c>
      <c r="B155" s="4">
        <f>IF('True_Odds_Calculator_3-way'!B156="","",'True_Odds_Calculator_3-way'!B156)</f>
        <v>4.8099999999999996</v>
      </c>
      <c r="C155" s="4">
        <f>IF('True_Odds_Calculator_3-way'!C156="","",'True_Odds_Calculator_3-way'!C156)</f>
        <v>1.43</v>
      </c>
      <c r="D155" s="9">
        <f t="shared" si="39"/>
        <v>0.11603313404632959</v>
      </c>
      <c r="E155" s="9">
        <f t="shared" si="40"/>
        <v>0.19786959377739177</v>
      </c>
      <c r="F155" s="9">
        <f t="shared" si="41"/>
        <v>0.68609727217627814</v>
      </c>
      <c r="G155" s="9">
        <f t="shared" si="42"/>
        <v>1.0639983182858912</v>
      </c>
      <c r="H155" s="9">
        <f t="shared" si="43"/>
        <v>8.6182279589269832</v>
      </c>
      <c r="I155" s="9">
        <f t="shared" si="44"/>
        <v>5.0538335926692453</v>
      </c>
      <c r="J155" s="9">
        <f t="shared" si="45"/>
        <v>1.4575192768629333</v>
      </c>
      <c r="K155" s="11">
        <f t="shared" si="46"/>
        <v>0.12254901960784313</v>
      </c>
      <c r="L155" s="11">
        <f t="shared" si="47"/>
        <v>0.20790020790020791</v>
      </c>
      <c r="M155" s="11">
        <f t="shared" si="48"/>
        <v>0.69930069930069938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-0.20899465582723475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0.2031110628395697</v>
      </c>
      <c r="Q155" s="11">
        <f>2*'OddsRatio_working_3-way'!K155*'OddsRatio_working_3-way'!L155*'OddsRatio_working_3-way'!M155</f>
        <v>3.5633519796415727E-2</v>
      </c>
      <c r="R155" s="11">
        <f t="shared" si="49"/>
        <v>0</v>
      </c>
      <c r="S155" s="11">
        <f t="shared" si="50"/>
        <v>-0.97184811753019795</v>
      </c>
      <c r="T155" s="11">
        <f t="shared" si="51"/>
        <v>-0.17049966974213993</v>
      </c>
      <c r="U155" s="11">
        <f>'OddsRatio_working_3-way'!S155-'OddsRatio_working_3-way'!R155^2/3</f>
        <v>-0.97184811753019795</v>
      </c>
      <c r="V155" s="11">
        <f>'OddsRatio_working_3-way'!S155*'OddsRatio_working_3-way'!R155/3-2*'OddsRatio_working_3-way'!R155^3/27-'OddsRatio_working_3-way'!T155</f>
        <v>0.17049966974213993</v>
      </c>
      <c r="W155" s="11">
        <f>'OddsRatio_working_3-way'!V155^2+4*'OddsRatio_working_3-way'!U155^3/27</f>
        <v>-0.10691499252620135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0.18438080832097203</v>
      </c>
      <c r="Y155" s="11">
        <f>IF('OddsRatio_working_3-way'!W155&gt;=0,IF('OddsRatio_working_3-way'!V155+SQRT('OddsRatio_working_3-way'!W155)&gt;0,0,PI()),ACOS('OddsRatio_working_3-way'!V155/(2*'OddsRatio_working_3-way'!X155)))</f>
        <v>1.0901443017924763</v>
      </c>
      <c r="Z155" s="11">
        <f>'OddsRatio_working_3-way'!X155^(1/3)*COS('OddsRatio_working_3-way'!Y155/3)</f>
        <v>0.53199915914294549</v>
      </c>
      <c r="AA155" s="11">
        <f>'OddsRatio_working_3-way'!X155^(1/3)*COS(('OddsRatio_working_3-way'!Y155+2*PI())/3)</f>
        <v>-0.44119861035060887</v>
      </c>
      <c r="AB155" s="11">
        <f>'OddsRatio_working_3-way'!X155^(1/3)*COS(('OddsRatio_working_3-way'!Y155+4*PI())/3)</f>
        <v>-9.0800548792336525E-2</v>
      </c>
      <c r="AC155" s="11">
        <f>'OddsRatio_working_3-way'!X155^(1/3)*SIN('OddsRatio_working_3-way'!Y155/3)</f>
        <v>0.20230241516419165</v>
      </c>
      <c r="AD155" s="11">
        <f>'OddsRatio_working_3-way'!X155^(1/3)*SIN(('OddsRatio_working_3-way'!Y155+2*PI())/3)</f>
        <v>0.35957357902765541</v>
      </c>
      <c r="AE155" s="11">
        <f>'OddsRatio_working_3-way'!X155^(1/3)*SIN(('OddsRatio_working_3-way'!Y155+4*PI())/3)</f>
        <v>-0.56187599419184697</v>
      </c>
      <c r="AF155" s="11">
        <f>-'OddsRatio_working_3-way'!U155/(3*'OddsRatio_working_3-way'!X155^(1/3))*COS(('OddsRatio_working_3-way'!Y155)/3)</f>
        <v>0.5319991591429456</v>
      </c>
      <c r="AG155" s="11">
        <f>-'OddsRatio_working_3-way'!U155/(3*'OddsRatio_working_3-way'!X155^(1/3))*COS(('OddsRatio_working_3-way'!Y155+2*PI())/3)</f>
        <v>-0.44119861035060892</v>
      </c>
      <c r="AH155" s="11">
        <f>-'OddsRatio_working_3-way'!U155/(3*'OddsRatio_working_3-way'!X155^(1/3))*COS(('OddsRatio_working_3-way'!Y155+4*PI())/3)</f>
        <v>-9.0800548792336538E-2</v>
      </c>
      <c r="AI155" s="11">
        <f>'OddsRatio_working_3-way'!U155/(3*'OddsRatio_working_3-way'!X155^(1/3))*SIN(('OddsRatio_working_3-way'!Y155)/3)</f>
        <v>-0.20230241516419167</v>
      </c>
      <c r="AJ155" s="11">
        <f>'OddsRatio_working_3-way'!U155/(3*'OddsRatio_working_3-way'!X155^(1/3))*SIN(('OddsRatio_working_3-way'!Y155+2*PI())/3)</f>
        <v>-0.35957357902765547</v>
      </c>
      <c r="AK155" s="11">
        <f>'OddsRatio_working_3-way'!U155/(3*'OddsRatio_working_3-way'!X155^(1/3))*SIN(('OddsRatio_working_3-way'!Y155+4*PI())/3)</f>
        <v>0.56187599419184708</v>
      </c>
      <c r="AL155" s="11">
        <f>'OddsRatio_working_3-way'!Z155+'OddsRatio_working_3-way'!AF155</f>
        <v>1.0639983182858912</v>
      </c>
      <c r="AM155" s="11">
        <f>'OddsRatio_working_3-way'!AA155+'OddsRatio_working_3-way'!AG155</f>
        <v>-0.88239722070121784</v>
      </c>
      <c r="AN155" s="11">
        <f>'OddsRatio_working_3-way'!AB155+'OddsRatio_working_3-way'!AH155</f>
        <v>-0.18160109758467308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1.0639983182858912</v>
      </c>
      <c r="AS155" s="11">
        <f>IF(('OddsRatio_working_3-way'!X155=0),IF(Q155&gt;0,-Q155^(1/3),(-Q155)^(1/3)),'OddsRatio_working_3-way'!AM155-'OddsRatio_working_3-way'!R155/3)</f>
        <v>-0.88239722070121784</v>
      </c>
      <c r="AT155" s="11">
        <f>IF(('OddsRatio_working_3-way'!X155=0),IF(Q155&gt;0,-Q155^(1/3),(-Q155)^(1/3)),'OddsRatio_working_3-way'!AN155-'OddsRatio_working_3-way'!R155/3)</f>
        <v>-0.18160109758467308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2.23</v>
      </c>
      <c r="B156" s="4">
        <f>IF('True_Odds_Calculator_3-way'!B157="","",'True_Odds_Calculator_3-way'!B157)</f>
        <v>3.28</v>
      </c>
      <c r="C156" s="4">
        <f>IF('True_Odds_Calculator_3-way'!C157="","",'True_Odds_Calculator_3-way'!C157)</f>
        <v>3.63</v>
      </c>
      <c r="D156" s="9">
        <f t="shared" si="39"/>
        <v>0.43757565621797767</v>
      </c>
      <c r="E156" s="9">
        <f t="shared" si="40"/>
        <v>0.29563558786247218</v>
      </c>
      <c r="F156" s="9">
        <f t="shared" si="41"/>
        <v>0.26678875591955042</v>
      </c>
      <c r="G156" s="9">
        <f t="shared" si="42"/>
        <v>1.0449748690376039</v>
      </c>
      <c r="H156" s="9">
        <f t="shared" si="43"/>
        <v>2.2853190889162525</v>
      </c>
      <c r="I156" s="9">
        <f t="shared" si="44"/>
        <v>3.3825427014057379</v>
      </c>
      <c r="J156" s="9">
        <f t="shared" si="45"/>
        <v>3.7482839055688983</v>
      </c>
      <c r="K156" s="11">
        <f t="shared" si="46"/>
        <v>0.44843049327354262</v>
      </c>
      <c r="L156" s="11">
        <f t="shared" si="47"/>
        <v>0.3048780487804878</v>
      </c>
      <c r="M156" s="11">
        <f t="shared" si="48"/>
        <v>0.27548209366391185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-0.27778601341585463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0.23125069111566482</v>
      </c>
      <c r="Q156" s="11">
        <f>2*'OddsRatio_working_3-way'!K156*'OddsRatio_working_3-way'!L156*'OddsRatio_working_3-way'!M156</f>
        <v>7.5325958018131869E-2</v>
      </c>
      <c r="R156" s="11">
        <f t="shared" si="49"/>
        <v>0</v>
      </c>
      <c r="S156" s="11">
        <f t="shared" si="50"/>
        <v>-0.83247780646707747</v>
      </c>
      <c r="T156" s="11">
        <f t="shared" si="51"/>
        <v>-0.27116540927266369</v>
      </c>
      <c r="U156" s="11">
        <f>'OddsRatio_working_3-way'!S156-'OddsRatio_working_3-way'!R156^2/3</f>
        <v>-0.83247780646707747</v>
      </c>
      <c r="V156" s="11">
        <f>'OddsRatio_working_3-way'!S156*'OddsRatio_working_3-way'!R156/3-2*'OddsRatio_working_3-way'!R156^3/27-'OddsRatio_working_3-way'!T156</f>
        <v>0.27116540927266369</v>
      </c>
      <c r="W156" s="11">
        <f>'OddsRatio_working_3-way'!V156^2+4*'OddsRatio_working_3-way'!U156^3/27</f>
        <v>-1.1939422333253277E-2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0.14617635027533052</v>
      </c>
      <c r="Y156" s="11">
        <f>IF('OddsRatio_working_3-way'!W156&gt;=0,IF('OddsRatio_working_3-way'!V156+SQRT('OddsRatio_working_3-way'!W156)&gt;0,0,PI()),ACOS('OddsRatio_working_3-way'!V156/(2*'OddsRatio_working_3-way'!X156)))</f>
        <v>0.38305184658620628</v>
      </c>
      <c r="Z156" s="11">
        <f>'OddsRatio_working_3-way'!X156^(1/3)*COS('OddsRatio_working_3-way'!Y156/3)</f>
        <v>0.52248743451880209</v>
      </c>
      <c r="AA156" s="11">
        <f>'OddsRatio_working_3-way'!X156^(1/3)*COS(('OddsRatio_working_3-way'!Y156+2*PI())/3)</f>
        <v>-0.31933512965606953</v>
      </c>
      <c r="AB156" s="11">
        <f>'OddsRatio_working_3-way'!X156^(1/3)*COS(('OddsRatio_working_3-way'!Y156+4*PI())/3)</f>
        <v>-0.20315230486273264</v>
      </c>
      <c r="AC156" s="11">
        <f>'OddsRatio_working_3-way'!X156^(1/3)*SIN('OddsRatio_working_3-way'!Y156/3)</f>
        <v>6.7078185169644144E-2</v>
      </c>
      <c r="AD156" s="11">
        <f>'OddsRatio_working_3-way'!X156^(1/3)*SIN(('OddsRatio_working_3-way'!Y156+2*PI())/3)</f>
        <v>0.41894829886661883</v>
      </c>
      <c r="AE156" s="11">
        <f>'OddsRatio_working_3-way'!X156^(1/3)*SIN(('OddsRatio_working_3-way'!Y156+4*PI())/3)</f>
        <v>-0.48602648403626308</v>
      </c>
      <c r="AF156" s="11">
        <f>-'OddsRatio_working_3-way'!U156/(3*'OddsRatio_working_3-way'!X156^(1/3))*COS(('OddsRatio_working_3-way'!Y156)/3)</f>
        <v>0.52248743451880197</v>
      </c>
      <c r="AG156" s="11">
        <f>-'OddsRatio_working_3-way'!U156/(3*'OddsRatio_working_3-way'!X156^(1/3))*COS(('OddsRatio_working_3-way'!Y156+2*PI())/3)</f>
        <v>-0.31933512965606947</v>
      </c>
      <c r="AH156" s="11">
        <f>-'OddsRatio_working_3-way'!U156/(3*'OddsRatio_working_3-way'!X156^(1/3))*COS(('OddsRatio_working_3-way'!Y156+4*PI())/3)</f>
        <v>-0.20315230486273261</v>
      </c>
      <c r="AI156" s="11">
        <f>'OddsRatio_working_3-way'!U156/(3*'OddsRatio_working_3-way'!X156^(1/3))*SIN(('OddsRatio_working_3-way'!Y156)/3)</f>
        <v>-6.7078185169644131E-2</v>
      </c>
      <c r="AJ156" s="11">
        <f>'OddsRatio_working_3-way'!U156/(3*'OddsRatio_working_3-way'!X156^(1/3))*SIN(('OddsRatio_working_3-way'!Y156+2*PI())/3)</f>
        <v>-0.41894829886661877</v>
      </c>
      <c r="AK156" s="11">
        <f>'OddsRatio_working_3-way'!U156/(3*'OddsRatio_working_3-way'!X156^(1/3))*SIN(('OddsRatio_working_3-way'!Y156+4*PI())/3)</f>
        <v>0.48602648403626297</v>
      </c>
      <c r="AL156" s="11">
        <f>'OddsRatio_working_3-way'!Z156+'OddsRatio_working_3-way'!AF156</f>
        <v>1.0449748690376039</v>
      </c>
      <c r="AM156" s="11">
        <f>'OddsRatio_working_3-way'!AA156+'OddsRatio_working_3-way'!AG156</f>
        <v>-0.63867025931213894</v>
      </c>
      <c r="AN156" s="11">
        <f>'OddsRatio_working_3-way'!AB156+'OddsRatio_working_3-way'!AH156</f>
        <v>-0.40630460972546523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1.0449748690376039</v>
      </c>
      <c r="AS156" s="11">
        <f>IF(('OddsRatio_working_3-way'!X156=0),IF(Q156&gt;0,-Q156^(1/3),(-Q156)^(1/3)),'OddsRatio_working_3-way'!AM156-'OddsRatio_working_3-way'!R156/3)</f>
        <v>-0.63867025931213894</v>
      </c>
      <c r="AT156" s="11">
        <f>IF(('OddsRatio_working_3-way'!X156=0),IF(Q156&gt;0,-Q156^(1/3),(-Q156)^(1/3)),'OddsRatio_working_3-way'!AN156-'OddsRatio_working_3-way'!R156/3)</f>
        <v>-0.40630460972546523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3.53</v>
      </c>
      <c r="B157" s="4">
        <f>IF('True_Odds_Calculator_3-way'!B158="","",'True_Odds_Calculator_3-way'!B158)</f>
        <v>3.27</v>
      </c>
      <c r="C157" s="4">
        <f>IF('True_Odds_Calculator_3-way'!C158="","",'True_Odds_Calculator_3-way'!C158)</f>
        <v>2.2799999999999998</v>
      </c>
      <c r="D157" s="9">
        <f t="shared" si="39"/>
        <v>0.27481012221401935</v>
      </c>
      <c r="E157" s="9">
        <f t="shared" si="40"/>
        <v>0.29693968335954601</v>
      </c>
      <c r="F157" s="9">
        <f t="shared" si="41"/>
        <v>0.42825019442643469</v>
      </c>
      <c r="G157" s="9">
        <f t="shared" si="42"/>
        <v>1.0430340520979706</v>
      </c>
      <c r="H157" s="9">
        <f t="shared" si="43"/>
        <v>3.6388761518078656</v>
      </c>
      <c r="I157" s="9">
        <f t="shared" si="44"/>
        <v>3.3676872982623931</v>
      </c>
      <c r="J157" s="9">
        <f t="shared" si="45"/>
        <v>2.3350835866854025</v>
      </c>
      <c r="K157" s="11">
        <f t="shared" si="46"/>
        <v>0.28328611898016998</v>
      </c>
      <c r="L157" s="11">
        <f t="shared" si="47"/>
        <v>0.3058103975535168</v>
      </c>
      <c r="M157" s="11">
        <f t="shared" si="48"/>
        <v>0.43859649122807021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-0.27931807670626341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0.23101824177791638</v>
      </c>
      <c r="Q157" s="11">
        <f>2*'OddsRatio_working_3-way'!K157*'OddsRatio_working_3-way'!L157*'OddsRatio_working_3-way'!M157</f>
        <v>7.5992842690104076E-2</v>
      </c>
      <c r="R157" s="11">
        <f t="shared" si="49"/>
        <v>0</v>
      </c>
      <c r="S157" s="11">
        <f t="shared" si="50"/>
        <v>-0.82707945186397613</v>
      </c>
      <c r="T157" s="11">
        <f t="shared" si="51"/>
        <v>-0.27206560916578165</v>
      </c>
      <c r="U157" s="11">
        <f>'OddsRatio_working_3-way'!S157-'OddsRatio_working_3-way'!R157^2/3</f>
        <v>-0.82707945186397613</v>
      </c>
      <c r="V157" s="11">
        <f>'OddsRatio_working_3-way'!S157*'OddsRatio_working_3-way'!R157/3-2*'OddsRatio_working_3-way'!R157^3/27-'OddsRatio_working_3-way'!T157</f>
        <v>0.27206560916578165</v>
      </c>
      <c r="W157" s="11">
        <f>'OddsRatio_working_3-way'!V157^2+4*'OddsRatio_working_3-way'!U157^3/27</f>
        <v>-9.7984253409100497E-3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0.14475679693166216</v>
      </c>
      <c r="Y157" s="11">
        <f>IF('OddsRatio_working_3-way'!W157&gt;=0,IF('OddsRatio_working_3-way'!V157+SQRT('OddsRatio_working_3-way'!W157)&gt;0,0,PI()),ACOS('OddsRatio_working_3-way'!V157/(2*'OddsRatio_working_3-way'!X157)))</f>
        <v>0.34894644627238258</v>
      </c>
      <c r="Z157" s="11">
        <f>'OddsRatio_working_3-way'!X157^(1/3)*COS('OddsRatio_working_3-way'!Y157/3)</f>
        <v>0.52151702604898531</v>
      </c>
      <c r="AA157" s="11">
        <f>'OddsRatio_working_3-way'!X157^(1/3)*COS(('OddsRatio_working_3-way'!Y157+2*PI())/3)</f>
        <v>-0.31353025377425786</v>
      </c>
      <c r="AB157" s="11">
        <f>'OddsRatio_working_3-way'!X157^(1/3)*COS(('OddsRatio_working_3-way'!Y157+4*PI())/3)</f>
        <v>-0.20798677227472762</v>
      </c>
      <c r="AC157" s="11">
        <f>'OddsRatio_working_3-way'!X157^(1/3)*SIN('OddsRatio_working_3-way'!Y157/3)</f>
        <v>6.0935557454964311E-2</v>
      </c>
      <c r="AD157" s="11">
        <f>'OddsRatio_working_3-way'!X157^(1/3)*SIN(('OddsRatio_working_3-way'!Y157+2*PI())/3)</f>
        <v>0.42117921433705013</v>
      </c>
      <c r="AE157" s="11">
        <f>'OddsRatio_working_3-way'!X157^(1/3)*SIN(('OddsRatio_working_3-way'!Y157+4*PI())/3)</f>
        <v>-0.48211477179201423</v>
      </c>
      <c r="AF157" s="11">
        <f>-'OddsRatio_working_3-way'!U157/(3*'OddsRatio_working_3-way'!X157^(1/3))*COS(('OddsRatio_working_3-way'!Y157)/3)</f>
        <v>0.52151702604898531</v>
      </c>
      <c r="AG157" s="11">
        <f>-'OddsRatio_working_3-way'!U157/(3*'OddsRatio_working_3-way'!X157^(1/3))*COS(('OddsRatio_working_3-way'!Y157+2*PI())/3)</f>
        <v>-0.31353025377425786</v>
      </c>
      <c r="AH157" s="11">
        <f>-'OddsRatio_working_3-way'!U157/(3*'OddsRatio_working_3-way'!X157^(1/3))*COS(('OddsRatio_working_3-way'!Y157+4*PI())/3)</f>
        <v>-0.20798677227472762</v>
      </c>
      <c r="AI157" s="11">
        <f>'OddsRatio_working_3-way'!U157/(3*'OddsRatio_working_3-way'!X157^(1/3))*SIN(('OddsRatio_working_3-way'!Y157)/3)</f>
        <v>-6.0935557454964311E-2</v>
      </c>
      <c r="AJ157" s="11">
        <f>'OddsRatio_working_3-way'!U157/(3*'OddsRatio_working_3-way'!X157^(1/3))*SIN(('OddsRatio_working_3-way'!Y157+2*PI())/3)</f>
        <v>-0.42117921433705013</v>
      </c>
      <c r="AK157" s="11">
        <f>'OddsRatio_working_3-way'!U157/(3*'OddsRatio_working_3-way'!X157^(1/3))*SIN(('OddsRatio_working_3-way'!Y157+4*PI())/3)</f>
        <v>0.48211477179201423</v>
      </c>
      <c r="AL157" s="11">
        <f>'OddsRatio_working_3-way'!Z157+'OddsRatio_working_3-way'!AF157</f>
        <v>1.0430340520979706</v>
      </c>
      <c r="AM157" s="11">
        <f>'OddsRatio_working_3-way'!AA157+'OddsRatio_working_3-way'!AG157</f>
        <v>-0.62706050754851572</v>
      </c>
      <c r="AN157" s="11">
        <f>'OddsRatio_working_3-way'!AB157+'OddsRatio_working_3-way'!AH157</f>
        <v>-0.41597354454945523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1.0430340520979706</v>
      </c>
      <c r="AS157" s="11">
        <f>IF(('OddsRatio_working_3-way'!X157=0),IF(Q157&gt;0,-Q157^(1/3),(-Q157)^(1/3)),'OddsRatio_working_3-way'!AM157-'OddsRatio_working_3-way'!R157/3)</f>
        <v>-0.62706050754851572</v>
      </c>
      <c r="AT157" s="11">
        <f>IF(('OddsRatio_working_3-way'!X157=0),IF(Q157&gt;0,-Q157^(1/3),(-Q157)^(1/3)),'OddsRatio_working_3-way'!AN157-'OddsRatio_working_3-way'!R157/3)</f>
        <v>-0.41597354454945523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2.5299999999999998</v>
      </c>
      <c r="B158" s="4">
        <f>IF('True_Odds_Calculator_3-way'!B159="","",'True_Odds_Calculator_3-way'!B159)</f>
        <v>3.32</v>
      </c>
      <c r="C158" s="4">
        <f>IF('True_Odds_Calculator_3-way'!C159="","",'True_Odds_Calculator_3-way'!C159)</f>
        <v>3.02</v>
      </c>
      <c r="D158" s="9">
        <f t="shared" si="39"/>
        <v>0.38540883398613868</v>
      </c>
      <c r="E158" s="9">
        <f t="shared" si="40"/>
        <v>0.29256641553833534</v>
      </c>
      <c r="F158" s="9">
        <f t="shared" si="41"/>
        <v>0.32202475047552603</v>
      </c>
      <c r="G158" s="9">
        <f t="shared" si="42"/>
        <v>1.0422531533683692</v>
      </c>
      <c r="H158" s="9">
        <f t="shared" si="43"/>
        <v>2.5946473246536046</v>
      </c>
      <c r="I158" s="9">
        <f t="shared" si="44"/>
        <v>3.4180273158146162</v>
      </c>
      <c r="J158" s="9">
        <f t="shared" si="45"/>
        <v>3.1053513698041053</v>
      </c>
      <c r="K158" s="11">
        <f t="shared" si="46"/>
        <v>0.39525691699604748</v>
      </c>
      <c r="L158" s="11">
        <f t="shared" si="47"/>
        <v>0.30120481927710846</v>
      </c>
      <c r="M158" s="11">
        <f t="shared" si="48"/>
        <v>0.33112582781456956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-0.28266057450228632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0.2314049013371498</v>
      </c>
      <c r="Q158" s="11">
        <f>2*'OddsRatio_working_3-way'!K158*'OddsRatio_working_3-way'!L158*'OddsRatio_working_3-way'!M158</f>
        <v>7.884323725286195E-2</v>
      </c>
      <c r="R158" s="11">
        <f t="shared" si="49"/>
        <v>0</v>
      </c>
      <c r="S158" s="11">
        <f t="shared" si="50"/>
        <v>-0.81866705940370921</v>
      </c>
      <c r="T158" s="11">
        <f t="shared" si="51"/>
        <v>-0.27893255857025867</v>
      </c>
      <c r="U158" s="11">
        <f>'OddsRatio_working_3-way'!S158-'OddsRatio_working_3-way'!R158^2/3</f>
        <v>-0.81866705940370921</v>
      </c>
      <c r="V158" s="11">
        <f>'OddsRatio_working_3-way'!S158*'OddsRatio_working_3-way'!R158/3-2*'OddsRatio_working_3-way'!R158^3/27-'OddsRatio_working_3-way'!T158</f>
        <v>0.27893255857025867</v>
      </c>
      <c r="W158" s="11">
        <f>'OddsRatio_working_3-way'!V158^2+4*'OddsRatio_working_3-way'!U158^3/27</f>
        <v>-3.4830811943741963E-3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0.1425538963207644</v>
      </c>
      <c r="Y158" s="11">
        <f>IF('OddsRatio_working_3-way'!W158&gt;=0,IF('OddsRatio_working_3-way'!V158+SQRT('OddsRatio_working_3-way'!W158)&gt;0,0,PI()),ACOS('OddsRatio_working_3-way'!V158/(2*'OddsRatio_working_3-way'!X158)))</f>
        <v>0.20850869659012616</v>
      </c>
      <c r="Z158" s="11">
        <f>'OddsRatio_working_3-way'!X158^(1/3)*COS('OddsRatio_working_3-way'!Y158/3)</f>
        <v>0.52112657668418461</v>
      </c>
      <c r="AA158" s="11">
        <f>'OddsRatio_working_3-way'!X158^(1/3)*COS(('OddsRatio_working_3-way'!Y158+2*PI())/3)</f>
        <v>-0.29198116790125911</v>
      </c>
      <c r="AB158" s="11">
        <f>'OddsRatio_working_3-way'!X158^(1/3)*COS(('OddsRatio_working_3-way'!Y158+4*PI())/3)</f>
        <v>-0.22914540878292558</v>
      </c>
      <c r="AC158" s="11">
        <f>'OddsRatio_working_3-way'!X158^(1/3)*SIN('OddsRatio_working_3-way'!Y158/3)</f>
        <v>3.6278242441704391E-2</v>
      </c>
      <c r="AD158" s="11">
        <f>'OddsRatio_working_3-way'!X158^(1/3)*SIN(('OddsRatio_working_3-way'!Y158+2*PI())/3)</f>
        <v>0.43316973277487097</v>
      </c>
      <c r="AE158" s="11">
        <f>'OddsRatio_working_3-way'!X158^(1/3)*SIN(('OddsRatio_working_3-way'!Y158+4*PI())/3)</f>
        <v>-0.46944797521657533</v>
      </c>
      <c r="AF158" s="11">
        <f>-'OddsRatio_working_3-way'!U158/(3*'OddsRatio_working_3-way'!X158^(1/3))*COS(('OddsRatio_working_3-way'!Y158)/3)</f>
        <v>0.52112657668418461</v>
      </c>
      <c r="AG158" s="11">
        <f>-'OddsRatio_working_3-way'!U158/(3*'OddsRatio_working_3-way'!X158^(1/3))*COS(('OddsRatio_working_3-way'!Y158+2*PI())/3)</f>
        <v>-0.29198116790125911</v>
      </c>
      <c r="AH158" s="11">
        <f>-'OddsRatio_working_3-way'!U158/(3*'OddsRatio_working_3-way'!X158^(1/3))*COS(('OddsRatio_working_3-way'!Y158+4*PI())/3)</f>
        <v>-0.22914540878292558</v>
      </c>
      <c r="AI158" s="11">
        <f>'OddsRatio_working_3-way'!U158/(3*'OddsRatio_working_3-way'!X158^(1/3))*SIN(('OddsRatio_working_3-way'!Y158)/3)</f>
        <v>-3.6278242441704391E-2</v>
      </c>
      <c r="AJ158" s="11">
        <f>'OddsRatio_working_3-way'!U158/(3*'OddsRatio_working_3-way'!X158^(1/3))*SIN(('OddsRatio_working_3-way'!Y158+2*PI())/3)</f>
        <v>-0.43316973277487097</v>
      </c>
      <c r="AK158" s="11">
        <f>'OddsRatio_working_3-way'!U158/(3*'OddsRatio_working_3-way'!X158^(1/3))*SIN(('OddsRatio_working_3-way'!Y158+4*PI())/3)</f>
        <v>0.46944797521657533</v>
      </c>
      <c r="AL158" s="11">
        <f>'OddsRatio_working_3-way'!Z158+'OddsRatio_working_3-way'!AF158</f>
        <v>1.0422531533683692</v>
      </c>
      <c r="AM158" s="11">
        <f>'OddsRatio_working_3-way'!AA158+'OddsRatio_working_3-way'!AG158</f>
        <v>-0.58396233580251822</v>
      </c>
      <c r="AN158" s="11">
        <f>'OddsRatio_working_3-way'!AB158+'OddsRatio_working_3-way'!AH158</f>
        <v>-0.45829081756585116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1.0422531533683692</v>
      </c>
      <c r="AS158" s="11">
        <f>IF(('OddsRatio_working_3-way'!X158=0),IF(Q158&gt;0,-Q158^(1/3),(-Q158)^(1/3)),'OddsRatio_working_3-way'!AM158-'OddsRatio_working_3-way'!R158/3)</f>
        <v>-0.58396233580251822</v>
      </c>
      <c r="AT158" s="11">
        <f>IF(('OddsRatio_working_3-way'!X158=0),IF(Q158&gt;0,-Q158^(1/3),(-Q158)^(1/3)),'OddsRatio_working_3-way'!AN158-'OddsRatio_working_3-way'!R158/3)</f>
        <v>-0.45829081756585116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1.88</v>
      </c>
      <c r="B159" s="4">
        <f>IF('True_Odds_Calculator_3-way'!B160="","",'True_Odds_Calculator_3-way'!B160)</f>
        <v>3.63</v>
      </c>
      <c r="C159" s="4">
        <f>IF('True_Odds_Calculator_3-way'!C160="","",'True_Odds_Calculator_3-way'!C160)</f>
        <v>4.45</v>
      </c>
      <c r="D159" s="9">
        <f t="shared" si="39"/>
        <v>0.51896385678049628</v>
      </c>
      <c r="E159" s="9">
        <f t="shared" si="40"/>
        <v>0.26523677512566574</v>
      </c>
      <c r="F159" s="9">
        <f t="shared" si="41"/>
        <v>0.21579936809383798</v>
      </c>
      <c r="G159" s="9">
        <f t="shared" si="42"/>
        <v>1.0533141639620207</v>
      </c>
      <c r="H159" s="9">
        <f t="shared" si="43"/>
        <v>1.9269164642865781</v>
      </c>
      <c r="I159" s="9">
        <f t="shared" si="44"/>
        <v>3.7702162512201145</v>
      </c>
      <c r="J159" s="9">
        <f t="shared" si="45"/>
        <v>4.6339338656689719</v>
      </c>
      <c r="K159" s="11">
        <f t="shared" si="46"/>
        <v>0.53191489361702127</v>
      </c>
      <c r="L159" s="11">
        <f t="shared" si="47"/>
        <v>0.27548209366391185</v>
      </c>
      <c r="M159" s="11">
        <f t="shared" si="48"/>
        <v>0.2247191011235955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-0.26292569491230744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0.22918424239789939</v>
      </c>
      <c r="Q159" s="11">
        <f>2*'OddsRatio_working_3-way'!K159*'OddsRatio_working_3-way'!L159*'OddsRatio_working_3-way'!M159</f>
        <v>6.5857540918936613E-2</v>
      </c>
      <c r="R159" s="11">
        <f t="shared" si="49"/>
        <v>0</v>
      </c>
      <c r="S159" s="11">
        <f t="shared" si="50"/>
        <v>-0.87166924660725265</v>
      </c>
      <c r="T159" s="11">
        <f t="shared" si="51"/>
        <v>-0.25047966856530252</v>
      </c>
      <c r="U159" s="11">
        <f>'OddsRatio_working_3-way'!S159-'OddsRatio_working_3-way'!R159^2/3</f>
        <v>-0.87166924660725265</v>
      </c>
      <c r="V159" s="11">
        <f>'OddsRatio_working_3-way'!S159*'OddsRatio_working_3-way'!R159/3-2*'OddsRatio_working_3-way'!R159^3/27-'OddsRatio_working_3-way'!T159</f>
        <v>0.25047966856530252</v>
      </c>
      <c r="W159" s="11">
        <f>'OddsRatio_working_3-way'!V159^2+4*'OddsRatio_working_3-way'!U159^3/27</f>
        <v>-3.5378548285061623E-2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0.15661945333326685</v>
      </c>
      <c r="Y159" s="11">
        <f>IF('OddsRatio_working_3-way'!W159&gt;=0,IF('OddsRatio_working_3-way'!V159+SQRT('OddsRatio_working_3-way'!W159)&gt;0,0,PI()),ACOS('OddsRatio_working_3-way'!V159/(2*'OddsRatio_working_3-way'!X159)))</f>
        <v>0.6440939084199756</v>
      </c>
      <c r="Z159" s="11">
        <f>'OddsRatio_working_3-way'!X159^(1/3)*COS('OddsRatio_working_3-way'!Y159/3)</f>
        <v>0.52665708198101036</v>
      </c>
      <c r="AA159" s="11">
        <f>'OddsRatio_working_3-way'!X159^(1/3)*COS(('OddsRatio_working_3-way'!Y159+2*PI())/3)</f>
        <v>-0.36278481354909603</v>
      </c>
      <c r="AB159" s="11">
        <f>'OddsRatio_working_3-way'!X159^(1/3)*COS(('OddsRatio_working_3-way'!Y159+4*PI())/3)</f>
        <v>-0.16387226843191421</v>
      </c>
      <c r="AC159" s="11">
        <f>'OddsRatio_working_3-way'!X159^(1/3)*SIN('OddsRatio_working_3-way'!Y159/3)</f>
        <v>0.11484221146859849</v>
      </c>
      <c r="AD159" s="11">
        <f>'OddsRatio_working_3-way'!X159^(1/3)*SIN(('OddsRatio_working_3-way'!Y159+2*PI())/3)</f>
        <v>0.39867730634423948</v>
      </c>
      <c r="AE159" s="11">
        <f>'OddsRatio_working_3-way'!X159^(1/3)*SIN(('OddsRatio_working_3-way'!Y159+4*PI())/3)</f>
        <v>-0.51351951781283789</v>
      </c>
      <c r="AF159" s="11">
        <f>-'OddsRatio_working_3-way'!U159/(3*'OddsRatio_working_3-way'!X159^(1/3))*COS(('OddsRatio_working_3-way'!Y159)/3)</f>
        <v>0.52665708198101024</v>
      </c>
      <c r="AG159" s="11">
        <f>-'OddsRatio_working_3-way'!U159/(3*'OddsRatio_working_3-way'!X159^(1/3))*COS(('OddsRatio_working_3-way'!Y159+2*PI())/3)</f>
        <v>-0.36278481354909592</v>
      </c>
      <c r="AH159" s="11">
        <f>-'OddsRatio_working_3-way'!U159/(3*'OddsRatio_working_3-way'!X159^(1/3))*COS(('OddsRatio_working_3-way'!Y159+4*PI())/3)</f>
        <v>-0.16387226843191419</v>
      </c>
      <c r="AI159" s="11">
        <f>'OddsRatio_working_3-way'!U159/(3*'OddsRatio_working_3-way'!X159^(1/3))*SIN(('OddsRatio_working_3-way'!Y159)/3)</f>
        <v>-0.11484221146859848</v>
      </c>
      <c r="AJ159" s="11">
        <f>'OddsRatio_working_3-way'!U159/(3*'OddsRatio_working_3-way'!X159^(1/3))*SIN(('OddsRatio_working_3-way'!Y159+2*PI())/3)</f>
        <v>-0.39867730634423942</v>
      </c>
      <c r="AK159" s="11">
        <f>'OddsRatio_working_3-way'!U159/(3*'OddsRatio_working_3-way'!X159^(1/3))*SIN(('OddsRatio_working_3-way'!Y159+4*PI())/3)</f>
        <v>0.51351951781283778</v>
      </c>
      <c r="AL159" s="11">
        <f>'OddsRatio_working_3-way'!Z159+'OddsRatio_working_3-way'!AF159</f>
        <v>1.0533141639620207</v>
      </c>
      <c r="AM159" s="11">
        <f>'OddsRatio_working_3-way'!AA159+'OddsRatio_working_3-way'!AG159</f>
        <v>-0.72556962709819195</v>
      </c>
      <c r="AN159" s="11">
        <f>'OddsRatio_working_3-way'!AB159+'OddsRatio_working_3-way'!AH159</f>
        <v>-0.32774453686382843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1.0533141639620207</v>
      </c>
      <c r="AS159" s="11">
        <f>IF(('OddsRatio_working_3-way'!X159=0),IF(Q159&gt;0,-Q159^(1/3),(-Q159)^(1/3)),'OddsRatio_working_3-way'!AM159-'OddsRatio_working_3-way'!R159/3)</f>
        <v>-0.72556962709819195</v>
      </c>
      <c r="AT159" s="11">
        <f>IF(('OddsRatio_working_3-way'!X159=0),IF(Q159&gt;0,-Q159^(1/3),(-Q159)^(1/3)),'OddsRatio_working_3-way'!AN159-'OddsRatio_working_3-way'!R159/3)</f>
        <v>-0.32774453686382843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2.17</v>
      </c>
      <c r="B160" s="4">
        <f>IF('True_Odds_Calculator_3-way'!B161="","",'True_Odds_Calculator_3-way'!B161)</f>
        <v>3.37</v>
      </c>
      <c r="C160" s="4">
        <f>IF('True_Odds_Calculator_3-way'!C161="","",'True_Odds_Calculator_3-way'!C161)</f>
        <v>3.7</v>
      </c>
      <c r="D160" s="9">
        <f t="shared" si="39"/>
        <v>0.45021085394158</v>
      </c>
      <c r="E160" s="9">
        <f t="shared" si="40"/>
        <v>0.28787952991909782</v>
      </c>
      <c r="F160" s="9">
        <f t="shared" si="41"/>
        <v>0.26190961613932218</v>
      </c>
      <c r="G160" s="9">
        <f t="shared" si="42"/>
        <v>1.0437448340647073</v>
      </c>
      <c r="H160" s="9">
        <f t="shared" si="43"/>
        <v>2.2211814558557075</v>
      </c>
      <c r="I160" s="9">
        <f t="shared" si="44"/>
        <v>3.473675256733356</v>
      </c>
      <c r="J160" s="9">
        <f t="shared" si="45"/>
        <v>3.8181110519747103</v>
      </c>
      <c r="K160" s="11">
        <f t="shared" si="46"/>
        <v>0.46082949308755761</v>
      </c>
      <c r="L160" s="11">
        <f t="shared" si="47"/>
        <v>0.29673590504451036</v>
      </c>
      <c r="M160" s="11">
        <f t="shared" si="48"/>
        <v>0.27027027027027023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-0.27669837787574936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0.23061801562806633</v>
      </c>
      <c r="Q160" s="11">
        <f>2*'OddsRatio_working_3-way'!K160*'OddsRatio_working_3-way'!L160*'OddsRatio_working_3-way'!M160</f>
        <v>7.3916030650021239E-2</v>
      </c>
      <c r="R160" s="11">
        <f t="shared" si="49"/>
        <v>0</v>
      </c>
      <c r="S160" s="11">
        <f t="shared" si="50"/>
        <v>-0.83346356201489813</v>
      </c>
      <c r="T160" s="11">
        <f t="shared" si="51"/>
        <v>-0.26713575705605702</v>
      </c>
      <c r="U160" s="11">
        <f>'OddsRatio_working_3-way'!S160-'OddsRatio_working_3-way'!R160^2/3</f>
        <v>-0.83346356201489813</v>
      </c>
      <c r="V160" s="11">
        <f>'OddsRatio_working_3-way'!S160*'OddsRatio_working_3-way'!R160/3-2*'OddsRatio_working_3-way'!R160^3/27-'OddsRatio_working_3-way'!T160</f>
        <v>0.26713575705605702</v>
      </c>
      <c r="W160" s="11">
        <f>'OddsRatio_working_3-way'!V160^2+4*'OddsRatio_working_3-way'!U160^3/27</f>
        <v>-1.4412569651412632E-2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0.14643606313791468</v>
      </c>
      <c r="Y160" s="11">
        <f>IF('OddsRatio_working_3-way'!W160&gt;=0,IF('OddsRatio_working_3-way'!V160+SQRT('OddsRatio_working_3-way'!W160)&gt;0,0,PI()),ACOS('OddsRatio_working_3-way'!V160/(2*'OddsRatio_working_3-way'!X160)))</f>
        <v>0.42235969000466533</v>
      </c>
      <c r="Z160" s="11">
        <f>'OddsRatio_working_3-way'!X160^(1/3)*COS('OddsRatio_working_3-way'!Y160/3)</f>
        <v>0.52187241703235365</v>
      </c>
      <c r="AA160" s="11">
        <f>'OddsRatio_working_3-way'!X160^(1/3)*COS(('OddsRatio_working_3-way'!Y160+2*PI())/3)</f>
        <v>-0.32498912226201182</v>
      </c>
      <c r="AB160" s="11">
        <f>'OddsRatio_working_3-way'!X160^(1/3)*COS(('OddsRatio_working_3-way'!Y160+4*PI())/3)</f>
        <v>-0.196883294770342</v>
      </c>
      <c r="AC160" s="11">
        <f>'OddsRatio_working_3-way'!X160^(1/3)*SIN('OddsRatio_working_3-way'!Y160/3)</f>
        <v>7.3961933987075526E-2</v>
      </c>
      <c r="AD160" s="11">
        <f>'OddsRatio_working_3-way'!X160^(1/3)*SIN(('OddsRatio_working_3-way'!Y160+2*PI())/3)</f>
        <v>0.41497380369086739</v>
      </c>
      <c r="AE160" s="11">
        <f>'OddsRatio_working_3-way'!X160^(1/3)*SIN(('OddsRatio_working_3-way'!Y160+4*PI())/3)</f>
        <v>-0.48893573767794268</v>
      </c>
      <c r="AF160" s="11">
        <f>-'OddsRatio_working_3-way'!U160/(3*'OddsRatio_working_3-way'!X160^(1/3))*COS(('OddsRatio_working_3-way'!Y160)/3)</f>
        <v>0.52187241703235365</v>
      </c>
      <c r="AG160" s="11">
        <f>-'OddsRatio_working_3-way'!U160/(3*'OddsRatio_working_3-way'!X160^(1/3))*COS(('OddsRatio_working_3-way'!Y160+2*PI())/3)</f>
        <v>-0.32498912226201182</v>
      </c>
      <c r="AH160" s="11">
        <f>-'OddsRatio_working_3-way'!U160/(3*'OddsRatio_working_3-way'!X160^(1/3))*COS(('OddsRatio_working_3-way'!Y160+4*PI())/3)</f>
        <v>-0.196883294770342</v>
      </c>
      <c r="AI160" s="11">
        <f>'OddsRatio_working_3-way'!U160/(3*'OddsRatio_working_3-way'!X160^(1/3))*SIN(('OddsRatio_working_3-way'!Y160)/3)</f>
        <v>-7.3961933987075526E-2</v>
      </c>
      <c r="AJ160" s="11">
        <f>'OddsRatio_working_3-way'!U160/(3*'OddsRatio_working_3-way'!X160^(1/3))*SIN(('OddsRatio_working_3-way'!Y160+2*PI())/3)</f>
        <v>-0.41497380369086739</v>
      </c>
      <c r="AK160" s="11">
        <f>'OddsRatio_working_3-way'!U160/(3*'OddsRatio_working_3-way'!X160^(1/3))*SIN(('OddsRatio_working_3-way'!Y160+4*PI())/3)</f>
        <v>0.48893573767794268</v>
      </c>
      <c r="AL160" s="11">
        <f>'OddsRatio_working_3-way'!Z160+'OddsRatio_working_3-way'!AF160</f>
        <v>1.0437448340647073</v>
      </c>
      <c r="AM160" s="11">
        <f>'OddsRatio_working_3-way'!AA160+'OddsRatio_working_3-way'!AG160</f>
        <v>-0.64997824452402364</v>
      </c>
      <c r="AN160" s="11">
        <f>'OddsRatio_working_3-way'!AB160+'OddsRatio_working_3-way'!AH160</f>
        <v>-0.393766589540684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1.0437448340647073</v>
      </c>
      <c r="AS160" s="11">
        <f>IF(('OddsRatio_working_3-way'!X160=0),IF(Q160&gt;0,-Q160^(1/3),(-Q160)^(1/3)),'OddsRatio_working_3-way'!AM160-'OddsRatio_working_3-way'!R160/3)</f>
        <v>-0.64997824452402364</v>
      </c>
      <c r="AT160" s="11">
        <f>IF(('OddsRatio_working_3-way'!X160=0),IF(Q160&gt;0,-Q160^(1/3),(-Q160)^(1/3)),'OddsRatio_working_3-way'!AN160-'OddsRatio_working_3-way'!R160/3)</f>
        <v>-0.393766589540684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1.1599999999999999</v>
      </c>
      <c r="B161" s="4">
        <f>IF('True_Odds_Calculator_3-way'!B162="","",'True_Odds_Calculator_3-way'!B162)</f>
        <v>9.16</v>
      </c>
      <c r="C161" s="4">
        <f>IF('True_Odds_Calculator_3-way'!C162="","",'True_Odds_Calculator_3-way'!C162)</f>
        <v>15.85</v>
      </c>
      <c r="D161" s="9">
        <f t="shared" si="39"/>
        <v>0.8464213087441137</v>
      </c>
      <c r="E161" s="9">
        <f t="shared" si="40"/>
        <v>9.7525946603242375E-2</v>
      </c>
      <c r="F161" s="9">
        <f t="shared" si="41"/>
        <v>5.6052744652643961E-2</v>
      </c>
      <c r="G161" s="9">
        <f t="shared" si="42"/>
        <v>1.134029602555142</v>
      </c>
      <c r="H161" s="9">
        <f t="shared" si="43"/>
        <v>1.1814447364088225</v>
      </c>
      <c r="I161" s="9">
        <f t="shared" si="44"/>
        <v>10.253681556849957</v>
      </c>
      <c r="J161" s="9">
        <f t="shared" si="45"/>
        <v>17.84033959794386</v>
      </c>
      <c r="K161" s="11">
        <f t="shared" si="46"/>
        <v>0.86206896551724144</v>
      </c>
      <c r="L161" s="11">
        <f t="shared" si="47"/>
        <v>0.1091703056768559</v>
      </c>
      <c r="M161" s="11">
        <f t="shared" si="48"/>
        <v>6.3091482649842268E-2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-0.11512081767169524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0.13757619833203261</v>
      </c>
      <c r="Q161" s="11">
        <f>2*'OddsRatio_working_3-way'!K161*'OddsRatio_working_3-way'!L161*'OddsRatio_working_3-way'!M161</f>
        <v>1.1875373183602296E-2</v>
      </c>
      <c r="R161" s="11">
        <f t="shared" si="49"/>
        <v>0</v>
      </c>
      <c r="S161" s="11">
        <f t="shared" si="50"/>
        <v>-1.195059252657293</v>
      </c>
      <c r="T161" s="11">
        <f t="shared" si="51"/>
        <v>-0.10315574041064247</v>
      </c>
      <c r="U161" s="11">
        <f>'OddsRatio_working_3-way'!S161-'OddsRatio_working_3-way'!R161^2/3</f>
        <v>-1.195059252657293</v>
      </c>
      <c r="V161" s="11">
        <f>'OddsRatio_working_3-way'!S161*'OddsRatio_working_3-way'!R161/3-2*'OddsRatio_working_3-way'!R161^3/27-'OddsRatio_working_3-way'!T161</f>
        <v>0.10315574041064247</v>
      </c>
      <c r="W161" s="11">
        <f>'OddsRatio_working_3-way'!V161^2+4*'OddsRatio_working_3-way'!U161^3/27</f>
        <v>-0.24220981624470186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0.25142142063891937</v>
      </c>
      <c r="Y161" s="11">
        <f>IF('OddsRatio_working_3-way'!W161&gt;=0,IF('OddsRatio_working_3-way'!V161+SQRT('OddsRatio_working_3-way'!W161)&gt;0,0,PI()),ACOS('OddsRatio_working_3-way'!V161/(2*'OddsRatio_working_3-way'!X161)))</f>
        <v>1.3641843779662244</v>
      </c>
      <c r="Z161" s="11">
        <f>'OddsRatio_working_3-way'!X161^(1/3)*COS('OddsRatio_working_3-way'!Y161/3)</f>
        <v>0.56701480127757098</v>
      </c>
      <c r="AA161" s="11">
        <f>'OddsRatio_working_3-way'!X161^(1/3)*COS(('OddsRatio_working_3-way'!Y161+2*PI())/3)</f>
        <v>-0.52358129449948976</v>
      </c>
      <c r="AB161" s="11">
        <f>'OddsRatio_working_3-way'!X161^(1/3)*COS(('OddsRatio_working_3-way'!Y161+4*PI())/3)</f>
        <v>-4.3433506778080888E-2</v>
      </c>
      <c r="AC161" s="11">
        <f>'OddsRatio_working_3-way'!X161^(1/3)*SIN('OddsRatio_working_3-way'!Y161/3)</f>
        <v>0.27721345449175855</v>
      </c>
      <c r="AD161" s="11">
        <f>'OddsRatio_working_3-way'!X161^(1/3)*SIN(('OddsRatio_working_3-way'!Y161+2*PI())/3)</f>
        <v>0.35244249498228247</v>
      </c>
      <c r="AE161" s="11">
        <f>'OddsRatio_working_3-way'!X161^(1/3)*SIN(('OddsRatio_working_3-way'!Y161+4*PI())/3)</f>
        <v>-0.62965594947404102</v>
      </c>
      <c r="AF161" s="11">
        <f>-'OddsRatio_working_3-way'!U161/(3*'OddsRatio_working_3-way'!X161^(1/3))*COS(('OddsRatio_working_3-way'!Y161)/3)</f>
        <v>0.56701480127757098</v>
      </c>
      <c r="AG161" s="11">
        <f>-'OddsRatio_working_3-way'!U161/(3*'OddsRatio_working_3-way'!X161^(1/3))*COS(('OddsRatio_working_3-way'!Y161+2*PI())/3)</f>
        <v>-0.52358129449948976</v>
      </c>
      <c r="AH161" s="11">
        <f>-'OddsRatio_working_3-way'!U161/(3*'OddsRatio_working_3-way'!X161^(1/3))*COS(('OddsRatio_working_3-way'!Y161+4*PI())/3)</f>
        <v>-4.3433506778080888E-2</v>
      </c>
      <c r="AI161" s="11">
        <f>'OddsRatio_working_3-way'!U161/(3*'OddsRatio_working_3-way'!X161^(1/3))*SIN(('OddsRatio_working_3-way'!Y161)/3)</f>
        <v>-0.27721345449175855</v>
      </c>
      <c r="AJ161" s="11">
        <f>'OddsRatio_working_3-way'!U161/(3*'OddsRatio_working_3-way'!X161^(1/3))*SIN(('OddsRatio_working_3-way'!Y161+2*PI())/3)</f>
        <v>-0.35244249498228247</v>
      </c>
      <c r="AK161" s="11">
        <f>'OddsRatio_working_3-way'!U161/(3*'OddsRatio_working_3-way'!X161^(1/3))*SIN(('OddsRatio_working_3-way'!Y161+4*PI())/3)</f>
        <v>0.62965594947404102</v>
      </c>
      <c r="AL161" s="11">
        <f>'OddsRatio_working_3-way'!Z161+'OddsRatio_working_3-way'!AF161</f>
        <v>1.134029602555142</v>
      </c>
      <c r="AM161" s="11">
        <f>'OddsRatio_working_3-way'!AA161+'OddsRatio_working_3-way'!AG161</f>
        <v>-1.0471625889989795</v>
      </c>
      <c r="AN161" s="11">
        <f>'OddsRatio_working_3-way'!AB161+'OddsRatio_working_3-way'!AH161</f>
        <v>-8.6867013556161776E-2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1.134029602555142</v>
      </c>
      <c r="AS161" s="11">
        <f>IF(('OddsRatio_working_3-way'!X161=0),IF(Q161&gt;0,-Q161^(1/3),(-Q161)^(1/3)),'OddsRatio_working_3-way'!AM161-'OddsRatio_working_3-way'!R161/3)</f>
        <v>-1.0471625889989795</v>
      </c>
      <c r="AT161" s="11">
        <f>IF(('OddsRatio_working_3-way'!X161=0),IF(Q161&gt;0,-Q161^(1/3),(-Q161)^(1/3)),'OddsRatio_working_3-way'!AN161-'OddsRatio_working_3-way'!R161/3)</f>
        <v>-8.6867013556161776E-2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1.07</v>
      </c>
      <c r="B162" s="4">
        <f>IF('True_Odds_Calculator_3-way'!B163="","",'True_Odds_Calculator_3-way'!B163)</f>
        <v>16</v>
      </c>
      <c r="C162" s="4">
        <f>IF('True_Odds_Calculator_3-way'!C163="","",'True_Odds_Calculator_3-way'!C163)</f>
        <v>31.33</v>
      </c>
      <c r="D162" s="9">
        <f t="shared" si="39"/>
        <v>0.92159123180621461</v>
      </c>
      <c r="E162" s="9">
        <f t="shared" si="40"/>
        <v>5.1998351621988063E-2</v>
      </c>
      <c r="F162" s="9">
        <f t="shared" si="41"/>
        <v>2.6410416571797227E-2</v>
      </c>
      <c r="G162" s="9">
        <f t="shared" si="42"/>
        <v>1.2154252571564714</v>
      </c>
      <c r="H162" s="9">
        <f t="shared" si="43"/>
        <v>1.0850797680009532</v>
      </c>
      <c r="I162" s="9">
        <f t="shared" si="44"/>
        <v>19.231378857347071</v>
      </c>
      <c r="J162" s="9">
        <f t="shared" si="45"/>
        <v>37.863848049555777</v>
      </c>
      <c r="K162" s="11">
        <f t="shared" si="46"/>
        <v>0.93457943925233644</v>
      </c>
      <c r="L162" s="11">
        <f t="shared" si="47"/>
        <v>6.25E-2</v>
      </c>
      <c r="M162" s="11">
        <f t="shared" si="48"/>
        <v>3.1918289179699973E-2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-5.9374170348207689E-2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8.4643126679811845E-2</v>
      </c>
      <c r="Q162" s="11">
        <f>2*'OddsRatio_working_3-way'!K162*'OddsRatio_working_3-way'!L162*'OddsRatio_working_3-way'!M162</f>
        <v>3.7287721004322398E-3</v>
      </c>
      <c r="R162" s="11">
        <f t="shared" si="49"/>
        <v>0</v>
      </c>
      <c r="S162" s="11">
        <f t="shared" si="50"/>
        <v>-1.4255883692085467</v>
      </c>
      <c r="T162" s="11">
        <f t="shared" si="51"/>
        <v>-6.2801249744869891E-2</v>
      </c>
      <c r="U162" s="11">
        <f>'OddsRatio_working_3-way'!S162-'OddsRatio_working_3-way'!R162^2/3</f>
        <v>-1.4255883692085467</v>
      </c>
      <c r="V162" s="11">
        <f>'OddsRatio_working_3-way'!S162*'OddsRatio_working_3-way'!R162/3-2*'OddsRatio_working_3-way'!R162^3/27-'OddsRatio_working_3-way'!T162</f>
        <v>6.2801249744869891E-2</v>
      </c>
      <c r="W162" s="11">
        <f>'OddsRatio_working_3-way'!V162^2+4*'OddsRatio_working_3-way'!U162^3/27</f>
        <v>-0.42527472551764361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0.32757393153575315</v>
      </c>
      <c r="Y162" s="11">
        <f>IF('OddsRatio_working_3-way'!W162&gt;=0,IF('OddsRatio_working_3-way'!V162+SQRT('OddsRatio_working_3-way'!W162)&gt;0,0,PI()),ACOS('OddsRatio_working_3-way'!V162/(2*'OddsRatio_working_3-way'!X162)))</f>
        <v>1.4747907821009796</v>
      </c>
      <c r="Z162" s="11">
        <f>'OddsRatio_working_3-way'!X162^(1/3)*COS('OddsRatio_working_3-way'!Y162/3)</f>
        <v>0.60771262857823571</v>
      </c>
      <c r="AA162" s="11">
        <f>'OddsRatio_working_3-way'!X162^(1/3)*COS(('OddsRatio_working_3-way'!Y162+2*PI())/3)</f>
        <v>-0.58565608913295109</v>
      </c>
      <c r="AB162" s="11">
        <f>'OddsRatio_working_3-way'!X162^(1/3)*COS(('OddsRatio_working_3-way'!Y162+4*PI())/3)</f>
        <v>-2.2056539445284851E-2</v>
      </c>
      <c r="AC162" s="11">
        <f>'OddsRatio_working_3-way'!X162^(1/3)*SIN('OddsRatio_working_3-way'!Y162/3)</f>
        <v>0.32539435172732606</v>
      </c>
      <c r="AD162" s="11">
        <f>'OddsRatio_working_3-way'!X162^(1/3)*SIN(('OddsRatio_working_3-way'!Y162+2*PI())/3)</f>
        <v>0.36359739868570617</v>
      </c>
      <c r="AE162" s="11">
        <f>'OddsRatio_working_3-way'!X162^(1/3)*SIN(('OddsRatio_working_3-way'!Y162+4*PI())/3)</f>
        <v>-0.68899175041303218</v>
      </c>
      <c r="AF162" s="11">
        <f>-'OddsRatio_working_3-way'!U162/(3*'OddsRatio_working_3-way'!X162^(1/3))*COS(('OddsRatio_working_3-way'!Y162)/3)</f>
        <v>0.60771262857823583</v>
      </c>
      <c r="AG162" s="11">
        <f>-'OddsRatio_working_3-way'!U162/(3*'OddsRatio_working_3-way'!X162^(1/3))*COS(('OddsRatio_working_3-way'!Y162+2*PI())/3)</f>
        <v>-0.5856560891329512</v>
      </c>
      <c r="AH162" s="11">
        <f>-'OddsRatio_working_3-way'!U162/(3*'OddsRatio_working_3-way'!X162^(1/3))*COS(('OddsRatio_working_3-way'!Y162+4*PI())/3)</f>
        <v>-2.2056539445284854E-2</v>
      </c>
      <c r="AI162" s="11">
        <f>'OddsRatio_working_3-way'!U162/(3*'OddsRatio_working_3-way'!X162^(1/3))*SIN(('OddsRatio_working_3-way'!Y162)/3)</f>
        <v>-0.32539435172732611</v>
      </c>
      <c r="AJ162" s="11">
        <f>'OddsRatio_working_3-way'!U162/(3*'OddsRatio_working_3-way'!X162^(1/3))*SIN(('OddsRatio_working_3-way'!Y162+2*PI())/3)</f>
        <v>-0.36359739868570623</v>
      </c>
      <c r="AK162" s="11">
        <f>'OddsRatio_working_3-way'!U162/(3*'OddsRatio_working_3-way'!X162^(1/3))*SIN(('OddsRatio_working_3-way'!Y162+4*PI())/3)</f>
        <v>0.68899175041303229</v>
      </c>
      <c r="AL162" s="11">
        <f>'OddsRatio_working_3-way'!Z162+'OddsRatio_working_3-way'!AF162</f>
        <v>1.2154252571564714</v>
      </c>
      <c r="AM162" s="11">
        <f>'OddsRatio_working_3-way'!AA162+'OddsRatio_working_3-way'!AG162</f>
        <v>-1.1713121782659024</v>
      </c>
      <c r="AN162" s="11">
        <f>'OddsRatio_working_3-way'!AB162+'OddsRatio_working_3-way'!AH162</f>
        <v>-4.4113078890569701E-2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1.2154252571564714</v>
      </c>
      <c r="AS162" s="11">
        <f>IF(('OddsRatio_working_3-way'!X162=0),IF(Q162&gt;0,-Q162^(1/3),(-Q162)^(1/3)),'OddsRatio_working_3-way'!AM162-'OddsRatio_working_3-way'!R162/3)</f>
        <v>-1.1713121782659024</v>
      </c>
      <c r="AT162" s="11">
        <f>IF(('OddsRatio_working_3-way'!X162=0),IF(Q162&gt;0,-Q162^(1/3),(-Q162)^(1/3)),'OddsRatio_working_3-way'!AN162-'OddsRatio_working_3-way'!R162/3)</f>
        <v>-4.4113078890569701E-2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1.56</v>
      </c>
      <c r="B163" s="4">
        <f>IF('True_Odds_Calculator_3-way'!B164="","",'True_Odds_Calculator_3-way'!B164)</f>
        <v>4.6500000000000004</v>
      </c>
      <c r="C163" s="4">
        <f>IF('True_Odds_Calculator_3-way'!C164="","",'True_Odds_Calculator_3-way'!C164)</f>
        <v>5.78</v>
      </c>
      <c r="D163" s="9">
        <f t="shared" si="39"/>
        <v>0.62850473786099825</v>
      </c>
      <c r="E163" s="9">
        <f t="shared" si="40"/>
        <v>0.20607673603715226</v>
      </c>
      <c r="F163" s="9">
        <f t="shared" si="41"/>
        <v>0.16541852610184943</v>
      </c>
      <c r="G163" s="9">
        <f t="shared" si="42"/>
        <v>1.0554962543870348</v>
      </c>
      <c r="H163" s="9">
        <f t="shared" si="43"/>
        <v>1.5910779024567394</v>
      </c>
      <c r="I163" s="9">
        <f t="shared" si="44"/>
        <v>4.8525613285126781</v>
      </c>
      <c r="J163" s="9">
        <f t="shared" si="45"/>
        <v>6.0452720959700272</v>
      </c>
      <c r="K163" s="11">
        <f t="shared" si="46"/>
        <v>0.64102564102564097</v>
      </c>
      <c r="L163" s="11">
        <f t="shared" si="47"/>
        <v>0.21505376344086019</v>
      </c>
      <c r="M163" s="11">
        <f t="shared" si="48"/>
        <v>0.17301038062283736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-0.23302547311923361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0.21441457427616598</v>
      </c>
      <c r="Q163" s="11">
        <f>2*'OddsRatio_working_3-way'!K163*'OddsRatio_working_3-way'!L163*'OddsRatio_working_3-way'!M163</f>
        <v>4.7700683932406208E-2</v>
      </c>
      <c r="R163" s="11">
        <f t="shared" si="49"/>
        <v>0</v>
      </c>
      <c r="S163" s="11">
        <f t="shared" si="50"/>
        <v>-0.9201336291953589</v>
      </c>
      <c r="T163" s="11">
        <f t="shared" si="51"/>
        <v>-0.20470158602788846</v>
      </c>
      <c r="U163" s="11">
        <f>'OddsRatio_working_3-way'!S163-'OddsRatio_working_3-way'!R163^2/3</f>
        <v>-0.9201336291953589</v>
      </c>
      <c r="V163" s="11">
        <f>'OddsRatio_working_3-way'!S163*'OddsRatio_working_3-way'!R163/3-2*'OddsRatio_working_3-way'!R163^3/27-'OddsRatio_working_3-way'!T163</f>
        <v>0.20470158602788846</v>
      </c>
      <c r="W163" s="11">
        <f>'OddsRatio_working_3-way'!V163^2+4*'OddsRatio_working_3-way'!U163^3/27</f>
        <v>-7.3508721498393548E-2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0.16986131167862104</v>
      </c>
      <c r="Y163" s="11">
        <f>IF('OddsRatio_working_3-way'!W163&gt;=0,IF('OddsRatio_working_3-way'!V163+SQRT('OddsRatio_working_3-way'!W163)&gt;0,0,PI()),ACOS('OddsRatio_working_3-way'!V163/(2*'OddsRatio_working_3-way'!X163)))</f>
        <v>0.92409755194986609</v>
      </c>
      <c r="Z163" s="11">
        <f>'OddsRatio_working_3-way'!X163^(1/3)*COS('OddsRatio_working_3-way'!Y163/3)</f>
        <v>0.52774812719351738</v>
      </c>
      <c r="AA163" s="11">
        <f>'OddsRatio_working_3-way'!X163^(1/3)*COS(('OddsRatio_working_3-way'!Y163+2*PI())/3)</f>
        <v>-0.40928672804398275</v>
      </c>
      <c r="AB163" s="11">
        <f>'OddsRatio_working_3-way'!X163^(1/3)*COS(('OddsRatio_working_3-way'!Y163+4*PI())/3)</f>
        <v>-0.11846139914953474</v>
      </c>
      <c r="AC163" s="11">
        <f>'OddsRatio_working_3-way'!X163^(1/3)*SIN('OddsRatio_working_3-way'!Y163/3)</f>
        <v>0.16790808192437107</v>
      </c>
      <c r="AD163" s="11">
        <f>'OddsRatio_working_3-way'!X163^(1/3)*SIN(('OddsRatio_working_3-way'!Y163+2*PI())/3)</f>
        <v>0.37308924398706167</v>
      </c>
      <c r="AE163" s="11">
        <f>'OddsRatio_working_3-way'!X163^(1/3)*SIN(('OddsRatio_working_3-way'!Y163+4*PI())/3)</f>
        <v>-0.54099732591143268</v>
      </c>
      <c r="AF163" s="11">
        <f>-'OddsRatio_working_3-way'!U163/(3*'OddsRatio_working_3-way'!X163^(1/3))*COS(('OddsRatio_working_3-way'!Y163)/3)</f>
        <v>0.52774812719351738</v>
      </c>
      <c r="AG163" s="11">
        <f>-'OddsRatio_working_3-way'!U163/(3*'OddsRatio_working_3-way'!X163^(1/3))*COS(('OddsRatio_working_3-way'!Y163+2*PI())/3)</f>
        <v>-0.40928672804398275</v>
      </c>
      <c r="AH163" s="11">
        <f>-'OddsRatio_working_3-way'!U163/(3*'OddsRatio_working_3-way'!X163^(1/3))*COS(('OddsRatio_working_3-way'!Y163+4*PI())/3)</f>
        <v>-0.11846139914953474</v>
      </c>
      <c r="AI163" s="11">
        <f>'OddsRatio_working_3-way'!U163/(3*'OddsRatio_working_3-way'!X163^(1/3))*SIN(('OddsRatio_working_3-way'!Y163)/3)</f>
        <v>-0.16790808192437107</v>
      </c>
      <c r="AJ163" s="11">
        <f>'OddsRatio_working_3-way'!U163/(3*'OddsRatio_working_3-way'!X163^(1/3))*SIN(('OddsRatio_working_3-way'!Y163+2*PI())/3)</f>
        <v>-0.37308924398706167</v>
      </c>
      <c r="AK163" s="11">
        <f>'OddsRatio_working_3-way'!U163/(3*'OddsRatio_working_3-way'!X163^(1/3))*SIN(('OddsRatio_working_3-way'!Y163+4*PI())/3)</f>
        <v>0.54099732591143268</v>
      </c>
      <c r="AL163" s="11">
        <f>'OddsRatio_working_3-way'!Z163+'OddsRatio_working_3-way'!AF163</f>
        <v>1.0554962543870348</v>
      </c>
      <c r="AM163" s="11">
        <f>'OddsRatio_working_3-way'!AA163+'OddsRatio_working_3-way'!AG163</f>
        <v>-0.8185734560879655</v>
      </c>
      <c r="AN163" s="11">
        <f>'OddsRatio_working_3-way'!AB163+'OddsRatio_working_3-way'!AH163</f>
        <v>-0.23692279829906948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1.0554962543870348</v>
      </c>
      <c r="AS163" s="11">
        <f>IF(('OddsRatio_working_3-way'!X163=0),IF(Q163&gt;0,-Q163^(1/3),(-Q163)^(1/3)),'OddsRatio_working_3-way'!AM163-'OddsRatio_working_3-way'!R163/3)</f>
        <v>-0.8185734560879655</v>
      </c>
      <c r="AT163" s="11">
        <f>IF(('OddsRatio_working_3-way'!X163=0),IF(Q163&gt;0,-Q163^(1/3),(-Q163)^(1/3)),'OddsRatio_working_3-way'!AN163-'OddsRatio_working_3-way'!R163/3)</f>
        <v>-0.23692279829906948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1.36</v>
      </c>
      <c r="B164" s="4">
        <f>IF('True_Odds_Calculator_3-way'!B165="","",'True_Odds_Calculator_3-way'!B165)</f>
        <v>5.75</v>
      </c>
      <c r="C164" s="4">
        <f>IF('True_Odds_Calculator_3-way'!C165="","",'True_Odds_Calculator_3-way'!C165)</f>
        <v>8.23</v>
      </c>
      <c r="D164" s="9">
        <f t="shared" si="39"/>
        <v>0.72155587145535638</v>
      </c>
      <c r="E164" s="9">
        <f t="shared" si="40"/>
        <v>0.164158925523576</v>
      </c>
      <c r="F164" s="9">
        <f t="shared" si="41"/>
        <v>0.11428520302106744</v>
      </c>
      <c r="G164" s="9">
        <f t="shared" si="42"/>
        <v>1.0719279590421351</v>
      </c>
      <c r="H164" s="9">
        <f t="shared" si="43"/>
        <v>1.385894065255169</v>
      </c>
      <c r="I164" s="9">
        <f t="shared" si="44"/>
        <v>6.09165780545014</v>
      </c>
      <c r="J164" s="9">
        <f t="shared" si="45"/>
        <v>8.7500391438746359</v>
      </c>
      <c r="K164" s="11">
        <f t="shared" si="46"/>
        <v>0.73529411764705876</v>
      </c>
      <c r="L164" s="11">
        <f t="shared" si="47"/>
        <v>0.17391304347826086</v>
      </c>
      <c r="M164" s="11">
        <f t="shared" si="48"/>
        <v>0.12150668286755771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-0.19210020106093051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0.19173816708256547</v>
      </c>
      <c r="Q164" s="11">
        <f>2*'OddsRatio_working_3-way'!K164*'OddsRatio_working_3-way'!L164*'OddsRatio_working_3-way'!M164</f>
        <v>3.1075877971242376E-2</v>
      </c>
      <c r="R164" s="11">
        <f t="shared" si="49"/>
        <v>0</v>
      </c>
      <c r="S164" s="11">
        <f t="shared" si="50"/>
        <v>-0.99811538990398974</v>
      </c>
      <c r="T164" s="11">
        <f t="shared" si="51"/>
        <v>-0.16176910695364499</v>
      </c>
      <c r="U164" s="11">
        <f>'OddsRatio_working_3-way'!S164-'OddsRatio_working_3-way'!R164^2/3</f>
        <v>-0.99811538990398974</v>
      </c>
      <c r="V164" s="11">
        <f>'OddsRatio_working_3-way'!S164*'OddsRatio_working_3-way'!R164/3-2*'OddsRatio_working_3-way'!R164^3/27-'OddsRatio_working_3-way'!T164</f>
        <v>0.16176910695364499</v>
      </c>
      <c r="W164" s="11">
        <f>'OddsRatio_working_3-way'!V164^2+4*'OddsRatio_working_3-way'!U164^3/27</f>
        <v>-0.12114287726267016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0.19190630606317369</v>
      </c>
      <c r="Y164" s="11">
        <f>IF('OddsRatio_working_3-way'!W164&gt;=0,IF('OddsRatio_working_3-way'!V164+SQRT('OddsRatio_working_3-way'!W164)&gt;0,0,PI()),ACOS('OddsRatio_working_3-way'!V164/(2*'OddsRatio_working_3-way'!X164)))</f>
        <v>1.1357202483164215</v>
      </c>
      <c r="Z164" s="11">
        <f>'OddsRatio_working_3-way'!X164^(1/3)*COS('OddsRatio_working_3-way'!Y164/3)</f>
        <v>0.53596397952106745</v>
      </c>
      <c r="AA164" s="11">
        <f>'OddsRatio_working_3-way'!X164^(1/3)*COS(('OddsRatio_working_3-way'!Y164+2*PI())/3)</f>
        <v>-0.45260540909825753</v>
      </c>
      <c r="AB164" s="11">
        <f>'OddsRatio_working_3-way'!X164^(1/3)*COS(('OddsRatio_working_3-way'!Y164+4*PI())/3)</f>
        <v>-8.3358570422810016E-2</v>
      </c>
      <c r="AC164" s="11">
        <f>'OddsRatio_working_3-way'!X164^(1/3)*SIN('OddsRatio_working_3-way'!Y164/3)</f>
        <v>0.21318476170668813</v>
      </c>
      <c r="AD164" s="11">
        <f>'OddsRatio_working_3-way'!X164^(1/3)*SIN(('OddsRatio_working_3-way'!Y164+2*PI())/3)</f>
        <v>0.35756604092530303</v>
      </c>
      <c r="AE164" s="11">
        <f>'OddsRatio_working_3-way'!X164^(1/3)*SIN(('OddsRatio_working_3-way'!Y164+4*PI())/3)</f>
        <v>-0.57075080263199107</v>
      </c>
      <c r="AF164" s="11">
        <f>-'OddsRatio_working_3-way'!U164/(3*'OddsRatio_working_3-way'!X164^(1/3))*COS(('OddsRatio_working_3-way'!Y164)/3)</f>
        <v>0.53596397952106756</v>
      </c>
      <c r="AG164" s="11">
        <f>-'OddsRatio_working_3-way'!U164/(3*'OddsRatio_working_3-way'!X164^(1/3))*COS(('OddsRatio_working_3-way'!Y164+2*PI())/3)</f>
        <v>-0.45260540909825758</v>
      </c>
      <c r="AH164" s="11">
        <f>-'OddsRatio_working_3-way'!U164/(3*'OddsRatio_working_3-way'!X164^(1/3))*COS(('OddsRatio_working_3-way'!Y164+4*PI())/3)</f>
        <v>-8.3358570422810044E-2</v>
      </c>
      <c r="AI164" s="11">
        <f>'OddsRatio_working_3-way'!U164/(3*'OddsRatio_working_3-way'!X164^(1/3))*SIN(('OddsRatio_working_3-way'!Y164)/3)</f>
        <v>-0.21318476170668815</v>
      </c>
      <c r="AJ164" s="11">
        <f>'OddsRatio_working_3-way'!U164/(3*'OddsRatio_working_3-way'!X164^(1/3))*SIN(('OddsRatio_working_3-way'!Y164+2*PI())/3)</f>
        <v>-0.35756604092530309</v>
      </c>
      <c r="AK164" s="11">
        <f>'OddsRatio_working_3-way'!U164/(3*'OddsRatio_working_3-way'!X164^(1/3))*SIN(('OddsRatio_working_3-way'!Y164+4*PI())/3)</f>
        <v>0.57075080263199118</v>
      </c>
      <c r="AL164" s="11">
        <f>'OddsRatio_working_3-way'!Z164+'OddsRatio_working_3-way'!AF164</f>
        <v>1.0719279590421351</v>
      </c>
      <c r="AM164" s="11">
        <f>'OddsRatio_working_3-way'!AA164+'OddsRatio_working_3-way'!AG164</f>
        <v>-0.90521081819651505</v>
      </c>
      <c r="AN164" s="11">
        <f>'OddsRatio_working_3-way'!AB164+'OddsRatio_working_3-way'!AH164</f>
        <v>-0.16671714084562006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1.0719279590421351</v>
      </c>
      <c r="AS164" s="11">
        <f>IF(('OddsRatio_working_3-way'!X164=0),IF(Q164&gt;0,-Q164^(1/3),(-Q164)^(1/3)),'OddsRatio_working_3-way'!AM164-'OddsRatio_working_3-way'!R164/3)</f>
        <v>-0.90521081819651505</v>
      </c>
      <c r="AT164" s="11">
        <f>IF(('OddsRatio_working_3-way'!X164=0),IF(Q164&gt;0,-Q164^(1/3),(-Q164)^(1/3)),'OddsRatio_working_3-way'!AN164-'OddsRatio_working_3-way'!R164/3)</f>
        <v>-0.16671714084562006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5.15</v>
      </c>
      <c r="B165" s="4">
        <f>IF('True_Odds_Calculator_3-way'!B166="","",'True_Odds_Calculator_3-way'!B166)</f>
        <v>4.57</v>
      </c>
      <c r="C165" s="4">
        <f>IF('True_Odds_Calculator_3-way'!C166="","",'True_Odds_Calculator_3-way'!C166)</f>
        <v>1.62</v>
      </c>
      <c r="D165" s="9">
        <f t="shared" si="39"/>
        <v>0.18585337980687963</v>
      </c>
      <c r="E165" s="9">
        <f t="shared" si="40"/>
        <v>0.2097157493897252</v>
      </c>
      <c r="F165" s="9">
        <f t="shared" si="41"/>
        <v>0.6044308708033953</v>
      </c>
      <c r="G165" s="9">
        <f t="shared" si="42"/>
        <v>1.0555627704167696</v>
      </c>
      <c r="H165" s="9">
        <f t="shared" si="43"/>
        <v>5.3805854972295935</v>
      </c>
      <c r="I165" s="9">
        <f t="shared" si="44"/>
        <v>4.7683590903878672</v>
      </c>
      <c r="J165" s="9">
        <f t="shared" si="45"/>
        <v>1.6544489176583974</v>
      </c>
      <c r="K165" s="11">
        <f t="shared" si="46"/>
        <v>0.1941747572815534</v>
      </c>
      <c r="L165" s="11">
        <f t="shared" si="47"/>
        <v>0.21881838074398249</v>
      </c>
      <c r="M165" s="11">
        <f t="shared" si="48"/>
        <v>0.61728395061728392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-0.24091817168233653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0.21873969739959409</v>
      </c>
      <c r="Q165" s="11">
        <f>2*'OddsRatio_working_3-way'!K165*'OddsRatio_working_3-way'!L165*'OddsRatio_working_3-way'!M165</f>
        <v>5.2455562925562145E-2</v>
      </c>
      <c r="R165" s="11">
        <f t="shared" si="49"/>
        <v>0</v>
      </c>
      <c r="S165" s="11">
        <f t="shared" si="50"/>
        <v>-0.90794187865585352</v>
      </c>
      <c r="T165" s="11">
        <f t="shared" si="51"/>
        <v>-0.21773186538509684</v>
      </c>
      <c r="U165" s="11">
        <f>'OddsRatio_working_3-way'!S165-'OddsRatio_working_3-way'!R165^2/3</f>
        <v>-0.90794187865585352</v>
      </c>
      <c r="V165" s="11">
        <f>'OddsRatio_working_3-way'!S165*'OddsRatio_working_3-way'!R165/3-2*'OddsRatio_working_3-way'!R165^3/27-'OddsRatio_working_3-way'!T165</f>
        <v>0.21773186538509684</v>
      </c>
      <c r="W165" s="11">
        <f>'OddsRatio_working_3-way'!V165^2+4*'OddsRatio_working_3-way'!U165^3/27</f>
        <v>-6.3477214697271467E-2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0.16649653142133727</v>
      </c>
      <c r="Y165" s="11">
        <f>IF('OddsRatio_working_3-way'!W165&gt;=0,IF('OddsRatio_working_3-way'!V165+SQRT('OddsRatio_working_3-way'!W165)&gt;0,0,PI()),ACOS('OddsRatio_working_3-way'!V165/(2*'OddsRatio_working_3-way'!X165)))</f>
        <v>0.85811734511918758</v>
      </c>
      <c r="Z165" s="11">
        <f>'OddsRatio_working_3-way'!X165^(1/3)*COS('OddsRatio_working_3-way'!Y165/3)</f>
        <v>0.52778138520838491</v>
      </c>
      <c r="AA165" s="11">
        <f>'OddsRatio_working_3-way'!X165^(1/3)*COS(('OddsRatio_working_3-way'!Y165+2*PI())/3)</f>
        <v>-0.39831753789412044</v>
      </c>
      <c r="AB165" s="11">
        <f>'OddsRatio_working_3-way'!X165^(1/3)*COS(('OddsRatio_working_3-way'!Y165+4*PI())/3)</f>
        <v>-0.12946384731426461</v>
      </c>
      <c r="AC165" s="11">
        <f>'OddsRatio_working_3-way'!X165^(1/3)*SIN('OddsRatio_working_3-way'!Y165/3)</f>
        <v>0.15522275062890417</v>
      </c>
      <c r="AD165" s="11">
        <f>'OddsRatio_working_3-way'!X165^(1/3)*SIN(('OddsRatio_working_3-way'!Y165+2*PI())/3)</f>
        <v>0.37946071192054981</v>
      </c>
      <c r="AE165" s="11">
        <f>'OddsRatio_working_3-way'!X165^(1/3)*SIN(('OddsRatio_working_3-way'!Y165+4*PI())/3)</f>
        <v>-0.53468346254945398</v>
      </c>
      <c r="AF165" s="11">
        <f>-'OddsRatio_working_3-way'!U165/(3*'OddsRatio_working_3-way'!X165^(1/3))*COS(('OddsRatio_working_3-way'!Y165)/3)</f>
        <v>0.5277813852083848</v>
      </c>
      <c r="AG165" s="11">
        <f>-'OddsRatio_working_3-way'!U165/(3*'OddsRatio_working_3-way'!X165^(1/3))*COS(('OddsRatio_working_3-way'!Y165+2*PI())/3)</f>
        <v>-0.39831753789412039</v>
      </c>
      <c r="AH165" s="11">
        <f>-'OddsRatio_working_3-way'!U165/(3*'OddsRatio_working_3-way'!X165^(1/3))*COS(('OddsRatio_working_3-way'!Y165+4*PI())/3)</f>
        <v>-0.12946384731426461</v>
      </c>
      <c r="AI165" s="11">
        <f>'OddsRatio_working_3-way'!U165/(3*'OddsRatio_working_3-way'!X165^(1/3))*SIN(('OddsRatio_working_3-way'!Y165)/3)</f>
        <v>-0.15522275062890414</v>
      </c>
      <c r="AJ165" s="11">
        <f>'OddsRatio_working_3-way'!U165/(3*'OddsRatio_working_3-way'!X165^(1/3))*SIN(('OddsRatio_working_3-way'!Y165+2*PI())/3)</f>
        <v>-0.37946071192054975</v>
      </c>
      <c r="AK165" s="11">
        <f>'OddsRatio_working_3-way'!U165/(3*'OddsRatio_working_3-way'!X165^(1/3))*SIN(('OddsRatio_working_3-way'!Y165+4*PI())/3)</f>
        <v>0.53468346254945387</v>
      </c>
      <c r="AL165" s="11">
        <f>'OddsRatio_working_3-way'!Z165+'OddsRatio_working_3-way'!AF165</f>
        <v>1.0555627704167696</v>
      </c>
      <c r="AM165" s="11">
        <f>'OddsRatio_working_3-way'!AA165+'OddsRatio_working_3-way'!AG165</f>
        <v>-0.79663507578824078</v>
      </c>
      <c r="AN165" s="11">
        <f>'OddsRatio_working_3-way'!AB165+'OddsRatio_working_3-way'!AH165</f>
        <v>-0.25892769462852921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1.0555627704167696</v>
      </c>
      <c r="AS165" s="11">
        <f>IF(('OddsRatio_working_3-way'!X165=0),IF(Q165&gt;0,-Q165^(1/3),(-Q165)^(1/3)),'OddsRatio_working_3-way'!AM165-'OddsRatio_working_3-way'!R165/3)</f>
        <v>-0.79663507578824078</v>
      </c>
      <c r="AT165" s="11">
        <f>IF(('OddsRatio_working_3-way'!X165=0),IF(Q165&gt;0,-Q165^(1/3),(-Q165)^(1/3)),'OddsRatio_working_3-way'!AN165-'OddsRatio_working_3-way'!R165/3)</f>
        <v>-0.25892769462852921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1.83</v>
      </c>
      <c r="B166" s="4">
        <f>IF('True_Odds_Calculator_3-way'!B167="","",'True_Odds_Calculator_3-way'!B167)</f>
        <v>3.76</v>
      </c>
      <c r="C166" s="4">
        <f>IF('True_Odds_Calculator_3-way'!C167="","",'True_Odds_Calculator_3-way'!C167)</f>
        <v>4.62</v>
      </c>
      <c r="D166" s="9">
        <f t="shared" si="39"/>
        <v>0.53467541719840139</v>
      </c>
      <c r="E166" s="9">
        <f t="shared" si="40"/>
        <v>0.25680611387780061</v>
      </c>
      <c r="F166" s="9">
        <f t="shared" si="41"/>
        <v>0.20851846892379816</v>
      </c>
      <c r="G166" s="9">
        <f t="shared" si="42"/>
        <v>1.0485464815446575</v>
      </c>
      <c r="H166" s="9">
        <f t="shared" si="43"/>
        <v>1.8702935796820657</v>
      </c>
      <c r="I166" s="9">
        <f t="shared" si="44"/>
        <v>3.893988289063254</v>
      </c>
      <c r="J166" s="9">
        <f t="shared" si="45"/>
        <v>4.7957382631916605</v>
      </c>
      <c r="K166" s="11">
        <f t="shared" si="46"/>
        <v>0.54644808743169393</v>
      </c>
      <c r="L166" s="11">
        <f t="shared" si="47"/>
        <v>0.26595744680851063</v>
      </c>
      <c r="M166" s="11">
        <f t="shared" si="48"/>
        <v>0.21645021645021645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-0.26086441171896346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0.22680590347140742</v>
      </c>
      <c r="Q166" s="11">
        <f>2*'OddsRatio_working_3-way'!K166*'OddsRatio_working_3-way'!L166*'OddsRatio_working_3-way'!M166</f>
        <v>6.2914258937977099E-2</v>
      </c>
      <c r="R166" s="11">
        <f t="shared" si="49"/>
        <v>0</v>
      </c>
      <c r="S166" s="11">
        <f t="shared" si="50"/>
        <v>-0.86943980582430602</v>
      </c>
      <c r="T166" s="11">
        <f t="shared" si="51"/>
        <v>-0.24117609038122223</v>
      </c>
      <c r="U166" s="11">
        <f>'OddsRatio_working_3-way'!S166-'OddsRatio_working_3-way'!R166^2/3</f>
        <v>-0.86943980582430602</v>
      </c>
      <c r="V166" s="11">
        <f>'OddsRatio_working_3-way'!S166*'OddsRatio_working_3-way'!R166/3-2*'OddsRatio_working_3-way'!R166^3/27-'OddsRatio_working_3-way'!T166</f>
        <v>0.24117609038122223</v>
      </c>
      <c r="W166" s="11">
        <f>'OddsRatio_working_3-way'!V166^2+4*'OddsRatio_working_3-way'!U166^3/27</f>
        <v>-3.9201765424453083E-2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0.1560189667925222</v>
      </c>
      <c r="Y166" s="11">
        <f>IF('OddsRatio_working_3-way'!W166&gt;=0,IF('OddsRatio_working_3-way'!V166+SQRT('OddsRatio_working_3-way'!W166)&gt;0,0,PI()),ACOS('OddsRatio_working_3-way'!V166/(2*'OddsRatio_working_3-way'!X166)))</f>
        <v>0.6873875258043608</v>
      </c>
      <c r="Z166" s="11">
        <f>'OddsRatio_working_3-way'!X166^(1/3)*COS('OddsRatio_working_3-way'!Y166/3)</f>
        <v>0.52427324077232884</v>
      </c>
      <c r="AA166" s="11">
        <f>'OddsRatio_working_3-way'!X166^(1/3)*COS(('OddsRatio_working_3-way'!Y166+2*PI())/3)</f>
        <v>-0.36802867964292035</v>
      </c>
      <c r="AB166" s="11">
        <f>'OddsRatio_working_3-way'!X166^(1/3)*COS(('OddsRatio_working_3-way'!Y166+4*PI())/3)</f>
        <v>-0.15624456112940868</v>
      </c>
      <c r="AC166" s="11">
        <f>'OddsRatio_working_3-way'!X166^(1/3)*SIN('OddsRatio_working_3-way'!Y166/3)</f>
        <v>0.12227361783386369</v>
      </c>
      <c r="AD166" s="11">
        <f>'OddsRatio_working_3-way'!X166^(1/3)*SIN(('OddsRatio_working_3-way'!Y166+2*PI())/3)</f>
        <v>0.39289713611630056</v>
      </c>
      <c r="AE166" s="11">
        <f>'OddsRatio_working_3-way'!X166^(1/3)*SIN(('OddsRatio_working_3-way'!Y166+4*PI())/3)</f>
        <v>-0.5151707539501641</v>
      </c>
      <c r="AF166" s="11">
        <f>-'OddsRatio_working_3-way'!U166/(3*'OddsRatio_working_3-way'!X166^(1/3))*COS(('OddsRatio_working_3-way'!Y166)/3)</f>
        <v>0.52427324077232873</v>
      </c>
      <c r="AG166" s="11">
        <f>-'OddsRatio_working_3-way'!U166/(3*'OddsRatio_working_3-way'!X166^(1/3))*COS(('OddsRatio_working_3-way'!Y166+2*PI())/3)</f>
        <v>-0.3680286796429203</v>
      </c>
      <c r="AH166" s="11">
        <f>-'OddsRatio_working_3-way'!U166/(3*'OddsRatio_working_3-way'!X166^(1/3))*COS(('OddsRatio_working_3-way'!Y166+4*PI())/3)</f>
        <v>-0.15624456112940865</v>
      </c>
      <c r="AI166" s="11">
        <f>'OddsRatio_working_3-way'!U166/(3*'OddsRatio_working_3-way'!X166^(1/3))*SIN(('OddsRatio_working_3-way'!Y166)/3)</f>
        <v>-0.12227361783386366</v>
      </c>
      <c r="AJ166" s="11">
        <f>'OddsRatio_working_3-way'!U166/(3*'OddsRatio_working_3-way'!X166^(1/3))*SIN(('OddsRatio_working_3-way'!Y166+2*PI())/3)</f>
        <v>-0.39289713611630045</v>
      </c>
      <c r="AK166" s="11">
        <f>'OddsRatio_working_3-way'!U166/(3*'OddsRatio_working_3-way'!X166^(1/3))*SIN(('OddsRatio_working_3-way'!Y166+4*PI())/3)</f>
        <v>0.51517075395016398</v>
      </c>
      <c r="AL166" s="11">
        <f>'OddsRatio_working_3-way'!Z166+'OddsRatio_working_3-way'!AF166</f>
        <v>1.0485464815446575</v>
      </c>
      <c r="AM166" s="11">
        <f>'OddsRatio_working_3-way'!AA166+'OddsRatio_working_3-way'!AG166</f>
        <v>-0.7360573592858406</v>
      </c>
      <c r="AN166" s="11">
        <f>'OddsRatio_working_3-way'!AB166+'OddsRatio_working_3-way'!AH166</f>
        <v>-0.31248912225881731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1.0485464815446575</v>
      </c>
      <c r="AS166" s="11">
        <f>IF(('OddsRatio_working_3-way'!X166=0),IF(Q166&gt;0,-Q166^(1/3),(-Q166)^(1/3)),'OddsRatio_working_3-way'!AM166-'OddsRatio_working_3-way'!R166/3)</f>
        <v>-0.7360573592858406</v>
      </c>
      <c r="AT166" s="11">
        <f>IF(('OddsRatio_working_3-way'!X166=0),IF(Q166&gt;0,-Q166^(1/3),(-Q166)^(1/3)),'OddsRatio_working_3-way'!AN166-'OddsRatio_working_3-way'!R166/3)</f>
        <v>-0.31248912225881731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2.21</v>
      </c>
      <c r="B167" s="4">
        <f>IF('True_Odds_Calculator_3-way'!B168="","",'True_Odds_Calculator_3-way'!B168)</f>
        <v>3.51</v>
      </c>
      <c r="C167" s="4">
        <f>IF('True_Odds_Calculator_3-way'!C168="","",'True_Odds_Calculator_3-way'!C168)</f>
        <v>3.44</v>
      </c>
      <c r="D167" s="9">
        <f t="shared" si="39"/>
        <v>0.44186201636216432</v>
      </c>
      <c r="E167" s="9">
        <f t="shared" si="40"/>
        <v>0.27622377344671223</v>
      </c>
      <c r="F167" s="9">
        <f t="shared" si="41"/>
        <v>0.28191421019112328</v>
      </c>
      <c r="G167" s="9">
        <f t="shared" si="42"/>
        <v>1.0439255780692469</v>
      </c>
      <c r="H167" s="9">
        <f t="shared" si="43"/>
        <v>2.2631499494637888</v>
      </c>
      <c r="I167" s="9">
        <f t="shared" si="44"/>
        <v>3.62025320095381</v>
      </c>
      <c r="J167" s="9">
        <f t="shared" si="45"/>
        <v>3.5471784104889625</v>
      </c>
      <c r="K167" s="11">
        <f t="shared" si="46"/>
        <v>0.45248868778280543</v>
      </c>
      <c r="L167" s="11">
        <f t="shared" si="47"/>
        <v>0.28490028490028491</v>
      </c>
      <c r="M167" s="11">
        <f t="shared" si="48"/>
        <v>0.29069767441860467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-0.27770972309539077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0.23084627946250597</v>
      </c>
      <c r="Q167" s="11">
        <f>2*'OddsRatio_working_3-way'!K167*'OddsRatio_working_3-way'!L167*'OddsRatio_working_3-way'!M167</f>
        <v>7.4950090734579852E-2</v>
      </c>
      <c r="R167" s="11">
        <f t="shared" si="49"/>
        <v>0</v>
      </c>
      <c r="S167" s="11">
        <f t="shared" si="50"/>
        <v>-0.83125025976570632</v>
      </c>
      <c r="T167" s="11">
        <f t="shared" si="51"/>
        <v>-0.26988644797587868</v>
      </c>
      <c r="U167" s="11">
        <f>'OddsRatio_working_3-way'!S167-'OddsRatio_working_3-way'!R167^2/3</f>
        <v>-0.83125025976570632</v>
      </c>
      <c r="V167" s="11">
        <f>'OddsRatio_working_3-way'!S167*'OddsRatio_working_3-way'!R167/3-2*'OddsRatio_working_3-way'!R167^3/27-'OddsRatio_working_3-way'!T167</f>
        <v>0.26988644797587868</v>
      </c>
      <c r="W167" s="11">
        <f>'OddsRatio_working_3-way'!V167^2+4*'OddsRatio_working_3-way'!U167^3/27</f>
        <v>-1.2253869058865219E-2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0.14585314862893936</v>
      </c>
      <c r="Y167" s="11">
        <f>IF('OddsRatio_working_3-way'!W167&gt;=0,IF('OddsRatio_working_3-way'!V167+SQRT('OddsRatio_working_3-way'!W167)&gt;0,0,PI()),ACOS('OddsRatio_working_3-way'!V167/(2*'OddsRatio_working_3-way'!X167)))</f>
        <v>0.38923600532176628</v>
      </c>
      <c r="Z167" s="11">
        <f>'OddsRatio_working_3-way'!X167^(1/3)*COS('OddsRatio_working_3-way'!Y167/3)</f>
        <v>0.52196278903462345</v>
      </c>
      <c r="AA167" s="11">
        <f>'OddsRatio_working_3-way'!X167^(1/3)*COS(('OddsRatio_working_3-way'!Y167+2*PI())/3)</f>
        <v>-0.31996190052416529</v>
      </c>
      <c r="AB167" s="11">
        <f>'OddsRatio_working_3-way'!X167^(1/3)*COS(('OddsRatio_working_3-way'!Y167+4*PI())/3)</f>
        <v>-0.20200088851045825</v>
      </c>
      <c r="AC167" s="11">
        <f>'OddsRatio_working_3-way'!X167^(1/3)*SIN('OddsRatio_working_3-way'!Y167/3)</f>
        <v>6.81048220399946E-2</v>
      </c>
      <c r="AD167" s="11">
        <f>'OddsRatio_working_3-way'!X167^(1/3)*SIN(('OddsRatio_working_3-way'!Y167+2*PI())/3)</f>
        <v>0.41798062411416426</v>
      </c>
      <c r="AE167" s="11">
        <f>'OddsRatio_working_3-way'!X167^(1/3)*SIN(('OddsRatio_working_3-way'!Y167+4*PI())/3)</f>
        <v>-0.48608544615415872</v>
      </c>
      <c r="AF167" s="11">
        <f>-'OddsRatio_working_3-way'!U167/(3*'OddsRatio_working_3-way'!X167^(1/3))*COS(('OddsRatio_working_3-way'!Y167)/3)</f>
        <v>0.52196278903462334</v>
      </c>
      <c r="AG167" s="11">
        <f>-'OddsRatio_working_3-way'!U167/(3*'OddsRatio_working_3-way'!X167^(1/3))*COS(('OddsRatio_working_3-way'!Y167+2*PI())/3)</f>
        <v>-0.31996190052416523</v>
      </c>
      <c r="AH167" s="11">
        <f>-'OddsRatio_working_3-way'!U167/(3*'OddsRatio_working_3-way'!X167^(1/3))*COS(('OddsRatio_working_3-way'!Y167+4*PI())/3)</f>
        <v>-0.20200088851045819</v>
      </c>
      <c r="AI167" s="11">
        <f>'OddsRatio_working_3-way'!U167/(3*'OddsRatio_working_3-way'!X167^(1/3))*SIN(('OddsRatio_working_3-way'!Y167)/3)</f>
        <v>-6.8104822039994586E-2</v>
      </c>
      <c r="AJ167" s="11">
        <f>'OddsRatio_working_3-way'!U167/(3*'OddsRatio_working_3-way'!X167^(1/3))*SIN(('OddsRatio_working_3-way'!Y167+2*PI())/3)</f>
        <v>-0.41798062411416415</v>
      </c>
      <c r="AK167" s="11">
        <f>'OddsRatio_working_3-way'!U167/(3*'OddsRatio_working_3-way'!X167^(1/3))*SIN(('OddsRatio_working_3-way'!Y167+4*PI())/3)</f>
        <v>0.48608544615415861</v>
      </c>
      <c r="AL167" s="11">
        <f>'OddsRatio_working_3-way'!Z167+'OddsRatio_working_3-way'!AF167</f>
        <v>1.0439255780692469</v>
      </c>
      <c r="AM167" s="11">
        <f>'OddsRatio_working_3-way'!AA167+'OddsRatio_working_3-way'!AG167</f>
        <v>-0.63992380104833058</v>
      </c>
      <c r="AN167" s="11">
        <f>'OddsRatio_working_3-way'!AB167+'OddsRatio_working_3-way'!AH167</f>
        <v>-0.40400177702091644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1.0439255780692469</v>
      </c>
      <c r="AS167" s="11">
        <f>IF(('OddsRatio_working_3-way'!X167=0),IF(Q167&gt;0,-Q167^(1/3),(-Q167)^(1/3)),'OddsRatio_working_3-way'!AM167-'OddsRatio_working_3-way'!R167/3)</f>
        <v>-0.63992380104833058</v>
      </c>
      <c r="AT167" s="11">
        <f>IF(('OddsRatio_working_3-way'!X167=0),IF(Q167&gt;0,-Q167^(1/3),(-Q167)^(1/3)),'OddsRatio_working_3-way'!AN167-'OddsRatio_working_3-way'!R167/3)</f>
        <v>-0.40400177702091644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6.17</v>
      </c>
      <c r="B168" s="4">
        <f>IF('True_Odds_Calculator_3-way'!B169="","",'True_Odds_Calculator_3-way'!B169)</f>
        <v>4.58</v>
      </c>
      <c r="C168" s="4">
        <f>IF('True_Odds_Calculator_3-way'!C169="","",'True_Odds_Calculator_3-way'!C169)</f>
        <v>1.44</v>
      </c>
      <c r="D168" s="9">
        <f t="shared" si="39"/>
        <v>0.14314353447165776</v>
      </c>
      <c r="E168" s="9">
        <f t="shared" si="40"/>
        <v>0.19436191281111903</v>
      </c>
      <c r="F168" s="9">
        <f t="shared" si="41"/>
        <v>0.66249455271722313</v>
      </c>
      <c r="G168" s="9">
        <f t="shared" si="42"/>
        <v>1.1578326668309862</v>
      </c>
      <c r="H168" s="9">
        <f t="shared" si="43"/>
        <v>6.9859948875161999</v>
      </c>
      <c r="I168" s="9">
        <f t="shared" si="44"/>
        <v>5.1450409472549303</v>
      </c>
      <c r="J168" s="9">
        <f t="shared" si="45"/>
        <v>1.5094463734056338</v>
      </c>
      <c r="K168" s="11">
        <f t="shared" si="46"/>
        <v>0.16207455429497569</v>
      </c>
      <c r="L168" s="11">
        <f t="shared" si="47"/>
        <v>0.2183406113537118</v>
      </c>
      <c r="M168" s="11">
        <f t="shared" si="48"/>
        <v>0.69444444444444442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-0.20013042243973711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0.22584078632502833</v>
      </c>
      <c r="Q168" s="11">
        <f>2*'OddsRatio_working_3-way'!K168*'OddsRatio_working_3-way'!L168*'OddsRatio_working_3-way'!M168</f>
        <v>4.9149246207840766E-2</v>
      </c>
      <c r="R168" s="11">
        <f t="shared" si="49"/>
        <v>0</v>
      </c>
      <c r="S168" s="11">
        <f t="shared" si="50"/>
        <v>-1.1284680438479215</v>
      </c>
      <c r="T168" s="11">
        <f t="shared" si="51"/>
        <v>-0.24558608135972176</v>
      </c>
      <c r="U168" s="11">
        <f>'OddsRatio_working_3-way'!S168-'OddsRatio_working_3-way'!R168^2/3</f>
        <v>-1.1284680438479215</v>
      </c>
      <c r="V168" s="11">
        <f>'OddsRatio_working_3-way'!S168*'OddsRatio_working_3-way'!R168/3-2*'OddsRatio_working_3-way'!R168^3/27-'OddsRatio_working_3-way'!T168</f>
        <v>0.24558608135972176</v>
      </c>
      <c r="W168" s="11">
        <f>'OddsRatio_working_3-way'!V168^2+4*'OddsRatio_working_3-way'!U168^3/27</f>
        <v>-0.15258177115034963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0.23070234855110031</v>
      </c>
      <c r="Y168" s="11">
        <f>IF('OddsRatio_working_3-way'!W168&gt;=0,IF('OddsRatio_working_3-way'!V168+SQRT('OddsRatio_working_3-way'!W168)&gt;0,0,PI()),ACOS('OddsRatio_working_3-way'!V168/(2*'OddsRatio_working_3-way'!X168)))</f>
        <v>1.0095314610340083</v>
      </c>
      <c r="Z168" s="11">
        <f>'OddsRatio_working_3-way'!X168^(1/3)*COS('OddsRatio_working_3-way'!Y168/3)</f>
        <v>0.5789163334154932</v>
      </c>
      <c r="AA168" s="11">
        <f>'OddsRatio_working_3-way'!X168^(1/3)*COS(('OddsRatio_working_3-way'!Y168+2*PI())/3)</f>
        <v>-0.46484037829304858</v>
      </c>
      <c r="AB168" s="11">
        <f>'OddsRatio_working_3-way'!X168^(1/3)*COS(('OddsRatio_working_3-way'!Y168+4*PI())/3)</f>
        <v>-0.11407595512244445</v>
      </c>
      <c r="AC168" s="11">
        <f>'OddsRatio_working_3-way'!X168^(1/3)*SIN('OddsRatio_working_3-way'!Y168/3)</f>
        <v>0.20251393413969207</v>
      </c>
      <c r="AD168" s="11">
        <f>'OddsRatio_working_3-way'!X168^(1/3)*SIN(('OddsRatio_working_3-way'!Y168+2*PI())/3)</f>
        <v>0.40009928433371317</v>
      </c>
      <c r="AE168" s="11">
        <f>'OddsRatio_working_3-way'!X168^(1/3)*SIN(('OddsRatio_working_3-way'!Y168+4*PI())/3)</f>
        <v>-0.60261321847340521</v>
      </c>
      <c r="AF168" s="11">
        <f>-'OddsRatio_working_3-way'!U168/(3*'OddsRatio_working_3-way'!X168^(1/3))*COS(('OddsRatio_working_3-way'!Y168)/3)</f>
        <v>0.57891633341549298</v>
      </c>
      <c r="AG168" s="11">
        <f>-'OddsRatio_working_3-way'!U168/(3*'OddsRatio_working_3-way'!X168^(1/3))*COS(('OddsRatio_working_3-way'!Y168+2*PI())/3)</f>
        <v>-0.46484037829304836</v>
      </c>
      <c r="AH168" s="11">
        <f>-'OddsRatio_working_3-way'!U168/(3*'OddsRatio_working_3-way'!X168^(1/3))*COS(('OddsRatio_working_3-way'!Y168+4*PI())/3)</f>
        <v>-0.11407595512244441</v>
      </c>
      <c r="AI168" s="11">
        <f>'OddsRatio_working_3-way'!U168/(3*'OddsRatio_working_3-way'!X168^(1/3))*SIN(('OddsRatio_working_3-way'!Y168)/3)</f>
        <v>-0.20251393413969199</v>
      </c>
      <c r="AJ168" s="11">
        <f>'OddsRatio_working_3-way'!U168/(3*'OddsRatio_working_3-way'!X168^(1/3))*SIN(('OddsRatio_working_3-way'!Y168+2*PI())/3)</f>
        <v>-0.400099284333713</v>
      </c>
      <c r="AK168" s="11">
        <f>'OddsRatio_working_3-way'!U168/(3*'OddsRatio_working_3-way'!X168^(1/3))*SIN(('OddsRatio_working_3-way'!Y168+4*PI())/3)</f>
        <v>0.60261321847340499</v>
      </c>
      <c r="AL168" s="11">
        <f>'OddsRatio_working_3-way'!Z168+'OddsRatio_working_3-way'!AF168</f>
        <v>1.1578326668309862</v>
      </c>
      <c r="AM168" s="11">
        <f>'OddsRatio_working_3-way'!AA168+'OddsRatio_working_3-way'!AG168</f>
        <v>-0.92968075658609695</v>
      </c>
      <c r="AN168" s="11">
        <f>'OddsRatio_working_3-way'!AB168+'OddsRatio_working_3-way'!AH168</f>
        <v>-0.22815191024488884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1.1578326668309862</v>
      </c>
      <c r="AS168" s="11">
        <f>IF(('OddsRatio_working_3-way'!X168=0),IF(Q168&gt;0,-Q168^(1/3),(-Q168)^(1/3)),'OddsRatio_working_3-way'!AM168-'OddsRatio_working_3-way'!R168/3)</f>
        <v>-0.92968075658609695</v>
      </c>
      <c r="AT168" s="11">
        <f>IF(('OddsRatio_working_3-way'!X168=0),IF(Q168&gt;0,-Q168^(1/3),(-Q168)^(1/3)),'OddsRatio_working_3-way'!AN168-'OddsRatio_working_3-way'!R168/3)</f>
        <v>-0.22815191024488884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10.220000000000001</v>
      </c>
      <c r="B169" s="4">
        <f>IF('True_Odds_Calculator_3-way'!B170="","",'True_Odds_Calculator_3-way'!B170)</f>
        <v>5.91</v>
      </c>
      <c r="C169" s="4">
        <f>IF('True_Odds_Calculator_3-way'!C170="","",'True_Odds_Calculator_3-way'!C170)</f>
        <v>1.31</v>
      </c>
      <c r="D169" s="9">
        <f t="shared" si="39"/>
        <v>9.1446331501820993E-2</v>
      </c>
      <c r="E169" s="9">
        <f t="shared" si="40"/>
        <v>0.1589581307559115</v>
      </c>
      <c r="F169" s="9">
        <f t="shared" si="41"/>
        <v>0.74959553774226739</v>
      </c>
      <c r="G169" s="9">
        <f t="shared" si="42"/>
        <v>1.0775895655629997</v>
      </c>
      <c r="H169" s="9">
        <f t="shared" si="43"/>
        <v>10.935375794490856</v>
      </c>
      <c r="I169" s="9">
        <f t="shared" si="44"/>
        <v>6.2909647669143274</v>
      </c>
      <c r="J169" s="9">
        <f t="shared" si="45"/>
        <v>1.3340527653245302</v>
      </c>
      <c r="K169" s="11">
        <f t="shared" si="46"/>
        <v>9.7847358121330719E-2</v>
      </c>
      <c r="L169" s="11">
        <f t="shared" si="47"/>
        <v>0.16920473773265651</v>
      </c>
      <c r="M169" s="11">
        <f t="shared" si="48"/>
        <v>0.76335877862595414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-0.17736357528364688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0.18249775271205687</v>
      </c>
      <c r="Q169" s="11">
        <f>2*'OddsRatio_working_3-way'!K169*'OddsRatio_working_3-way'!L169*'OddsRatio_working_3-way'!M169</f>
        <v>2.5276697051531419E-2</v>
      </c>
      <c r="R169" s="11">
        <f t="shared" si="49"/>
        <v>0</v>
      </c>
      <c r="S169" s="11">
        <f t="shared" si="50"/>
        <v>-1.0289471917793673</v>
      </c>
      <c r="T169" s="11">
        <f t="shared" si="51"/>
        <v>-0.14251346146528632</v>
      </c>
      <c r="U169" s="11">
        <f>'OddsRatio_working_3-way'!S169-'OddsRatio_working_3-way'!R169^2/3</f>
        <v>-1.0289471917793673</v>
      </c>
      <c r="V169" s="11">
        <f>'OddsRatio_working_3-way'!S169*'OddsRatio_working_3-way'!R169/3-2*'OddsRatio_working_3-way'!R169^3/27-'OddsRatio_working_3-way'!T169</f>
        <v>0.14251346146528632</v>
      </c>
      <c r="W169" s="11">
        <f>'OddsRatio_working_3-way'!V169^2+4*'OddsRatio_working_3-way'!U169^3/27</f>
        <v>-0.14107949123913285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0.20086660868468811</v>
      </c>
      <c r="Y169" s="11">
        <f>IF('OddsRatio_working_3-way'!W169&gt;=0,IF('OddsRatio_working_3-way'!V169+SQRT('OddsRatio_working_3-way'!W169)&gt;0,0,PI()),ACOS('OddsRatio_working_3-way'!V169/(2*'OddsRatio_working_3-way'!X169)))</f>
        <v>1.2081533842551819</v>
      </c>
      <c r="Z169" s="11">
        <f>'OddsRatio_working_3-way'!X169^(1/3)*COS('OddsRatio_working_3-way'!Y169/3)</f>
        <v>0.53879478278149984</v>
      </c>
      <c r="AA169" s="11">
        <f>'OddsRatio_working_3-way'!X169^(1/3)*COS(('OddsRatio_working_3-way'!Y169+2*PI())/3)</f>
        <v>-0.46817348271065484</v>
      </c>
      <c r="AB169" s="11">
        <f>'OddsRatio_working_3-way'!X169^(1/3)*COS(('OddsRatio_working_3-way'!Y169+4*PI())/3)</f>
        <v>-7.0621300070845119E-2</v>
      </c>
      <c r="AC169" s="11">
        <f>'OddsRatio_working_3-way'!X169^(1/3)*SIN('OddsRatio_working_3-way'!Y169/3)</f>
        <v>0.22952685966401751</v>
      </c>
      <c r="AD169" s="11">
        <f>'OddsRatio_working_3-way'!X169^(1/3)*SIN(('OddsRatio_working_3-way'!Y169+2*PI())/3)</f>
        <v>0.35184653948328853</v>
      </c>
      <c r="AE169" s="11">
        <f>'OddsRatio_working_3-way'!X169^(1/3)*SIN(('OddsRatio_working_3-way'!Y169+4*PI())/3)</f>
        <v>-0.58137339914730601</v>
      </c>
      <c r="AF169" s="11">
        <f>-'OddsRatio_working_3-way'!U169/(3*'OddsRatio_working_3-way'!X169^(1/3))*COS(('OddsRatio_working_3-way'!Y169)/3)</f>
        <v>0.53879478278149973</v>
      </c>
      <c r="AG169" s="11">
        <f>-'OddsRatio_working_3-way'!U169/(3*'OddsRatio_working_3-way'!X169^(1/3))*COS(('OddsRatio_working_3-way'!Y169+2*PI())/3)</f>
        <v>-0.46817348271065479</v>
      </c>
      <c r="AH169" s="11">
        <f>-'OddsRatio_working_3-way'!U169/(3*'OddsRatio_working_3-way'!X169^(1/3))*COS(('OddsRatio_working_3-way'!Y169+4*PI())/3)</f>
        <v>-7.0621300070845106E-2</v>
      </c>
      <c r="AI169" s="11">
        <f>'OddsRatio_working_3-way'!U169/(3*'OddsRatio_working_3-way'!X169^(1/3))*SIN(('OddsRatio_working_3-way'!Y169)/3)</f>
        <v>-0.22952685966401745</v>
      </c>
      <c r="AJ169" s="11">
        <f>'OddsRatio_working_3-way'!U169/(3*'OddsRatio_working_3-way'!X169^(1/3))*SIN(('OddsRatio_working_3-way'!Y169+2*PI())/3)</f>
        <v>-0.35184653948328848</v>
      </c>
      <c r="AK169" s="11">
        <f>'OddsRatio_working_3-way'!U169/(3*'OddsRatio_working_3-way'!X169^(1/3))*SIN(('OddsRatio_working_3-way'!Y169+4*PI())/3)</f>
        <v>0.5813733991473059</v>
      </c>
      <c r="AL169" s="11">
        <f>'OddsRatio_working_3-way'!Z169+'OddsRatio_working_3-way'!AF169</f>
        <v>1.0775895655629997</v>
      </c>
      <c r="AM169" s="11">
        <f>'OddsRatio_working_3-way'!AA169+'OddsRatio_working_3-way'!AG169</f>
        <v>-0.93634696542130968</v>
      </c>
      <c r="AN169" s="11">
        <f>'OddsRatio_working_3-way'!AB169+'OddsRatio_working_3-way'!AH169</f>
        <v>-0.14124260014169021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1.0775895655629997</v>
      </c>
      <c r="AS169" s="11">
        <f>IF(('OddsRatio_working_3-way'!X169=0),IF(Q169&gt;0,-Q169^(1/3),(-Q169)^(1/3)),'OddsRatio_working_3-way'!AM169-'OddsRatio_working_3-way'!R169/3)</f>
        <v>-0.93634696542130968</v>
      </c>
      <c r="AT169" s="11">
        <f>IF(('OddsRatio_working_3-way'!X169=0),IF(Q169&gt;0,-Q169^(1/3),(-Q169)^(1/3)),'OddsRatio_working_3-way'!AN169-'OddsRatio_working_3-way'!R169/3)</f>
        <v>-0.14124260014169021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1.79</v>
      </c>
      <c r="B170" s="4">
        <f>IF('True_Odds_Calculator_3-way'!B171="","",'True_Odds_Calculator_3-way'!B171)</f>
        <v>4.05</v>
      </c>
      <c r="C170" s="4">
        <f>IF('True_Odds_Calculator_3-way'!C171="","",'True_Odds_Calculator_3-way'!C171)</f>
        <v>4.4400000000000004</v>
      </c>
      <c r="D170" s="9">
        <f t="shared" si="39"/>
        <v>0.54602756709416012</v>
      </c>
      <c r="E170" s="9">
        <f t="shared" si="40"/>
        <v>0.2375369358292436</v>
      </c>
      <c r="F170" s="9">
        <f t="shared" si="41"/>
        <v>0.21643549707659648</v>
      </c>
      <c r="G170" s="9">
        <f t="shared" si="42"/>
        <v>1.0524169178967528</v>
      </c>
      <c r="H170" s="9">
        <f t="shared" si="43"/>
        <v>1.8314093651384351</v>
      </c>
      <c r="I170" s="9">
        <f t="shared" si="44"/>
        <v>4.2098715995850959</v>
      </c>
      <c r="J170" s="9">
        <f t="shared" si="45"/>
        <v>4.6203141975648299</v>
      </c>
      <c r="K170" s="11">
        <f t="shared" si="46"/>
        <v>0.55865921787709494</v>
      </c>
      <c r="L170" s="11">
        <f t="shared" si="47"/>
        <v>0.24691358024691359</v>
      </c>
      <c r="M170" s="11">
        <f t="shared" si="48"/>
        <v>0.2252252252252252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-0.25751014826123464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0.22617278979786737</v>
      </c>
      <c r="Q170" s="11">
        <f>2*'OddsRatio_working_3-way'!K170*'OddsRatio_working_3-way'!L170*'OddsRatio_working_3-way'!M170</f>
        <v>6.2135381812600921E-2</v>
      </c>
      <c r="R170" s="11">
        <f t="shared" si="49"/>
        <v>0</v>
      </c>
      <c r="S170" s="11">
        <f t="shared" si="50"/>
        <v>-0.87830631656669056</v>
      </c>
      <c r="T170" s="11">
        <f t="shared" si="51"/>
        <v>-0.24129294411172816</v>
      </c>
      <c r="U170" s="11">
        <f>'OddsRatio_working_3-way'!S170-'OddsRatio_working_3-way'!R170^2/3</f>
        <v>-0.87830631656669056</v>
      </c>
      <c r="V170" s="11">
        <f>'OddsRatio_working_3-way'!S170*'OddsRatio_working_3-way'!R170/3-2*'OddsRatio_working_3-way'!R170^3/27-'OddsRatio_working_3-way'!T170</f>
        <v>0.24129294411172816</v>
      </c>
      <c r="W170" s="11">
        <f>'OddsRatio_working_3-way'!V170^2+4*'OddsRatio_working_3-way'!U170^3/27</f>
        <v>-4.2154722943691117E-2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0.15841165347110411</v>
      </c>
      <c r="Y170" s="11">
        <f>IF('OddsRatio_working_3-way'!W170&gt;=0,IF('OddsRatio_working_3-way'!V170+SQRT('OddsRatio_working_3-way'!W170)&gt;0,0,PI()),ACOS('OddsRatio_working_3-way'!V170/(2*'OddsRatio_working_3-way'!X170)))</f>
        <v>0.7050162985469226</v>
      </c>
      <c r="Z170" s="11">
        <f>'OddsRatio_working_3-way'!X170^(1/3)*COS('OddsRatio_working_3-way'!Y170/3)</f>
        <v>0.52620845894837653</v>
      </c>
      <c r="AA170" s="11">
        <f>'OddsRatio_working_3-way'!X170^(1/3)*COS(('OddsRatio_working_3-way'!Y170+2*PI())/3)</f>
        <v>-0.37221459763438514</v>
      </c>
      <c r="AB170" s="11">
        <f>'OddsRatio_working_3-way'!X170^(1/3)*COS(('OddsRatio_working_3-way'!Y170+4*PI())/3)</f>
        <v>-0.15399386131399162</v>
      </c>
      <c r="AC170" s="11">
        <f>'OddsRatio_working_3-way'!X170^(1/3)*SIN('OddsRatio_working_3-way'!Y170/3)</f>
        <v>0.12598980085733755</v>
      </c>
      <c r="AD170" s="11">
        <f>'OddsRatio_working_3-way'!X170^(1/3)*SIN(('OddsRatio_working_3-way'!Y170+2*PI())/3)</f>
        <v>0.39271499270688626</v>
      </c>
      <c r="AE170" s="11">
        <f>'OddsRatio_working_3-way'!X170^(1/3)*SIN(('OddsRatio_working_3-way'!Y170+4*PI())/3)</f>
        <v>-0.51870479356422372</v>
      </c>
      <c r="AF170" s="11">
        <f>-'OddsRatio_working_3-way'!U170/(3*'OddsRatio_working_3-way'!X170^(1/3))*COS(('OddsRatio_working_3-way'!Y170)/3)</f>
        <v>0.52620845894837642</v>
      </c>
      <c r="AG170" s="11">
        <f>-'OddsRatio_working_3-way'!U170/(3*'OddsRatio_working_3-way'!X170^(1/3))*COS(('OddsRatio_working_3-way'!Y170+2*PI())/3)</f>
        <v>-0.37221459763438502</v>
      </c>
      <c r="AH170" s="11">
        <f>-'OddsRatio_working_3-way'!U170/(3*'OddsRatio_working_3-way'!X170^(1/3))*COS(('OddsRatio_working_3-way'!Y170+4*PI())/3)</f>
        <v>-0.15399386131399159</v>
      </c>
      <c r="AI170" s="11">
        <f>'OddsRatio_working_3-way'!U170/(3*'OddsRatio_working_3-way'!X170^(1/3))*SIN(('OddsRatio_working_3-way'!Y170)/3)</f>
        <v>-0.12598980085733752</v>
      </c>
      <c r="AJ170" s="11">
        <f>'OddsRatio_working_3-way'!U170/(3*'OddsRatio_working_3-way'!X170^(1/3))*SIN(('OddsRatio_working_3-way'!Y170+2*PI())/3)</f>
        <v>-0.39271499270688615</v>
      </c>
      <c r="AK170" s="11">
        <f>'OddsRatio_working_3-way'!U170/(3*'OddsRatio_working_3-way'!X170^(1/3))*SIN(('OddsRatio_working_3-way'!Y170+4*PI())/3)</f>
        <v>0.51870479356422361</v>
      </c>
      <c r="AL170" s="11">
        <f>'OddsRatio_working_3-way'!Z170+'OddsRatio_working_3-way'!AF170</f>
        <v>1.0524169178967528</v>
      </c>
      <c r="AM170" s="11">
        <f>'OddsRatio_working_3-way'!AA170+'OddsRatio_working_3-way'!AG170</f>
        <v>-0.74442919526877016</v>
      </c>
      <c r="AN170" s="11">
        <f>'OddsRatio_working_3-way'!AB170+'OddsRatio_working_3-way'!AH170</f>
        <v>-0.30798772262798324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1.0524169178967528</v>
      </c>
      <c r="AS170" s="11">
        <f>IF(('OddsRatio_working_3-way'!X170=0),IF(Q170&gt;0,-Q170^(1/3),(-Q170)^(1/3)),'OddsRatio_working_3-way'!AM170-'OddsRatio_working_3-way'!R170/3)</f>
        <v>-0.74442919526877016</v>
      </c>
      <c r="AT170" s="11">
        <f>IF(('OddsRatio_working_3-way'!X170=0),IF(Q170&gt;0,-Q170^(1/3),(-Q170)^(1/3)),'OddsRatio_working_3-way'!AN170-'OddsRatio_working_3-way'!R170/3)</f>
        <v>-0.30798772262798324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2.44</v>
      </c>
      <c r="B171" s="4">
        <f>IF('True_Odds_Calculator_3-way'!B172="","",'True_Odds_Calculator_3-way'!B172)</f>
        <v>3.31</v>
      </c>
      <c r="C171" s="4">
        <f>IF('True_Odds_Calculator_3-way'!C172="","",'True_Odds_Calculator_3-way'!C172)</f>
        <v>3.17</v>
      </c>
      <c r="D171" s="9">
        <f t="shared" si="39"/>
        <v>0.39989554825485552</v>
      </c>
      <c r="E171" s="9">
        <f t="shared" si="40"/>
        <v>0.29348772648902094</v>
      </c>
      <c r="F171" s="9">
        <f t="shared" si="41"/>
        <v>0.3066167252561236</v>
      </c>
      <c r="G171" s="9">
        <f t="shared" si="42"/>
        <v>1.0421201346687778</v>
      </c>
      <c r="H171" s="9">
        <f t="shared" si="43"/>
        <v>2.50065299392304</v>
      </c>
      <c r="I171" s="9">
        <f t="shared" si="44"/>
        <v>3.4072975110848764</v>
      </c>
      <c r="J171" s="9">
        <f t="shared" si="45"/>
        <v>3.2614006922312484</v>
      </c>
      <c r="K171" s="11">
        <f t="shared" si="46"/>
        <v>0.4098360655737705</v>
      </c>
      <c r="L171" s="11">
        <f t="shared" si="47"/>
        <v>0.30211480362537763</v>
      </c>
      <c r="M171" s="11">
        <f t="shared" si="48"/>
        <v>0.31545741324921134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-0.28194027791687182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0.23123023704067791</v>
      </c>
      <c r="Q171" s="11">
        <f>2*'OddsRatio_working_3-way'!K171*'OddsRatio_working_3-way'!L171*'OddsRatio_working_3-way'!M171</f>
        <v>7.8118323324553346E-2</v>
      </c>
      <c r="R171" s="11">
        <f t="shared" si="49"/>
        <v>0</v>
      </c>
      <c r="S171" s="11">
        <f t="shared" si="50"/>
        <v>-0.82013906898699507</v>
      </c>
      <c r="T171" s="11">
        <f t="shared" si="51"/>
        <v>-0.27707400979290375</v>
      </c>
      <c r="U171" s="11">
        <f>'OddsRatio_working_3-way'!S171-'OddsRatio_working_3-way'!R171^2/3</f>
        <v>-0.82013906898699507</v>
      </c>
      <c r="V171" s="11">
        <f>'OddsRatio_working_3-way'!S171*'OddsRatio_working_3-way'!R171/3-2*'OddsRatio_working_3-way'!R171^3/27-'OddsRatio_working_3-way'!T171</f>
        <v>0.27707400979290375</v>
      </c>
      <c r="W171" s="11">
        <f>'OddsRatio_working_3-way'!V171^2+4*'OddsRatio_working_3-way'!U171^3/27</f>
        <v>-4.9557082884087722E-3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0.14293854902643208</v>
      </c>
      <c r="Y171" s="11">
        <f>IF('OddsRatio_working_3-way'!W171&gt;=0,IF('OddsRatio_working_3-way'!V171+SQRT('OddsRatio_working_3-way'!W171)&gt;0,0,PI()),ACOS('OddsRatio_working_3-way'!V171/(2*'OddsRatio_working_3-way'!X171)))</f>
        <v>0.24880759550452169</v>
      </c>
      <c r="Z171" s="11">
        <f>'OddsRatio_working_3-way'!X171^(1/3)*COS('OddsRatio_working_3-way'!Y171/3)</f>
        <v>0.52106006733438903</v>
      </c>
      <c r="AA171" s="11">
        <f>'OddsRatio_working_3-way'!X171^(1/3)*COS(('OddsRatio_working_3-way'!Y171+2*PI())/3)</f>
        <v>-0.29804099098449482</v>
      </c>
      <c r="AB171" s="11">
        <f>'OddsRatio_working_3-way'!X171^(1/3)*COS(('OddsRatio_working_3-way'!Y171+4*PI())/3)</f>
        <v>-0.22301907634989412</v>
      </c>
      <c r="AC171" s="11">
        <f>'OddsRatio_working_3-way'!X171^(1/3)*SIN('OddsRatio_working_3-way'!Y171/3)</f>
        <v>4.3313922609407862E-2</v>
      </c>
      <c r="AD171" s="11">
        <f>'OddsRatio_working_3-way'!X171^(1/3)*SIN(('OddsRatio_working_3-way'!Y171+2*PI())/3)</f>
        <v>0.42959429390450715</v>
      </c>
      <c r="AE171" s="11">
        <f>'OddsRatio_working_3-way'!X171^(1/3)*SIN(('OddsRatio_working_3-way'!Y171+4*PI())/3)</f>
        <v>-0.47290821651391496</v>
      </c>
      <c r="AF171" s="11">
        <f>-'OddsRatio_working_3-way'!U171/(3*'OddsRatio_working_3-way'!X171^(1/3))*COS(('OddsRatio_working_3-way'!Y171)/3)</f>
        <v>0.52106006733438881</v>
      </c>
      <c r="AG171" s="11">
        <f>-'OddsRatio_working_3-way'!U171/(3*'OddsRatio_working_3-way'!X171^(1/3))*COS(('OddsRatio_working_3-way'!Y171+2*PI())/3)</f>
        <v>-0.29804099098449471</v>
      </c>
      <c r="AH171" s="11">
        <f>-'OddsRatio_working_3-way'!U171/(3*'OddsRatio_working_3-way'!X171^(1/3))*COS(('OddsRatio_working_3-way'!Y171+4*PI())/3)</f>
        <v>-0.22301907634989401</v>
      </c>
      <c r="AI171" s="11">
        <f>'OddsRatio_working_3-way'!U171/(3*'OddsRatio_working_3-way'!X171^(1/3))*SIN(('OddsRatio_working_3-way'!Y171)/3)</f>
        <v>-4.3313922609407848E-2</v>
      </c>
      <c r="AJ171" s="11">
        <f>'OddsRatio_working_3-way'!U171/(3*'OddsRatio_working_3-way'!X171^(1/3))*SIN(('OddsRatio_working_3-way'!Y171+2*PI())/3)</f>
        <v>-0.42959429390450693</v>
      </c>
      <c r="AK171" s="11">
        <f>'OddsRatio_working_3-way'!U171/(3*'OddsRatio_working_3-way'!X171^(1/3))*SIN(('OddsRatio_working_3-way'!Y171+4*PI())/3)</f>
        <v>0.47290821651391479</v>
      </c>
      <c r="AL171" s="11">
        <f>'OddsRatio_working_3-way'!Z171+'OddsRatio_working_3-way'!AF171</f>
        <v>1.0421201346687778</v>
      </c>
      <c r="AM171" s="11">
        <f>'OddsRatio_working_3-way'!AA171+'OddsRatio_working_3-way'!AG171</f>
        <v>-0.59608198196898954</v>
      </c>
      <c r="AN171" s="11">
        <f>'OddsRatio_working_3-way'!AB171+'OddsRatio_working_3-way'!AH171</f>
        <v>-0.44603815269978814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1.0421201346687778</v>
      </c>
      <c r="AS171" s="11">
        <f>IF(('OddsRatio_working_3-way'!X171=0),IF(Q171&gt;0,-Q171^(1/3),(-Q171)^(1/3)),'OddsRatio_working_3-way'!AM171-'OddsRatio_working_3-way'!R171/3)</f>
        <v>-0.59608198196898954</v>
      </c>
      <c r="AT171" s="11">
        <f>IF(('OddsRatio_working_3-way'!X171=0),IF(Q171&gt;0,-Q171^(1/3),(-Q171)^(1/3)),'OddsRatio_working_3-way'!AN171-'OddsRatio_working_3-way'!R171/3)</f>
        <v>-0.44603815269978814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1.28</v>
      </c>
      <c r="B172" s="4">
        <f>IF('True_Odds_Calculator_3-way'!B173="","",'True_Odds_Calculator_3-way'!B173)</f>
        <v>6.23</v>
      </c>
      <c r="C172" s="4">
        <f>IF('True_Odds_Calculator_3-way'!C173="","",'True_Odds_Calculator_3-way'!C173)</f>
        <v>10.73</v>
      </c>
      <c r="D172" s="9">
        <f t="shared" si="39"/>
        <v>0.76543479802123637</v>
      </c>
      <c r="E172" s="9">
        <f t="shared" si="40"/>
        <v>0.14872117000838547</v>
      </c>
      <c r="F172" s="9">
        <f t="shared" si="41"/>
        <v>8.5844031970378168E-2</v>
      </c>
      <c r="G172" s="9">
        <f t="shared" si="42"/>
        <v>1.0944535920963294</v>
      </c>
      <c r="H172" s="9">
        <f t="shared" si="43"/>
        <v>1.3064470057869721</v>
      </c>
      <c r="I172" s="9">
        <f t="shared" si="44"/>
        <v>6.7239922866638029</v>
      </c>
      <c r="J172" s="9">
        <f t="shared" si="45"/>
        <v>11.649033451097285</v>
      </c>
      <c r="K172" s="11">
        <f t="shared" si="46"/>
        <v>0.78125</v>
      </c>
      <c r="L172" s="11">
        <f t="shared" si="47"/>
        <v>0.16051364365971107</v>
      </c>
      <c r="M172" s="11">
        <f t="shared" si="48"/>
        <v>9.3196644920782848E-2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-0.16652322847838141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0.17810955916341425</v>
      </c>
      <c r="Q172" s="11">
        <f>2*'OddsRatio_working_3-way'!K172*'OddsRatio_working_3-way'!L172*'OddsRatio_working_3-way'!M172</f>
        <v>2.3373957895461189E-2</v>
      </c>
      <c r="R172" s="11">
        <f t="shared" si="49"/>
        <v>0</v>
      </c>
      <c r="S172" s="11">
        <f t="shared" si="50"/>
        <v>-1.0695778648474679</v>
      </c>
      <c r="T172" s="11">
        <f t="shared" si="51"/>
        <v>-0.1403645491925811</v>
      </c>
      <c r="U172" s="11">
        <f>'OddsRatio_working_3-way'!S172-'OddsRatio_working_3-way'!R172^2/3</f>
        <v>-1.0695778648474679</v>
      </c>
      <c r="V172" s="11">
        <f>'OddsRatio_working_3-way'!S172*'OddsRatio_working_3-way'!R172/3-2*'OddsRatio_working_3-way'!R172^3/27-'OddsRatio_working_3-way'!T172</f>
        <v>0.1403645491925811</v>
      </c>
      <c r="W172" s="11">
        <f>'OddsRatio_working_3-way'!V172^2+4*'OddsRatio_working_3-way'!U172^3/27</f>
        <v>-0.16157092878659068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0.21288091474849691</v>
      </c>
      <c r="Y172" s="11">
        <f>IF('OddsRatio_working_3-way'!W172&gt;=0,IF('OddsRatio_working_3-way'!V172+SQRT('OddsRatio_working_3-way'!W172)&gt;0,0,PI()),ACOS('OddsRatio_working_3-way'!V172/(2*'OddsRatio_working_3-way'!X172)))</f>
        <v>1.234833240911289</v>
      </c>
      <c r="Z172" s="11">
        <f>'OddsRatio_working_3-way'!X172^(1/3)*COS('OddsRatio_working_3-way'!Y172/3)</f>
        <v>0.54722679604816482</v>
      </c>
      <c r="AA172" s="11">
        <f>'OddsRatio_working_3-way'!X172^(1/3)*COS(('OddsRatio_working_3-way'!Y172+2*PI())/3)</f>
        <v>-0.48049885299134742</v>
      </c>
      <c r="AB172" s="11">
        <f>'OddsRatio_working_3-way'!X172^(1/3)*COS(('OddsRatio_working_3-way'!Y172+4*PI())/3)</f>
        <v>-6.6727943056817521E-2</v>
      </c>
      <c r="AC172" s="11">
        <f>'OddsRatio_working_3-way'!X172^(1/3)*SIN('OddsRatio_working_3-way'!Y172/3)</f>
        <v>0.23889074623353723</v>
      </c>
      <c r="AD172" s="11">
        <f>'OddsRatio_working_3-way'!X172^(1/3)*SIN(('OddsRatio_working_3-way'!Y172+2*PI())/3)</f>
        <v>0.35446693389250794</v>
      </c>
      <c r="AE172" s="11">
        <f>'OddsRatio_working_3-way'!X172^(1/3)*SIN(('OddsRatio_working_3-way'!Y172+4*PI())/3)</f>
        <v>-0.59335768012604517</v>
      </c>
      <c r="AF172" s="11">
        <f>-'OddsRatio_working_3-way'!U172/(3*'OddsRatio_working_3-way'!X172^(1/3))*COS(('OddsRatio_working_3-way'!Y172)/3)</f>
        <v>0.5472267960481646</v>
      </c>
      <c r="AG172" s="11">
        <f>-'OddsRatio_working_3-way'!U172/(3*'OddsRatio_working_3-way'!X172^(1/3))*COS(('OddsRatio_working_3-way'!Y172+2*PI())/3)</f>
        <v>-0.4804988529913472</v>
      </c>
      <c r="AH172" s="11">
        <f>-'OddsRatio_working_3-way'!U172/(3*'OddsRatio_working_3-way'!X172^(1/3))*COS(('OddsRatio_working_3-way'!Y172+4*PI())/3)</f>
        <v>-6.6727943056817479E-2</v>
      </c>
      <c r="AI172" s="11">
        <f>'OddsRatio_working_3-way'!U172/(3*'OddsRatio_working_3-way'!X172^(1/3))*SIN(('OddsRatio_working_3-way'!Y172)/3)</f>
        <v>-0.23889074623353709</v>
      </c>
      <c r="AJ172" s="11">
        <f>'OddsRatio_working_3-way'!U172/(3*'OddsRatio_working_3-way'!X172^(1/3))*SIN(('OddsRatio_working_3-way'!Y172+2*PI())/3)</f>
        <v>-0.35446693389250777</v>
      </c>
      <c r="AK172" s="11">
        <f>'OddsRatio_working_3-way'!U172/(3*'OddsRatio_working_3-way'!X172^(1/3))*SIN(('OddsRatio_working_3-way'!Y172+4*PI())/3)</f>
        <v>0.59335768012604484</v>
      </c>
      <c r="AL172" s="11">
        <f>'OddsRatio_working_3-way'!Z172+'OddsRatio_working_3-way'!AF172</f>
        <v>1.0944535920963294</v>
      </c>
      <c r="AM172" s="11">
        <f>'OddsRatio_working_3-way'!AA172+'OddsRatio_working_3-way'!AG172</f>
        <v>-0.96099770598269463</v>
      </c>
      <c r="AN172" s="11">
        <f>'OddsRatio_working_3-way'!AB172+'OddsRatio_working_3-way'!AH172</f>
        <v>-0.13345588611363501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1.0944535920963294</v>
      </c>
      <c r="AS172" s="11">
        <f>IF(('OddsRatio_working_3-way'!X172=0),IF(Q172&gt;0,-Q172^(1/3),(-Q172)^(1/3)),'OddsRatio_working_3-way'!AM172-'OddsRatio_working_3-way'!R172/3)</f>
        <v>-0.96099770598269463</v>
      </c>
      <c r="AT172" s="11">
        <f>IF(('OddsRatio_working_3-way'!X172=0),IF(Q172&gt;0,-Q172^(1/3),(-Q172)^(1/3)),'OddsRatio_working_3-way'!AN172-'OddsRatio_working_3-way'!R172/3)</f>
        <v>-0.13345588611363501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3.25</v>
      </c>
      <c r="B173" s="4">
        <f>IF('True_Odds_Calculator_3-way'!B174="","",'True_Odds_Calculator_3-way'!B174)</f>
        <v>3.6</v>
      </c>
      <c r="C173" s="4">
        <f>IF('True_Odds_Calculator_3-way'!C174="","",'True_Odds_Calculator_3-way'!C174)</f>
        <v>2.2599999999999998</v>
      </c>
      <c r="D173" s="9">
        <f t="shared" si="39"/>
        <v>0.29869224880012513</v>
      </c>
      <c r="E173" s="9">
        <f t="shared" si="40"/>
        <v>0.26931234150784361</v>
      </c>
      <c r="F173" s="9">
        <f t="shared" si="41"/>
        <v>0.43199540969203148</v>
      </c>
      <c r="G173" s="9">
        <f t="shared" si="42"/>
        <v>1.0435233425664996</v>
      </c>
      <c r="H173" s="9">
        <f t="shared" si="43"/>
        <v>3.3479275207746237</v>
      </c>
      <c r="I173" s="9">
        <f t="shared" si="44"/>
        <v>3.7131606906728982</v>
      </c>
      <c r="J173" s="9">
        <f t="shared" si="45"/>
        <v>2.3148394116337894</v>
      </c>
      <c r="K173" s="11">
        <f t="shared" si="46"/>
        <v>0.30769230769230771</v>
      </c>
      <c r="L173" s="11">
        <f t="shared" si="47"/>
        <v>0.27777777777777779</v>
      </c>
      <c r="M173" s="11">
        <f t="shared" si="48"/>
        <v>0.44247787610619471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-0.27876106194690276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0.23107177974434612</v>
      </c>
      <c r="Q173" s="11">
        <f>2*'OddsRatio_working_3-way'!K173*'OddsRatio_working_3-way'!L173*'OddsRatio_working_3-way'!M173</f>
        <v>7.563724377883671E-2</v>
      </c>
      <c r="R173" s="11">
        <f t="shared" si="49"/>
        <v>0</v>
      </c>
      <c r="S173" s="11">
        <f t="shared" si="50"/>
        <v>-0.82892416225749532</v>
      </c>
      <c r="T173" s="11">
        <f t="shared" si="51"/>
        <v>-0.27133360466693796</v>
      </c>
      <c r="U173" s="11">
        <f>'OddsRatio_working_3-way'!S173-'OddsRatio_working_3-way'!R173^2/3</f>
        <v>-0.82892416225749532</v>
      </c>
      <c r="V173" s="11">
        <f>'OddsRatio_working_3-way'!S173*'OddsRatio_working_3-way'!R173/3-2*'OddsRatio_working_3-way'!R173^3/27-'OddsRatio_working_3-way'!T173</f>
        <v>0.27133360466693796</v>
      </c>
      <c r="W173" s="11">
        <f>'OddsRatio_working_3-way'!V173^2+4*'OddsRatio_working_3-way'!U173^3/27</f>
        <v>-1.0758289331810889E-2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0.14524136321427608</v>
      </c>
      <c r="Y173" s="11">
        <f>IF('OddsRatio_working_3-way'!W173&gt;=0,IF('OddsRatio_working_3-way'!V173+SQRT('OddsRatio_working_3-way'!W173)&gt;0,0,PI()),ACOS('OddsRatio_working_3-way'!V173/(2*'OddsRatio_working_3-way'!X173)))</f>
        <v>0.36512740284453082</v>
      </c>
      <c r="Z173" s="11">
        <f>'OddsRatio_working_3-way'!X173^(1/3)*COS('OddsRatio_working_3-way'!Y173/3)</f>
        <v>0.52176167128324979</v>
      </c>
      <c r="AA173" s="11">
        <f>'OddsRatio_working_3-way'!X173^(1/3)*COS(('OddsRatio_working_3-way'!Y173+2*PI())/3)</f>
        <v>-0.3161493560592758</v>
      </c>
      <c r="AB173" s="11">
        <f>'OddsRatio_working_3-way'!X173^(1/3)*COS(('OddsRatio_working_3-way'!Y173+4*PI())/3)</f>
        <v>-0.20561231522397416</v>
      </c>
      <c r="AC173" s="11">
        <f>'OddsRatio_working_3-way'!X173^(1/3)*SIN('OddsRatio_working_3-way'!Y173/3)</f>
        <v>6.3818590281686155E-2</v>
      </c>
      <c r="AD173" s="11">
        <f>'OddsRatio_working_3-way'!X173^(1/3)*SIN(('OddsRatio_working_3-way'!Y173+2*PI())/3)</f>
        <v>0.41994956691147695</v>
      </c>
      <c r="AE173" s="11">
        <f>'OddsRatio_working_3-way'!X173^(1/3)*SIN(('OddsRatio_working_3-way'!Y173+4*PI())/3)</f>
        <v>-0.48376815719316302</v>
      </c>
      <c r="AF173" s="11">
        <f>-'OddsRatio_working_3-way'!U173/(3*'OddsRatio_working_3-way'!X173^(1/3))*COS(('OddsRatio_working_3-way'!Y173)/3)</f>
        <v>0.52176167128324979</v>
      </c>
      <c r="AG173" s="11">
        <f>-'OddsRatio_working_3-way'!U173/(3*'OddsRatio_working_3-way'!X173^(1/3))*COS(('OddsRatio_working_3-way'!Y173+2*PI())/3)</f>
        <v>-0.3161493560592758</v>
      </c>
      <c r="AH173" s="11">
        <f>-'OddsRatio_working_3-way'!U173/(3*'OddsRatio_working_3-way'!X173^(1/3))*COS(('OddsRatio_working_3-way'!Y173+4*PI())/3)</f>
        <v>-0.20561231522397416</v>
      </c>
      <c r="AI173" s="11">
        <f>'OddsRatio_working_3-way'!U173/(3*'OddsRatio_working_3-way'!X173^(1/3))*SIN(('OddsRatio_working_3-way'!Y173)/3)</f>
        <v>-6.3818590281686155E-2</v>
      </c>
      <c r="AJ173" s="11">
        <f>'OddsRatio_working_3-way'!U173/(3*'OddsRatio_working_3-way'!X173^(1/3))*SIN(('OddsRatio_working_3-way'!Y173+2*PI())/3)</f>
        <v>-0.41994956691147695</v>
      </c>
      <c r="AK173" s="11">
        <f>'OddsRatio_working_3-way'!U173/(3*'OddsRatio_working_3-way'!X173^(1/3))*SIN(('OddsRatio_working_3-way'!Y173+4*PI())/3)</f>
        <v>0.48376815719316302</v>
      </c>
      <c r="AL173" s="11">
        <f>'OddsRatio_working_3-way'!Z173+'OddsRatio_working_3-way'!AF173</f>
        <v>1.0435233425664996</v>
      </c>
      <c r="AM173" s="11">
        <f>'OddsRatio_working_3-way'!AA173+'OddsRatio_working_3-way'!AG173</f>
        <v>-0.6322987121185516</v>
      </c>
      <c r="AN173" s="11">
        <f>'OddsRatio_working_3-way'!AB173+'OddsRatio_working_3-way'!AH173</f>
        <v>-0.41122463044794832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1.0435233425664996</v>
      </c>
      <c r="AS173" s="11">
        <f>IF(('OddsRatio_working_3-way'!X173=0),IF(Q173&gt;0,-Q173^(1/3),(-Q173)^(1/3)),'OddsRatio_working_3-way'!AM173-'OddsRatio_working_3-way'!R173/3)</f>
        <v>-0.6322987121185516</v>
      </c>
      <c r="AT173" s="11">
        <f>IF(('OddsRatio_working_3-way'!X173=0),IF(Q173&gt;0,-Q173^(1/3),(-Q173)^(1/3)),'OddsRatio_working_3-way'!AN173-'OddsRatio_working_3-way'!R173/3)</f>
        <v>-0.41122463044794832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2.71</v>
      </c>
      <c r="B174" s="4">
        <f>IF('True_Odds_Calculator_3-way'!B175="","",'True_Odds_Calculator_3-way'!B175)</f>
        <v>3.1</v>
      </c>
      <c r="C174" s="4">
        <f>IF('True_Odds_Calculator_3-way'!C175="","",'True_Odds_Calculator_3-way'!C175)</f>
        <v>2.96</v>
      </c>
      <c r="D174" s="9">
        <f t="shared" si="39"/>
        <v>0.35884433657354314</v>
      </c>
      <c r="E174" s="9">
        <f t="shared" si="40"/>
        <v>0.31306527571236853</v>
      </c>
      <c r="F174" s="9">
        <f t="shared" si="41"/>
        <v>0.32809038771408855</v>
      </c>
      <c r="G174" s="9">
        <f t="shared" si="42"/>
        <v>1.0448676325599187</v>
      </c>
      <c r="H174" s="9">
        <f t="shared" si="43"/>
        <v>2.7867236516774607</v>
      </c>
      <c r="I174" s="9">
        <f t="shared" si="44"/>
        <v>3.1942220283758291</v>
      </c>
      <c r="J174" s="9">
        <f t="shared" si="45"/>
        <v>3.0479405598174401</v>
      </c>
      <c r="K174" s="11">
        <f t="shared" si="46"/>
        <v>0.36900369003690037</v>
      </c>
      <c r="L174" s="11">
        <f t="shared" si="47"/>
        <v>0.32258064516129031</v>
      </c>
      <c r="M174" s="11">
        <f t="shared" si="48"/>
        <v>0.33783783783783783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-0.28304062901134697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0.23203479637237523</v>
      </c>
      <c r="Q174" s="11">
        <f>2*'OddsRatio_working_3-way'!K174*'OddsRatio_working_3-way'!L174*'OddsRatio_working_3-way'!M174</f>
        <v>8.0428005675000067E-2</v>
      </c>
      <c r="R174" s="11">
        <f t="shared" si="49"/>
        <v>0</v>
      </c>
      <c r="S174" s="11">
        <f t="shared" si="50"/>
        <v>-0.81979324729056147</v>
      </c>
      <c r="T174" s="11">
        <f t="shared" si="51"/>
        <v>-0.2841571047800906</v>
      </c>
      <c r="U174" s="11">
        <f>'OddsRatio_working_3-way'!S174-'OddsRatio_working_3-way'!R174^2/3</f>
        <v>-0.81979324729056147</v>
      </c>
      <c r="V174" s="11">
        <f>'OddsRatio_working_3-way'!S174*'OddsRatio_working_3-way'!R174/3-2*'OddsRatio_working_3-way'!R174^3/27-'OddsRatio_working_3-way'!T174</f>
        <v>0.2841571047800906</v>
      </c>
      <c r="W174" s="11">
        <f>'OddsRatio_working_3-way'!V174^2+4*'OddsRatio_working_3-way'!U174^3/27</f>
        <v>-8.7711663003697815E-4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0.14284815086923627</v>
      </c>
      <c r="Y174" s="11">
        <f>IF('OddsRatio_working_3-way'!W174&gt;=0,IF('OddsRatio_working_3-way'!V174+SQRT('OddsRatio_working_3-way'!W174)&gt;0,0,PI()),ACOS('OddsRatio_working_3-way'!V174/(2*'OddsRatio_working_3-way'!X174)))</f>
        <v>0.10384963173469997</v>
      </c>
      <c r="Z174" s="11">
        <f>'OddsRatio_working_3-way'!X174^(1/3)*COS('OddsRatio_working_3-way'!Y174/3)</f>
        <v>0.52243381627995933</v>
      </c>
      <c r="AA174" s="11">
        <f>'OddsRatio_working_3-way'!X174^(1/3)*COS(('OddsRatio_working_3-way'!Y174+2*PI())/3)</f>
        <v>-0.27688510931333282</v>
      </c>
      <c r="AB174" s="11">
        <f>'OddsRatio_working_3-way'!X174^(1/3)*COS(('OddsRatio_working_3-way'!Y174+4*PI())/3)</f>
        <v>-0.24554870696662656</v>
      </c>
      <c r="AC174" s="11">
        <f>'OddsRatio_working_3-way'!X174^(1/3)*SIN('OddsRatio_working_3-way'!Y174/3)</f>
        <v>1.8092080330305235E-2</v>
      </c>
      <c r="AD174" s="11">
        <f>'OddsRatio_working_3-way'!X174^(1/3)*SIN(('OddsRatio_working_3-way'!Y174+2*PI())/3)</f>
        <v>0.44339491652934432</v>
      </c>
      <c r="AE174" s="11">
        <f>'OddsRatio_working_3-way'!X174^(1/3)*SIN(('OddsRatio_working_3-way'!Y174+4*PI())/3)</f>
        <v>-0.46148699685964967</v>
      </c>
      <c r="AF174" s="11">
        <f>-'OddsRatio_working_3-way'!U174/(3*'OddsRatio_working_3-way'!X174^(1/3))*COS(('OddsRatio_working_3-way'!Y174)/3)</f>
        <v>0.52243381627995933</v>
      </c>
      <c r="AG174" s="11">
        <f>-'OddsRatio_working_3-way'!U174/(3*'OddsRatio_working_3-way'!X174^(1/3))*COS(('OddsRatio_working_3-way'!Y174+2*PI())/3)</f>
        <v>-0.27688510931333282</v>
      </c>
      <c r="AH174" s="11">
        <f>-'OddsRatio_working_3-way'!U174/(3*'OddsRatio_working_3-way'!X174^(1/3))*COS(('OddsRatio_working_3-way'!Y174+4*PI())/3)</f>
        <v>-0.24554870696662656</v>
      </c>
      <c r="AI174" s="11">
        <f>'OddsRatio_working_3-way'!U174/(3*'OddsRatio_working_3-way'!X174^(1/3))*SIN(('OddsRatio_working_3-way'!Y174)/3)</f>
        <v>-1.8092080330305235E-2</v>
      </c>
      <c r="AJ174" s="11">
        <f>'OddsRatio_working_3-way'!U174/(3*'OddsRatio_working_3-way'!X174^(1/3))*SIN(('OddsRatio_working_3-way'!Y174+2*PI())/3)</f>
        <v>-0.44339491652934432</v>
      </c>
      <c r="AK174" s="11">
        <f>'OddsRatio_working_3-way'!U174/(3*'OddsRatio_working_3-way'!X174^(1/3))*SIN(('OddsRatio_working_3-way'!Y174+4*PI())/3)</f>
        <v>0.46148699685964967</v>
      </c>
      <c r="AL174" s="11">
        <f>'OddsRatio_working_3-way'!Z174+'OddsRatio_working_3-way'!AF174</f>
        <v>1.0448676325599187</v>
      </c>
      <c r="AM174" s="11">
        <f>'OddsRatio_working_3-way'!AA174+'OddsRatio_working_3-way'!AG174</f>
        <v>-0.55377021862666564</v>
      </c>
      <c r="AN174" s="11">
        <f>'OddsRatio_working_3-way'!AB174+'OddsRatio_working_3-way'!AH174</f>
        <v>-0.49109741393325312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1.0448676325599187</v>
      </c>
      <c r="AS174" s="11">
        <f>IF(('OddsRatio_working_3-way'!X174=0),IF(Q174&gt;0,-Q174^(1/3),(-Q174)^(1/3)),'OddsRatio_working_3-way'!AM174-'OddsRatio_working_3-way'!R174/3)</f>
        <v>-0.55377021862666564</v>
      </c>
      <c r="AT174" s="11">
        <f>IF(('OddsRatio_working_3-way'!X174=0),IF(Q174&gt;0,-Q174^(1/3),(-Q174)^(1/3)),'OddsRatio_working_3-way'!AN174-'OddsRatio_working_3-way'!R174/3)</f>
        <v>-0.49109741393325312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2.19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3.14</v>
      </c>
      <c r="D175" s="9">
        <f t="shared" si="39"/>
        <v>0.43676257875380936</v>
      </c>
      <c r="E175" s="9">
        <f t="shared" si="40"/>
        <v>0.26194773647752523</v>
      </c>
      <c r="F175" s="9">
        <f t="shared" si="41"/>
        <v>0.30128968476866513</v>
      </c>
      <c r="G175" s="9">
        <f t="shared" si="42"/>
        <v>1.0836751598550542</v>
      </c>
      <c r="H175" s="9">
        <f t="shared" si="43"/>
        <v>2.2895734402275143</v>
      </c>
      <c r="I175" s="9">
        <f t="shared" si="44"/>
        <v>3.8175554156231417</v>
      </c>
      <c r="J175" s="9">
        <f t="shared" si="45"/>
        <v>3.3190648420898161</v>
      </c>
      <c r="K175" s="11">
        <f t="shared" si="46"/>
        <v>0.45662100456621008</v>
      </c>
      <c r="L175" s="11">
        <f t="shared" si="47"/>
        <v>0.27777777777777779</v>
      </c>
      <c r="M175" s="11">
        <f t="shared" si="48"/>
        <v>0.31847133757961782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-0.26745937107162121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0.23954021205569942</v>
      </c>
      <c r="Q175" s="11">
        <f>2*'OddsRatio_working_3-way'!K175*'OddsRatio_working_3-way'!L175*'OddsRatio_working_3-way'!M175</f>
        <v>8.0789278939527615E-2</v>
      </c>
      <c r="R175" s="11">
        <f t="shared" si="49"/>
        <v>0</v>
      </c>
      <c r="S175" s="11">
        <f t="shared" si="50"/>
        <v>-0.89561345746062682</v>
      </c>
      <c r="T175" s="11">
        <f t="shared" si="51"/>
        <v>-0.3020618743543429</v>
      </c>
      <c r="U175" s="11">
        <f>'OddsRatio_working_3-way'!S175-'OddsRatio_working_3-way'!R175^2/3</f>
        <v>-0.89561345746062682</v>
      </c>
      <c r="V175" s="11">
        <f>'OddsRatio_working_3-way'!S175*'OddsRatio_working_3-way'!R175/3-2*'OddsRatio_working_3-way'!R175^3/27-'OddsRatio_working_3-way'!T175</f>
        <v>0.3020618743543429</v>
      </c>
      <c r="W175" s="11">
        <f>'OddsRatio_working_3-way'!V175^2+4*'OddsRatio_working_3-way'!U175^3/27</f>
        <v>-1.5187152945135035E-2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0.16311692806357797</v>
      </c>
      <c r="Y175" s="11">
        <f>IF('OddsRatio_working_3-way'!W175&gt;=0,IF('OddsRatio_working_3-way'!V175+SQRT('OddsRatio_working_3-way'!W175)&gt;0,0,PI()),ACOS('OddsRatio_working_3-way'!V175/(2*'OddsRatio_working_3-way'!X175)))</f>
        <v>0.38736943740860208</v>
      </c>
      <c r="Z175" s="11">
        <f>'OddsRatio_working_3-way'!X175^(1/3)*COS('OddsRatio_working_3-way'!Y175/3)</f>
        <v>0.54183757992752712</v>
      </c>
      <c r="AA175" s="11">
        <f>'OddsRatio_working_3-way'!X175^(1/3)*COS(('OddsRatio_working_3-way'!Y175+2*PI())/3)</f>
        <v>-0.33184819254467879</v>
      </c>
      <c r="AB175" s="11">
        <f>'OddsRatio_working_3-way'!X175^(1/3)*COS(('OddsRatio_working_3-way'!Y175+4*PI())/3)</f>
        <v>-0.20998938738284839</v>
      </c>
      <c r="AC175" s="11">
        <f>'OddsRatio_working_3-way'!X175^(1/3)*SIN('OddsRatio_working_3-way'!Y175/3)</f>
        <v>7.0355213963309113E-2</v>
      </c>
      <c r="AD175" s="11">
        <f>'OddsRatio_working_3-way'!X175^(1/3)*SIN(('OddsRatio_working_3-way'!Y175+2*PI())/3)</f>
        <v>0.43406750196066518</v>
      </c>
      <c r="AE175" s="11">
        <f>'OddsRatio_working_3-way'!X175^(1/3)*SIN(('OddsRatio_working_3-way'!Y175+4*PI())/3)</f>
        <v>-0.50442271592397414</v>
      </c>
      <c r="AF175" s="11">
        <f>-'OddsRatio_working_3-way'!U175/(3*'OddsRatio_working_3-way'!X175^(1/3))*COS(('OddsRatio_working_3-way'!Y175)/3)</f>
        <v>0.54183757992752712</v>
      </c>
      <c r="AG175" s="11">
        <f>-'OddsRatio_working_3-way'!U175/(3*'OddsRatio_working_3-way'!X175^(1/3))*COS(('OddsRatio_working_3-way'!Y175+2*PI())/3)</f>
        <v>-0.33184819254467879</v>
      </c>
      <c r="AH175" s="11">
        <f>-'OddsRatio_working_3-way'!U175/(3*'OddsRatio_working_3-way'!X175^(1/3))*COS(('OddsRatio_working_3-way'!Y175+4*PI())/3)</f>
        <v>-0.20998938738284839</v>
      </c>
      <c r="AI175" s="11">
        <f>'OddsRatio_working_3-way'!U175/(3*'OddsRatio_working_3-way'!X175^(1/3))*SIN(('OddsRatio_working_3-way'!Y175)/3)</f>
        <v>-7.0355213963309113E-2</v>
      </c>
      <c r="AJ175" s="11">
        <f>'OddsRatio_working_3-way'!U175/(3*'OddsRatio_working_3-way'!X175^(1/3))*SIN(('OddsRatio_working_3-way'!Y175+2*PI())/3)</f>
        <v>-0.43406750196066518</v>
      </c>
      <c r="AK175" s="11">
        <f>'OddsRatio_working_3-way'!U175/(3*'OddsRatio_working_3-way'!X175^(1/3))*SIN(('OddsRatio_working_3-way'!Y175+4*PI())/3)</f>
        <v>0.50442271592397414</v>
      </c>
      <c r="AL175" s="11">
        <f>'OddsRatio_working_3-way'!Z175+'OddsRatio_working_3-way'!AF175</f>
        <v>1.0836751598550542</v>
      </c>
      <c r="AM175" s="11">
        <f>'OddsRatio_working_3-way'!AA175+'OddsRatio_working_3-way'!AG175</f>
        <v>-0.66369638508935758</v>
      </c>
      <c r="AN175" s="11">
        <f>'OddsRatio_working_3-way'!AB175+'OddsRatio_working_3-way'!AH175</f>
        <v>-0.41997877476569678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1.0836751598550542</v>
      </c>
      <c r="AS175" s="11">
        <f>IF(('OddsRatio_working_3-way'!X175=0),IF(Q175&gt;0,-Q175^(1/3),(-Q175)^(1/3)),'OddsRatio_working_3-way'!AM175-'OddsRatio_working_3-way'!R175/3)</f>
        <v>-0.66369638508935758</v>
      </c>
      <c r="AT175" s="11">
        <f>IF(('OddsRatio_working_3-way'!X175=0),IF(Q175&gt;0,-Q175^(1/3),(-Q175)^(1/3)),'OddsRatio_working_3-way'!AN175-'OddsRatio_working_3-way'!R175/3)</f>
        <v>-0.41997877476569678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2.78</v>
      </c>
      <c r="B176" s="4">
        <f>IF('True_Odds_Calculator_3-way'!B177="","",'True_Odds_Calculator_3-way'!B177)</f>
        <v>3.45</v>
      </c>
      <c r="C176" s="4">
        <f>IF('True_Odds_Calculator_3-way'!C177="","",'True_Odds_Calculator_3-way'!C177)</f>
        <v>2.5</v>
      </c>
      <c r="D176" s="9">
        <f t="shared" si="39"/>
        <v>0.34281971332765149</v>
      </c>
      <c r="E176" s="9">
        <f t="shared" si="40"/>
        <v>0.27483498792265071</v>
      </c>
      <c r="F176" s="9">
        <f t="shared" si="41"/>
        <v>0.38234529874969769</v>
      </c>
      <c r="G176" s="9">
        <f t="shared" si="42"/>
        <v>1.0769579282916721</v>
      </c>
      <c r="H176" s="9">
        <f t="shared" si="43"/>
        <v>2.9169851123591761</v>
      </c>
      <c r="I176" s="9">
        <f t="shared" si="44"/>
        <v>3.6385469243145963</v>
      </c>
      <c r="J176" s="9">
        <f t="shared" si="45"/>
        <v>2.6154368924375082</v>
      </c>
      <c r="K176" s="11">
        <f t="shared" si="46"/>
        <v>0.35971223021582738</v>
      </c>
      <c r="L176" s="11">
        <f t="shared" si="47"/>
        <v>0.28985507246376813</v>
      </c>
      <c r="M176" s="11">
        <f t="shared" si="48"/>
        <v>0.4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-0.27281826712543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0.23897403816077575</v>
      </c>
      <c r="Q176" s="11">
        <f>2*'OddsRatio_working_3-way'!K176*'OddsRatio_working_3-way'!L176*'OddsRatio_working_3-way'!M176</f>
        <v>8.3411531644249831E-2</v>
      </c>
      <c r="R176" s="11">
        <f t="shared" si="49"/>
        <v>0</v>
      </c>
      <c r="S176" s="11">
        <f t="shared" si="50"/>
        <v>-0.87594588397156659</v>
      </c>
      <c r="T176" s="11">
        <f t="shared" si="51"/>
        <v>-0.30574027363754508</v>
      </c>
      <c r="U176" s="11">
        <f>'OddsRatio_working_3-way'!S176-'OddsRatio_working_3-way'!R176^2/3</f>
        <v>-0.87594588397156659</v>
      </c>
      <c r="V176" s="11">
        <f>'OddsRatio_working_3-way'!S176*'OddsRatio_working_3-way'!R176/3-2*'OddsRatio_working_3-way'!R176^3/27-'OddsRatio_working_3-way'!T176</f>
        <v>0.30574027363754508</v>
      </c>
      <c r="W176" s="11">
        <f>'OddsRatio_working_3-way'!V176^2+4*'OddsRatio_working_3-way'!U176^3/27</f>
        <v>-6.0927816200021939E-3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0.15777348996580756</v>
      </c>
      <c r="Y176" s="11">
        <f>IF('OddsRatio_working_3-way'!W176&gt;=0,IF('OddsRatio_working_3-way'!V176+SQRT('OddsRatio_working_3-way'!W176)&gt;0,0,PI()),ACOS('OddsRatio_working_3-way'!V176/(2*'OddsRatio_working_3-way'!X176)))</f>
        <v>0.24996304025773664</v>
      </c>
      <c r="Z176" s="11">
        <f>'OddsRatio_working_3-way'!X176^(1/3)*COS('OddsRatio_working_3-way'!Y176/3)</f>
        <v>0.53847896414583607</v>
      </c>
      <c r="AA176" s="11">
        <f>'OddsRatio_working_3-way'!X176^(1/3)*COS(('OddsRatio_working_3-way'!Y176+2*PI())/3)</f>
        <v>-0.30818527609759044</v>
      </c>
      <c r="AB176" s="11">
        <f>'OddsRatio_working_3-way'!X176^(1/3)*COS(('OddsRatio_working_3-way'!Y176+4*PI())/3)</f>
        <v>-0.23029368804824568</v>
      </c>
      <c r="AC176" s="11">
        <f>'OddsRatio_working_3-way'!X176^(1/3)*SIN('OddsRatio_working_3-way'!Y176/3)</f>
        <v>4.4970729327896641E-2</v>
      </c>
      <c r="AD176" s="11">
        <f>'OddsRatio_working_3-way'!X176^(1/3)*SIN(('OddsRatio_working_3-way'!Y176+2*PI())/3)</f>
        <v>0.44385109768987557</v>
      </c>
      <c r="AE176" s="11">
        <f>'OddsRatio_working_3-way'!X176^(1/3)*SIN(('OddsRatio_working_3-way'!Y176+4*PI())/3)</f>
        <v>-0.48882182701777227</v>
      </c>
      <c r="AF176" s="11">
        <f>-'OddsRatio_working_3-way'!U176/(3*'OddsRatio_working_3-way'!X176^(1/3))*COS(('OddsRatio_working_3-way'!Y176)/3)</f>
        <v>0.53847896414583607</v>
      </c>
      <c r="AG176" s="11">
        <f>-'OddsRatio_working_3-way'!U176/(3*'OddsRatio_working_3-way'!X176^(1/3))*COS(('OddsRatio_working_3-way'!Y176+2*PI())/3)</f>
        <v>-0.30818527609759044</v>
      </c>
      <c r="AH176" s="11">
        <f>-'OddsRatio_working_3-way'!U176/(3*'OddsRatio_working_3-way'!X176^(1/3))*COS(('OddsRatio_working_3-way'!Y176+4*PI())/3)</f>
        <v>-0.23029368804824568</v>
      </c>
      <c r="AI176" s="11">
        <f>'OddsRatio_working_3-way'!U176/(3*'OddsRatio_working_3-way'!X176^(1/3))*SIN(('OddsRatio_working_3-way'!Y176)/3)</f>
        <v>-4.4970729327896641E-2</v>
      </c>
      <c r="AJ176" s="11">
        <f>'OddsRatio_working_3-way'!U176/(3*'OddsRatio_working_3-way'!X176^(1/3))*SIN(('OddsRatio_working_3-way'!Y176+2*PI())/3)</f>
        <v>-0.44385109768987557</v>
      </c>
      <c r="AK176" s="11">
        <f>'OddsRatio_working_3-way'!U176/(3*'OddsRatio_working_3-way'!X176^(1/3))*SIN(('OddsRatio_working_3-way'!Y176+4*PI())/3)</f>
        <v>0.48882182701777227</v>
      </c>
      <c r="AL176" s="11">
        <f>'OddsRatio_working_3-way'!Z176+'OddsRatio_working_3-way'!AF176</f>
        <v>1.0769579282916721</v>
      </c>
      <c r="AM176" s="11">
        <f>'OddsRatio_working_3-way'!AA176+'OddsRatio_working_3-way'!AG176</f>
        <v>-0.61637055219518089</v>
      </c>
      <c r="AN176" s="11">
        <f>'OddsRatio_working_3-way'!AB176+'OddsRatio_working_3-way'!AH176</f>
        <v>-0.46058737609649136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1.0769579282916721</v>
      </c>
      <c r="AS176" s="11">
        <f>IF(('OddsRatio_working_3-way'!X176=0),IF(Q176&gt;0,-Q176^(1/3),(-Q176)^(1/3)),'OddsRatio_working_3-way'!AM176-'OddsRatio_working_3-way'!R176/3)</f>
        <v>-0.61637055219518089</v>
      </c>
      <c r="AT176" s="11">
        <f>IF(('OddsRatio_working_3-way'!X176=0),IF(Q176&gt;0,-Q176^(1/3),(-Q176)^(1/3)),'OddsRatio_working_3-way'!AN176-'OddsRatio_working_3-way'!R176/3)</f>
        <v>-0.46058737609649136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1.56</v>
      </c>
      <c r="B177" s="4">
        <f>IF('True_Odds_Calculator_3-way'!B178="","",'True_Odds_Calculator_3-way'!B178)</f>
        <v>4.24</v>
      </c>
      <c r="C177" s="4">
        <f>IF('True_Odds_Calculator_3-way'!C178="","",'True_Odds_Calculator_3-way'!C178)</f>
        <v>5.82</v>
      </c>
      <c r="D177" s="9">
        <f t="shared" si="39"/>
        <v>0.62029450224139293</v>
      </c>
      <c r="E177" s="9">
        <f t="shared" si="40"/>
        <v>0.22018417710430371</v>
      </c>
      <c r="F177" s="9">
        <f t="shared" si="41"/>
        <v>0.15952132065430338</v>
      </c>
      <c r="G177" s="9">
        <f t="shared" si="42"/>
        <v>1.0931025976559936</v>
      </c>
      <c r="H177" s="9">
        <f t="shared" si="43"/>
        <v>1.6121374546873566</v>
      </c>
      <c r="I177" s="9">
        <f t="shared" si="44"/>
        <v>4.5416524164054204</v>
      </c>
      <c r="J177" s="9">
        <f t="shared" si="45"/>
        <v>6.2687545207018891</v>
      </c>
      <c r="K177" s="11">
        <f t="shared" si="46"/>
        <v>0.64102564102564097</v>
      </c>
      <c r="L177" s="11">
        <f t="shared" si="47"/>
        <v>0.23584905660377356</v>
      </c>
      <c r="M177" s="11">
        <f t="shared" si="48"/>
        <v>0.1718213058419244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-0.22717819041491494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0.22392048505645085</v>
      </c>
      <c r="Q177" s="11">
        <f>2*'OddsRatio_working_3-way'!K177*'OddsRatio_working_3-way'!L177*'OddsRatio_working_3-way'!M177</f>
        <v>5.1953708829802971E-2</v>
      </c>
      <c r="R177" s="11">
        <f t="shared" si="49"/>
        <v>0</v>
      </c>
      <c r="S177" s="11">
        <f t="shared" si="50"/>
        <v>-0.98566013157990973</v>
      </c>
      <c r="T177" s="11">
        <f t="shared" si="51"/>
        <v>-0.22869144584220638</v>
      </c>
      <c r="U177" s="11">
        <f>'OddsRatio_working_3-way'!S177-'OddsRatio_working_3-way'!R177^2/3</f>
        <v>-0.98566013157990973</v>
      </c>
      <c r="V177" s="11">
        <f>'OddsRatio_working_3-way'!S177*'OddsRatio_working_3-way'!R177/3-2*'OddsRatio_working_3-way'!R177^3/27-'OddsRatio_working_3-way'!T177</f>
        <v>0.22869144584220638</v>
      </c>
      <c r="W177" s="11">
        <f>'OddsRatio_working_3-way'!V177^2+4*'OddsRatio_working_3-way'!U177^3/27</f>
        <v>-8.9566050966795763E-2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0.18832540214227247</v>
      </c>
      <c r="Y177" s="11">
        <f>IF('OddsRatio_working_3-way'!W177&gt;=0,IF('OddsRatio_working_3-way'!V177+SQRT('OddsRatio_working_3-way'!W177)&gt;0,0,PI()),ACOS('OddsRatio_working_3-way'!V177/(2*'OddsRatio_working_3-way'!X177)))</f>
        <v>0.91830100984873486</v>
      </c>
      <c r="Z177" s="11">
        <f>'OddsRatio_working_3-way'!X177^(1/3)*COS('OddsRatio_working_3-way'!Y177/3)</f>
        <v>0.5465512988279968</v>
      </c>
      <c r="AA177" s="11">
        <f>'OddsRatio_working_3-way'!X177^(1/3)*COS(('OddsRatio_working_3-way'!Y177+2*PI())/3)</f>
        <v>-0.42286271839741585</v>
      </c>
      <c r="AB177" s="11">
        <f>'OddsRatio_working_3-way'!X177^(1/3)*COS(('OddsRatio_working_3-way'!Y177+4*PI())/3)</f>
        <v>-0.12368858043058106</v>
      </c>
      <c r="AC177" s="11">
        <f>'OddsRatio_working_3-way'!X177^(1/3)*SIN('OddsRatio_working_3-way'!Y177/3)</f>
        <v>0.17272826908972655</v>
      </c>
      <c r="AD177" s="11">
        <f>'OddsRatio_working_3-way'!X177^(1/3)*SIN(('OddsRatio_working_3-way'!Y177+2*PI())/3)</f>
        <v>0.38696317471156216</v>
      </c>
      <c r="AE177" s="11">
        <f>'OddsRatio_working_3-way'!X177^(1/3)*SIN(('OddsRatio_working_3-way'!Y177+4*PI())/3)</f>
        <v>-0.55969144380128855</v>
      </c>
      <c r="AF177" s="11">
        <f>-'OddsRatio_working_3-way'!U177/(3*'OddsRatio_working_3-way'!X177^(1/3))*COS(('OddsRatio_working_3-way'!Y177)/3)</f>
        <v>0.5465512988279968</v>
      </c>
      <c r="AG177" s="11">
        <f>-'OddsRatio_working_3-way'!U177/(3*'OddsRatio_working_3-way'!X177^(1/3))*COS(('OddsRatio_working_3-way'!Y177+2*PI())/3)</f>
        <v>-0.42286271839741585</v>
      </c>
      <c r="AH177" s="11">
        <f>-'OddsRatio_working_3-way'!U177/(3*'OddsRatio_working_3-way'!X177^(1/3))*COS(('OddsRatio_working_3-way'!Y177+4*PI())/3)</f>
        <v>-0.12368858043058106</v>
      </c>
      <c r="AI177" s="11">
        <f>'OddsRatio_working_3-way'!U177/(3*'OddsRatio_working_3-way'!X177^(1/3))*SIN(('OddsRatio_working_3-way'!Y177)/3)</f>
        <v>-0.17272826908972655</v>
      </c>
      <c r="AJ177" s="11">
        <f>'OddsRatio_working_3-way'!U177/(3*'OddsRatio_working_3-way'!X177^(1/3))*SIN(('OddsRatio_working_3-way'!Y177+2*PI())/3)</f>
        <v>-0.38696317471156216</v>
      </c>
      <c r="AK177" s="11">
        <f>'OddsRatio_working_3-way'!U177/(3*'OddsRatio_working_3-way'!X177^(1/3))*SIN(('OddsRatio_working_3-way'!Y177+4*PI())/3)</f>
        <v>0.55969144380128855</v>
      </c>
      <c r="AL177" s="11">
        <f>'OddsRatio_working_3-way'!Z177+'OddsRatio_working_3-way'!AF177</f>
        <v>1.0931025976559936</v>
      </c>
      <c r="AM177" s="11">
        <f>'OddsRatio_working_3-way'!AA177+'OddsRatio_working_3-way'!AG177</f>
        <v>-0.8457254367948317</v>
      </c>
      <c r="AN177" s="11">
        <f>'OddsRatio_working_3-way'!AB177+'OddsRatio_working_3-way'!AH177</f>
        <v>-0.24737716086116213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1.0931025976559936</v>
      </c>
      <c r="AS177" s="11">
        <f>IF(('OddsRatio_working_3-way'!X177=0),IF(Q177&gt;0,-Q177^(1/3),(-Q177)^(1/3)),'OddsRatio_working_3-way'!AM177-'OddsRatio_working_3-way'!R177/3)</f>
        <v>-0.8457254367948317</v>
      </c>
      <c r="AT177" s="11">
        <f>IF(('OddsRatio_working_3-way'!X177=0),IF(Q177&gt;0,-Q177^(1/3),(-Q177)^(1/3)),'OddsRatio_working_3-way'!AN177-'OddsRatio_working_3-way'!R177/3)</f>
        <v>-0.24737716086116213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2.16</v>
      </c>
      <c r="B178" s="4">
        <f>IF('True_Odds_Calculator_3-way'!B179="","",'True_Odds_Calculator_3-way'!B179)</f>
        <v>3.81</v>
      </c>
      <c r="C178" s="4">
        <f>IF('True_Odds_Calculator_3-way'!C179="","",'True_Odds_Calculator_3-way'!C179)</f>
        <v>3.13</v>
      </c>
      <c r="D178" s="9">
        <f t="shared" si="39"/>
        <v>0.44590919572875121</v>
      </c>
      <c r="E178" s="9">
        <f t="shared" si="40"/>
        <v>0.24936951195584767</v>
      </c>
      <c r="F178" s="9">
        <f t="shared" si="41"/>
        <v>0.30472129231540102</v>
      </c>
      <c r="G178" s="9">
        <f t="shared" si="42"/>
        <v>1.0712147024913501</v>
      </c>
      <c r="H178" s="9">
        <f t="shared" si="43"/>
        <v>2.2426090548899671</v>
      </c>
      <c r="I178" s="9">
        <f t="shared" si="44"/>
        <v>4.0101133140006944</v>
      </c>
      <c r="J178" s="9">
        <f t="shared" si="45"/>
        <v>3.2816873163065758</v>
      </c>
      <c r="K178" s="11">
        <f t="shared" si="46"/>
        <v>0.46296296296296291</v>
      </c>
      <c r="L178" s="11">
        <f t="shared" si="47"/>
        <v>0.26246719160104987</v>
      </c>
      <c r="M178" s="11">
        <f t="shared" si="48"/>
        <v>0.31948881789137379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-0.26953852546919388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0.23681367127653591</v>
      </c>
      <c r="Q178" s="11">
        <f>2*'OddsRatio_working_3-way'!K178*'OddsRatio_working_3-way'!L178*'OddsRatio_working_3-way'!M178</f>
        <v>7.7643826648044562E-2</v>
      </c>
      <c r="R178" s="11">
        <f t="shared" si="49"/>
        <v>0</v>
      </c>
      <c r="S178" s="11">
        <f t="shared" si="50"/>
        <v>-0.87858932545656387</v>
      </c>
      <c r="T178" s="11">
        <f t="shared" si="51"/>
        <v>-0.2880620739201849</v>
      </c>
      <c r="U178" s="11">
        <f>'OddsRatio_working_3-way'!S178-'OddsRatio_working_3-way'!R178^2/3</f>
        <v>-0.87858932545656387</v>
      </c>
      <c r="V178" s="11">
        <f>'OddsRatio_working_3-way'!S178*'OddsRatio_working_3-way'!R178/3-2*'OddsRatio_working_3-way'!R178^3/27-'OddsRatio_working_3-way'!T178</f>
        <v>0.2880620739201849</v>
      </c>
      <c r="W178" s="11">
        <f>'OddsRatio_working_3-way'!V178^2+4*'OddsRatio_working_3-way'!U178^3/27</f>
        <v>-1.7494311450355307E-2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0.1584882250212562</v>
      </c>
      <c r="Y178" s="11">
        <f>IF('OddsRatio_working_3-way'!W178&gt;=0,IF('OddsRatio_working_3-way'!V178+SQRT('OddsRatio_working_3-way'!W178)&gt;0,0,PI()),ACOS('OddsRatio_working_3-way'!V178/(2*'OddsRatio_working_3-way'!X178)))</f>
        <v>0.43044373426003468</v>
      </c>
      <c r="Z178" s="11">
        <f>'OddsRatio_working_3-way'!X178^(1/3)*COS('OddsRatio_working_3-way'!Y178/3)</f>
        <v>0.53560735124567505</v>
      </c>
      <c r="AA178" s="11">
        <f>'OddsRatio_working_3-way'!X178^(1/3)*COS(('OddsRatio_working_3-way'!Y178+2*PI())/3)</f>
        <v>-0.33481789301612641</v>
      </c>
      <c r="AB178" s="11">
        <f>'OddsRatio_working_3-way'!X178^(1/3)*COS(('OddsRatio_working_3-way'!Y178+4*PI())/3)</f>
        <v>-0.20078945822954877</v>
      </c>
      <c r="AC178" s="11">
        <f>'OddsRatio_working_3-way'!X178^(1/3)*SIN('OddsRatio_working_3-way'!Y178/3)</f>
        <v>7.7381352903094891E-2</v>
      </c>
      <c r="AD178" s="11">
        <f>'OddsRatio_working_3-way'!X178^(1/3)*SIN(('OddsRatio_working_3-way'!Y178+2*PI())/3)</f>
        <v>0.42515889618090202</v>
      </c>
      <c r="AE178" s="11">
        <f>'OddsRatio_working_3-way'!X178^(1/3)*SIN(('OddsRatio_working_3-way'!Y178+4*PI())/3)</f>
        <v>-0.50254024908399686</v>
      </c>
      <c r="AF178" s="11">
        <f>-'OddsRatio_working_3-way'!U178/(3*'OddsRatio_working_3-way'!X178^(1/3))*COS(('OddsRatio_working_3-way'!Y178)/3)</f>
        <v>0.53560735124567505</v>
      </c>
      <c r="AG178" s="11">
        <f>-'OddsRatio_working_3-way'!U178/(3*'OddsRatio_working_3-way'!X178^(1/3))*COS(('OddsRatio_working_3-way'!Y178+2*PI())/3)</f>
        <v>-0.33481789301612641</v>
      </c>
      <c r="AH178" s="11">
        <f>-'OddsRatio_working_3-way'!U178/(3*'OddsRatio_working_3-way'!X178^(1/3))*COS(('OddsRatio_working_3-way'!Y178+4*PI())/3)</f>
        <v>-0.20078945822954877</v>
      </c>
      <c r="AI178" s="11">
        <f>'OddsRatio_working_3-way'!U178/(3*'OddsRatio_working_3-way'!X178^(1/3))*SIN(('OddsRatio_working_3-way'!Y178)/3)</f>
        <v>-7.7381352903094891E-2</v>
      </c>
      <c r="AJ178" s="11">
        <f>'OddsRatio_working_3-way'!U178/(3*'OddsRatio_working_3-way'!X178^(1/3))*SIN(('OddsRatio_working_3-way'!Y178+2*PI())/3)</f>
        <v>-0.42515889618090202</v>
      </c>
      <c r="AK178" s="11">
        <f>'OddsRatio_working_3-way'!U178/(3*'OddsRatio_working_3-way'!X178^(1/3))*SIN(('OddsRatio_working_3-way'!Y178+4*PI())/3)</f>
        <v>0.50254024908399686</v>
      </c>
      <c r="AL178" s="11">
        <f>'OddsRatio_working_3-way'!Z178+'OddsRatio_working_3-way'!AF178</f>
        <v>1.0712147024913501</v>
      </c>
      <c r="AM178" s="11">
        <f>'OddsRatio_working_3-way'!AA178+'OddsRatio_working_3-way'!AG178</f>
        <v>-0.66963578603225282</v>
      </c>
      <c r="AN178" s="11">
        <f>'OddsRatio_working_3-way'!AB178+'OddsRatio_working_3-way'!AH178</f>
        <v>-0.40157891645909755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1.0712147024913501</v>
      </c>
      <c r="AS178" s="11">
        <f>IF(('OddsRatio_working_3-way'!X178=0),IF(Q178&gt;0,-Q178^(1/3),(-Q178)^(1/3)),'OddsRatio_working_3-way'!AM178-'OddsRatio_working_3-way'!R178/3)</f>
        <v>-0.66963578603225282</v>
      </c>
      <c r="AT178" s="11">
        <f>IF(('OddsRatio_working_3-way'!X178=0),IF(Q178&gt;0,-Q178^(1/3),(-Q178)^(1/3)),'OddsRatio_working_3-way'!AN178-'OddsRatio_working_3-way'!R178/3)</f>
        <v>-0.40157891645909755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1.99</v>
      </c>
      <c r="B179" s="4">
        <f>IF('True_Odds_Calculator_3-way'!B180="","",'True_Odds_Calculator_3-way'!B180)</f>
        <v>3.78</v>
      </c>
      <c r="C179" s="4">
        <f>IF('True_Odds_Calculator_3-way'!C180="","",'True_Odds_Calculator_3-way'!C180)</f>
        <v>3.5</v>
      </c>
      <c r="D179" s="9">
        <f t="shared" si="39"/>
        <v>0.48193960257044088</v>
      </c>
      <c r="E179" s="9">
        <f t="shared" si="40"/>
        <v>0.24884640438334915</v>
      </c>
      <c r="F179" s="9">
        <f t="shared" si="41"/>
        <v>0.26921399304621008</v>
      </c>
      <c r="G179" s="9">
        <f t="shared" si="42"/>
        <v>1.0858068686323474</v>
      </c>
      <c r="H179" s="9">
        <f t="shared" si="43"/>
        <v>2.0749487999460241</v>
      </c>
      <c r="I179" s="9">
        <f t="shared" si="44"/>
        <v>4.0185430947979253</v>
      </c>
      <c r="J179" s="9">
        <f t="shared" si="45"/>
        <v>3.7145171715808689</v>
      </c>
      <c r="K179" s="11">
        <f t="shared" si="46"/>
        <v>0.50251256281407031</v>
      </c>
      <c r="L179" s="11">
        <f t="shared" si="47"/>
        <v>0.26455026455026459</v>
      </c>
      <c r="M179" s="11">
        <f t="shared" si="48"/>
        <v>0.2857142857142857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-0.26134071719139929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0.23815221230870909</v>
      </c>
      <c r="Q179" s="11">
        <f>2*'OddsRatio_working_3-way'!K179*'OddsRatio_working_3-way'!L179*'OddsRatio_working_3-way'!M179</f>
        <v>7.5965617961310725E-2</v>
      </c>
      <c r="R179" s="11">
        <f t="shared" si="49"/>
        <v>0</v>
      </c>
      <c r="S179" s="11">
        <f t="shared" si="50"/>
        <v>-0.91127098321342892</v>
      </c>
      <c r="T179" s="11">
        <f t="shared" si="51"/>
        <v>-0.29067654966935536</v>
      </c>
      <c r="U179" s="11">
        <f>'OddsRatio_working_3-way'!S179-'OddsRatio_working_3-way'!R179^2/3</f>
        <v>-0.91127098321342892</v>
      </c>
      <c r="V179" s="11">
        <f>'OddsRatio_working_3-way'!S179*'OddsRatio_working_3-way'!R179/3-2*'OddsRatio_working_3-way'!R179^3/27-'OddsRatio_working_3-way'!T179</f>
        <v>0.29067654966935536</v>
      </c>
      <c r="W179" s="11">
        <f>'OddsRatio_working_3-way'!V179^2+4*'OddsRatio_working_3-way'!U179^3/27</f>
        <v>-2.7615723574200765E-2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0.16741309693530698</v>
      </c>
      <c r="Y179" s="11">
        <f>IF('OddsRatio_working_3-way'!W179&gt;=0,IF('OddsRatio_working_3-way'!V179+SQRT('OddsRatio_working_3-way'!W179)&gt;0,0,PI()),ACOS('OddsRatio_working_3-way'!V179/(2*'OddsRatio_working_3-way'!X179)))</f>
        <v>0.51935073026548406</v>
      </c>
      <c r="Z179" s="11">
        <f>'OddsRatio_working_3-way'!X179^(1/3)*COS('OddsRatio_working_3-way'!Y179/3)</f>
        <v>0.54290343431617372</v>
      </c>
      <c r="AA179" s="11">
        <f>'OddsRatio_working_3-way'!X179^(1/3)*COS(('OddsRatio_working_3-way'!Y179+2*PI())/3)</f>
        <v>-0.35366875650599355</v>
      </c>
      <c r="AB179" s="11">
        <f>'OddsRatio_working_3-way'!X179^(1/3)*COS(('OddsRatio_working_3-way'!Y179+4*PI())/3)</f>
        <v>-0.18923467781017989</v>
      </c>
      <c r="AC179" s="11">
        <f>'OddsRatio_working_3-way'!X179^(1/3)*SIN('OddsRatio_working_3-way'!Y179/3)</f>
        <v>9.4936059598976094E-2</v>
      </c>
      <c r="AD179" s="11">
        <f>'OddsRatio_working_3-way'!X179^(1/3)*SIN(('OddsRatio_working_3-way'!Y179+2*PI())/3)</f>
        <v>0.42270013612013491</v>
      </c>
      <c r="AE179" s="11">
        <f>'OddsRatio_working_3-way'!X179^(1/3)*SIN(('OddsRatio_working_3-way'!Y179+4*PI())/3)</f>
        <v>-0.5176361957191109</v>
      </c>
      <c r="AF179" s="11">
        <f>-'OddsRatio_working_3-way'!U179/(3*'OddsRatio_working_3-way'!X179^(1/3))*COS(('OddsRatio_working_3-way'!Y179)/3)</f>
        <v>0.54290343431617372</v>
      </c>
      <c r="AG179" s="11">
        <f>-'OddsRatio_working_3-way'!U179/(3*'OddsRatio_working_3-way'!X179^(1/3))*COS(('OddsRatio_working_3-way'!Y179+2*PI())/3)</f>
        <v>-0.35366875650599355</v>
      </c>
      <c r="AH179" s="11">
        <f>-'OddsRatio_working_3-way'!U179/(3*'OddsRatio_working_3-way'!X179^(1/3))*COS(('OddsRatio_working_3-way'!Y179+4*PI())/3)</f>
        <v>-0.18923467781017989</v>
      </c>
      <c r="AI179" s="11">
        <f>'OddsRatio_working_3-way'!U179/(3*'OddsRatio_working_3-way'!X179^(1/3))*SIN(('OddsRatio_working_3-way'!Y179)/3)</f>
        <v>-9.4936059598976094E-2</v>
      </c>
      <c r="AJ179" s="11">
        <f>'OddsRatio_working_3-way'!U179/(3*'OddsRatio_working_3-way'!X179^(1/3))*SIN(('OddsRatio_working_3-way'!Y179+2*PI())/3)</f>
        <v>-0.42270013612013491</v>
      </c>
      <c r="AK179" s="11">
        <f>'OddsRatio_working_3-way'!U179/(3*'OddsRatio_working_3-way'!X179^(1/3))*SIN(('OddsRatio_working_3-way'!Y179+4*PI())/3)</f>
        <v>0.5176361957191109</v>
      </c>
      <c r="AL179" s="11">
        <f>'OddsRatio_working_3-way'!Z179+'OddsRatio_working_3-way'!AF179</f>
        <v>1.0858068686323474</v>
      </c>
      <c r="AM179" s="11">
        <f>'OddsRatio_working_3-way'!AA179+'OddsRatio_working_3-way'!AG179</f>
        <v>-0.70733751301198711</v>
      </c>
      <c r="AN179" s="11">
        <f>'OddsRatio_working_3-way'!AB179+'OddsRatio_working_3-way'!AH179</f>
        <v>-0.37846935562035977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1.0858068686323474</v>
      </c>
      <c r="AS179" s="11">
        <f>IF(('OddsRatio_working_3-way'!X179=0),IF(Q179&gt;0,-Q179^(1/3),(-Q179)^(1/3)),'OddsRatio_working_3-way'!AM179-'OddsRatio_working_3-way'!R179/3)</f>
        <v>-0.70733751301198711</v>
      </c>
      <c r="AT179" s="11">
        <f>IF(('OddsRatio_working_3-way'!X179=0),IF(Q179&gt;0,-Q179^(1/3),(-Q179)^(1/3)),'OddsRatio_working_3-way'!AN179-'OddsRatio_working_3-way'!R179/3)</f>
        <v>-0.37846935562035977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1.67</v>
      </c>
      <c r="B180" s="4">
        <f>IF('True_Odds_Calculator_3-way'!B181="","",'True_Odds_Calculator_3-way'!B181)</f>
        <v>3.94</v>
      </c>
      <c r="C180" s="4">
        <f>IF('True_Odds_Calculator_3-way'!C181="","",'True_Odds_Calculator_3-way'!C181)</f>
        <v>4.45</v>
      </c>
      <c r="D180" s="9">
        <f t="shared" si="39"/>
        <v>0.5671784799856141</v>
      </c>
      <c r="E180" s="9">
        <f t="shared" si="40"/>
        <v>0.22995973748026696</v>
      </c>
      <c r="F180" s="9">
        <f t="shared" si="41"/>
        <v>0.20286178253411905</v>
      </c>
      <c r="G180" s="9">
        <f t="shared" si="42"/>
        <v>1.1389752811047649</v>
      </c>
      <c r="H180" s="9">
        <f t="shared" si="43"/>
        <v>1.7631134383401923</v>
      </c>
      <c r="I180" s="9">
        <f t="shared" si="44"/>
        <v>4.3485873264480084</v>
      </c>
      <c r="J180" s="9">
        <f t="shared" si="45"/>
        <v>4.9294647198114383</v>
      </c>
      <c r="K180" s="11">
        <f t="shared" si="46"/>
        <v>0.5988023952095809</v>
      </c>
      <c r="L180" s="11">
        <f t="shared" si="47"/>
        <v>0.25380710659898476</v>
      </c>
      <c r="M180" s="11">
        <f t="shared" si="48"/>
        <v>0.2247191011235955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-0.23209646411847495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0.24111931273482237</v>
      </c>
      <c r="Q180" s="11">
        <f>2*'OddsRatio_working_3-way'!K180*'OddsRatio_working_3-way'!L180*'OddsRatio_working_3-way'!M180</f>
        <v>6.8305754315813705E-2</v>
      </c>
      <c r="R180" s="11">
        <f t="shared" si="49"/>
        <v>0</v>
      </c>
      <c r="S180" s="11">
        <f t="shared" si="50"/>
        <v>-1.0388754247102259</v>
      </c>
      <c r="T180" s="11">
        <f t="shared" si="51"/>
        <v>-0.29429898717003566</v>
      </c>
      <c r="U180" s="11">
        <f>'OddsRatio_working_3-way'!S180-'OddsRatio_working_3-way'!R180^2/3</f>
        <v>-1.0388754247102259</v>
      </c>
      <c r="V180" s="11">
        <f>'OddsRatio_working_3-way'!S180*'OddsRatio_working_3-way'!R180/3-2*'OddsRatio_working_3-way'!R180^3/27-'OddsRatio_working_3-way'!T180</f>
        <v>0.29429898717003566</v>
      </c>
      <c r="W180" s="11">
        <f>'OddsRatio_working_3-way'!V180^2+4*'OddsRatio_working_3-way'!U180^3/27</f>
        <v>-7.9494613179820345E-2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0.2037808302006896</v>
      </c>
      <c r="Y180" s="11">
        <f>IF('OddsRatio_working_3-way'!W180&gt;=0,IF('OddsRatio_working_3-way'!V180+SQRT('OddsRatio_working_3-way'!W180)&gt;0,0,PI()),ACOS('OddsRatio_working_3-way'!V180/(2*'OddsRatio_working_3-way'!X180)))</f>
        <v>0.76396775589348564</v>
      </c>
      <c r="Z180" s="11">
        <f>'OddsRatio_working_3-way'!X180^(1/3)*COS('OddsRatio_working_3-way'!Y180/3)</f>
        <v>0.56948764055238243</v>
      </c>
      <c r="AA180" s="11">
        <f>'OddsRatio_working_3-way'!X180^(1/3)*COS(('OddsRatio_working_3-way'!Y180+2*PI())/3)</f>
        <v>-0.41312499732764529</v>
      </c>
      <c r="AB180" s="11">
        <f>'OddsRatio_working_3-way'!X180^(1/3)*COS(('OddsRatio_working_3-way'!Y180+4*PI())/3)</f>
        <v>-0.15636264322473734</v>
      </c>
      <c r="AC180" s="11">
        <f>'OddsRatio_working_3-way'!X180^(1/3)*SIN('OddsRatio_working_3-way'!Y180/3)</f>
        <v>0.14824181425907609</v>
      </c>
      <c r="AD180" s="11">
        <f>'OddsRatio_working_3-way'!X180^(1/3)*SIN(('OddsRatio_working_3-way'!Y180+2*PI())/3)</f>
        <v>0.41906985673008629</v>
      </c>
      <c r="AE180" s="11">
        <f>'OddsRatio_working_3-way'!X180^(1/3)*SIN(('OddsRatio_working_3-way'!Y180+4*PI())/3)</f>
        <v>-0.56731167098916224</v>
      </c>
      <c r="AF180" s="11">
        <f>-'OddsRatio_working_3-way'!U180/(3*'OddsRatio_working_3-way'!X180^(1/3))*COS(('OddsRatio_working_3-way'!Y180)/3)</f>
        <v>0.56948764055238243</v>
      </c>
      <c r="AG180" s="11">
        <f>-'OddsRatio_working_3-way'!U180/(3*'OddsRatio_working_3-way'!X180^(1/3))*COS(('OddsRatio_working_3-way'!Y180+2*PI())/3)</f>
        <v>-0.41312499732764529</v>
      </c>
      <c r="AH180" s="11">
        <f>-'OddsRatio_working_3-way'!U180/(3*'OddsRatio_working_3-way'!X180^(1/3))*COS(('OddsRatio_working_3-way'!Y180+4*PI())/3)</f>
        <v>-0.15636264322473734</v>
      </c>
      <c r="AI180" s="11">
        <f>'OddsRatio_working_3-way'!U180/(3*'OddsRatio_working_3-way'!X180^(1/3))*SIN(('OddsRatio_working_3-way'!Y180)/3)</f>
        <v>-0.14824181425907609</v>
      </c>
      <c r="AJ180" s="11">
        <f>'OddsRatio_working_3-way'!U180/(3*'OddsRatio_working_3-way'!X180^(1/3))*SIN(('OddsRatio_working_3-way'!Y180+2*PI())/3)</f>
        <v>-0.41906985673008629</v>
      </c>
      <c r="AK180" s="11">
        <f>'OddsRatio_working_3-way'!U180/(3*'OddsRatio_working_3-way'!X180^(1/3))*SIN(('OddsRatio_working_3-way'!Y180+4*PI())/3)</f>
        <v>0.56731167098916224</v>
      </c>
      <c r="AL180" s="11">
        <f>'OddsRatio_working_3-way'!Z180+'OddsRatio_working_3-way'!AF180</f>
        <v>1.1389752811047649</v>
      </c>
      <c r="AM180" s="11">
        <f>'OddsRatio_working_3-way'!AA180+'OddsRatio_working_3-way'!AG180</f>
        <v>-0.82624999465529059</v>
      </c>
      <c r="AN180" s="11">
        <f>'OddsRatio_working_3-way'!AB180+'OddsRatio_working_3-way'!AH180</f>
        <v>-0.31272528644947467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1.1389752811047649</v>
      </c>
      <c r="AS180" s="11">
        <f>IF(('OddsRatio_working_3-way'!X180=0),IF(Q180&gt;0,-Q180^(1/3),(-Q180)^(1/3)),'OddsRatio_working_3-way'!AM180-'OddsRatio_working_3-way'!R180/3)</f>
        <v>-0.82624999465529059</v>
      </c>
      <c r="AT180" s="11">
        <f>IF(('OddsRatio_working_3-way'!X180=0),IF(Q180&gt;0,-Q180^(1/3),(-Q180)^(1/3)),'OddsRatio_working_3-way'!AN180-'OddsRatio_working_3-way'!R180/3)</f>
        <v>-0.31272528644947467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1.39</v>
      </c>
      <c r="B181" s="4">
        <f>IF('True_Odds_Calculator_3-way'!B182="","",'True_Odds_Calculator_3-way'!B182)</f>
        <v>4.6500000000000004</v>
      </c>
      <c r="C181" s="4">
        <f>IF('True_Odds_Calculator_3-way'!C182="","",'True_Odds_Calculator_3-way'!C182)</f>
        <v>6.35</v>
      </c>
      <c r="D181" s="9">
        <f t="shared" si="39"/>
        <v>0.68037276632434851</v>
      </c>
      <c r="E181" s="9">
        <f t="shared" si="40"/>
        <v>0.1852990214995005</v>
      </c>
      <c r="F181" s="9">
        <f t="shared" si="41"/>
        <v>0.13432821217615099</v>
      </c>
      <c r="G181" s="9">
        <f t="shared" si="42"/>
        <v>1.2045705677673266</v>
      </c>
      <c r="H181" s="9">
        <f t="shared" si="43"/>
        <v>1.4697825214292575</v>
      </c>
      <c r="I181" s="9">
        <f t="shared" si="44"/>
        <v>5.396682572350743</v>
      </c>
      <c r="J181" s="9">
        <f t="shared" si="45"/>
        <v>7.444452537555196</v>
      </c>
      <c r="K181" s="11">
        <f t="shared" si="46"/>
        <v>0.71942446043165476</v>
      </c>
      <c r="L181" s="11">
        <f t="shared" si="47"/>
        <v>0.21505376344086019</v>
      </c>
      <c r="M181" s="11">
        <f t="shared" si="48"/>
        <v>0.15748031496062992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-0.1855537667909869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0.2287831913793324</v>
      </c>
      <c r="Q181" s="11">
        <f>2*'OddsRatio_working_3-way'!K181*'OddsRatio_working_3-way'!L181*'OddsRatio_working_3-way'!M181</f>
        <v>4.8729114244799233E-2</v>
      </c>
      <c r="R181" s="11">
        <f t="shared" si="49"/>
        <v>0</v>
      </c>
      <c r="S181" s="11">
        <f t="shared" si="50"/>
        <v>-1.232975192775474</v>
      </c>
      <c r="T181" s="11">
        <f t="shared" si="51"/>
        <v>-0.26261452455281659</v>
      </c>
      <c r="U181" s="11">
        <f>'OddsRatio_working_3-way'!S181-'OddsRatio_working_3-way'!R181^2/3</f>
        <v>-1.232975192775474</v>
      </c>
      <c r="V181" s="11">
        <f>'OddsRatio_working_3-way'!S181*'OddsRatio_working_3-way'!R181/3-2*'OddsRatio_working_3-way'!R181^3/27-'OddsRatio_working_3-way'!T181</f>
        <v>0.26261452455281659</v>
      </c>
      <c r="W181" s="11">
        <f>'OddsRatio_working_3-way'!V181^2+4*'OddsRatio_working_3-way'!U181^3/27</f>
        <v>-0.20872297398643749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0.26348119595738678</v>
      </c>
      <c r="Y181" s="11">
        <f>IF('OddsRatio_working_3-way'!W181&gt;=0,IF('OddsRatio_working_3-way'!V181+SQRT('OddsRatio_working_3-way'!W181)&gt;0,0,PI()),ACOS('OddsRatio_working_3-way'!V181/(2*'OddsRatio_working_3-way'!X181)))</f>
        <v>1.0490955965338991</v>
      </c>
      <c r="Z181" s="11">
        <f>'OddsRatio_working_3-way'!X181^(1/3)*COS('OddsRatio_working_3-way'!Y181/3)</f>
        <v>0.60228528388366331</v>
      </c>
      <c r="AA181" s="11">
        <f>'OddsRatio_working_3-way'!X181^(1/3)*COS(('OddsRatio_working_3-way'!Y181+2*PI())/3)</f>
        <v>-0.49136126828202425</v>
      </c>
      <c r="AB181" s="11">
        <f>'OddsRatio_working_3-way'!X181^(1/3)*COS(('OddsRatio_working_3-way'!Y181+4*PI())/3)</f>
        <v>-0.11092401560163916</v>
      </c>
      <c r="AC181" s="11">
        <f>'OddsRatio_working_3-way'!X181^(1/3)*SIN('OddsRatio_working_3-way'!Y181/3)</f>
        <v>0.21964555024478211</v>
      </c>
      <c r="AD181" s="11">
        <f>'OddsRatio_working_3-way'!X181^(1/3)*SIN(('OddsRatio_working_3-way'!Y181+2*PI())/3)</f>
        <v>0.41177158104638373</v>
      </c>
      <c r="AE181" s="11">
        <f>'OddsRatio_working_3-way'!X181^(1/3)*SIN(('OddsRatio_working_3-way'!Y181+4*PI())/3)</f>
        <v>-0.63141713129116583</v>
      </c>
      <c r="AF181" s="11">
        <f>-'OddsRatio_working_3-way'!U181/(3*'OddsRatio_working_3-way'!X181^(1/3))*COS(('OddsRatio_working_3-way'!Y181)/3)</f>
        <v>0.60228528388366331</v>
      </c>
      <c r="AG181" s="11">
        <f>-'OddsRatio_working_3-way'!U181/(3*'OddsRatio_working_3-way'!X181^(1/3))*COS(('OddsRatio_working_3-way'!Y181+2*PI())/3)</f>
        <v>-0.49136126828202425</v>
      </c>
      <c r="AH181" s="11">
        <f>-'OddsRatio_working_3-way'!U181/(3*'OddsRatio_working_3-way'!X181^(1/3))*COS(('OddsRatio_working_3-way'!Y181+4*PI())/3)</f>
        <v>-0.11092401560163916</v>
      </c>
      <c r="AI181" s="11">
        <f>'OddsRatio_working_3-way'!U181/(3*'OddsRatio_working_3-way'!X181^(1/3))*SIN(('OddsRatio_working_3-way'!Y181)/3)</f>
        <v>-0.21964555024478211</v>
      </c>
      <c r="AJ181" s="11">
        <f>'OddsRatio_working_3-way'!U181/(3*'OddsRatio_working_3-way'!X181^(1/3))*SIN(('OddsRatio_working_3-way'!Y181+2*PI())/3)</f>
        <v>-0.41177158104638373</v>
      </c>
      <c r="AK181" s="11">
        <f>'OddsRatio_working_3-way'!U181/(3*'OddsRatio_working_3-way'!X181^(1/3))*SIN(('OddsRatio_working_3-way'!Y181+4*PI())/3)</f>
        <v>0.63141713129116583</v>
      </c>
      <c r="AL181" s="11">
        <f>'OddsRatio_working_3-way'!Z181+'OddsRatio_working_3-way'!AF181</f>
        <v>1.2045705677673266</v>
      </c>
      <c r="AM181" s="11">
        <f>'OddsRatio_working_3-way'!AA181+'OddsRatio_working_3-way'!AG181</f>
        <v>-0.98272253656404851</v>
      </c>
      <c r="AN181" s="11">
        <f>'OddsRatio_working_3-way'!AB181+'OddsRatio_working_3-way'!AH181</f>
        <v>-0.22184803120327831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1.2045705677673266</v>
      </c>
      <c r="AS181" s="11">
        <f>IF(('OddsRatio_working_3-way'!X181=0),IF(Q181&gt;0,-Q181^(1/3),(-Q181)^(1/3)),'OddsRatio_working_3-way'!AM181-'OddsRatio_working_3-way'!R181/3)</f>
        <v>-0.98272253656404851</v>
      </c>
      <c r="AT181" s="11">
        <f>IF(('OddsRatio_working_3-way'!X181=0),IF(Q181&gt;0,-Q181^(1/3),(-Q181)^(1/3)),'OddsRatio_working_3-way'!AN181-'OddsRatio_working_3-way'!R181/3)</f>
        <v>-0.22184803120327831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2.77</v>
      </c>
      <c r="B182" s="4">
        <f>IF('True_Odds_Calculator_3-way'!B183="","",'True_Odds_Calculator_3-way'!B183)</f>
        <v>3.59</v>
      </c>
      <c r="C182" s="4">
        <f>IF('True_Odds_Calculator_3-way'!C183="","",'True_Odds_Calculator_3-way'!C183)</f>
        <v>2.35</v>
      </c>
      <c r="D182" s="9">
        <f t="shared" si="39"/>
        <v>0.33879908458735675</v>
      </c>
      <c r="E182" s="9">
        <f t="shared" si="40"/>
        <v>0.25935400687771959</v>
      </c>
      <c r="F182" s="9">
        <f t="shared" si="41"/>
        <v>0.40184690853492377</v>
      </c>
      <c r="G182" s="9">
        <f t="shared" si="42"/>
        <v>1.1025999071726036</v>
      </c>
      <c r="H182" s="9">
        <f t="shared" si="43"/>
        <v>2.9516018356955085</v>
      </c>
      <c r="I182" s="9">
        <f t="shared" si="44"/>
        <v>3.8557337595770429</v>
      </c>
      <c r="J182" s="9">
        <f t="shared" si="45"/>
        <v>2.4885098746830145</v>
      </c>
      <c r="K182" s="11">
        <f t="shared" si="46"/>
        <v>0.36101083032490977</v>
      </c>
      <c r="L182" s="11">
        <f t="shared" si="47"/>
        <v>0.2785515320334262</v>
      </c>
      <c r="M182" s="11">
        <f t="shared" si="48"/>
        <v>0.42553191489361702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-0.26482849899471983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0.24433969550823625</v>
      </c>
      <c r="Q182" s="11">
        <f>2*'OddsRatio_working_3-way'!K182*'OddsRatio_working_3-way'!L182*'OddsRatio_working_3-way'!M182</f>
        <v>8.5583080738436498E-2</v>
      </c>
      <c r="R182" s="11">
        <f t="shared" si="49"/>
        <v>0</v>
      </c>
      <c r="S182" s="11">
        <f t="shared" si="50"/>
        <v>-0.92263369099527281</v>
      </c>
      <c r="T182" s="11">
        <f t="shared" si="51"/>
        <v>-0.32316416497207445</v>
      </c>
      <c r="U182" s="11">
        <f>'OddsRatio_working_3-way'!S182-'OddsRatio_working_3-way'!R182^2/3</f>
        <v>-0.92263369099527281</v>
      </c>
      <c r="V182" s="11">
        <f>'OddsRatio_working_3-way'!S182*'OddsRatio_working_3-way'!R182/3-2*'OddsRatio_working_3-way'!R182^3/27-'OddsRatio_working_3-way'!T182</f>
        <v>0.32316416497207445</v>
      </c>
      <c r="W182" s="11">
        <f>'OddsRatio_working_3-way'!V182^2+4*'OddsRatio_working_3-way'!U182^3/27</f>
        <v>-1.1919682582988617E-2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0.17055406775058662</v>
      </c>
      <c r="Y182" s="11">
        <f>IF('OddsRatio_working_3-way'!W182&gt;=0,IF('OddsRatio_working_3-way'!V182+SQRT('OddsRatio_working_3-way'!W182)&gt;0,0,PI()),ACOS('OddsRatio_working_3-way'!V182/(2*'OddsRatio_working_3-way'!X182)))</f>
        <v>0.32579971542449782</v>
      </c>
      <c r="Z182" s="11">
        <f>'OddsRatio_working_3-way'!X182^(1/3)*COS('OddsRatio_working_3-way'!Y182/3)</f>
        <v>0.55129995358630179</v>
      </c>
      <c r="AA182" s="11">
        <f>'OddsRatio_working_3-way'!X182^(1/3)*COS(('OddsRatio_working_3-way'!Y182+2*PI())/3)</f>
        <v>-0.32770469445278588</v>
      </c>
      <c r="AB182" s="11">
        <f>'OddsRatio_working_3-way'!X182^(1/3)*COS(('OddsRatio_working_3-way'!Y182+4*PI())/3)</f>
        <v>-0.22359525913351602</v>
      </c>
      <c r="AC182" s="11">
        <f>'OddsRatio_working_3-way'!X182^(1/3)*SIN('OddsRatio_working_3-way'!Y182/3)</f>
        <v>6.0107610506760487E-2</v>
      </c>
      <c r="AD182" s="11">
        <f>'OddsRatio_working_3-way'!X182^(1/3)*SIN(('OddsRatio_working_3-way'!Y182+2*PI())/3)</f>
        <v>0.44738595965753908</v>
      </c>
      <c r="AE182" s="11">
        <f>'OddsRatio_working_3-way'!X182^(1/3)*SIN(('OddsRatio_working_3-way'!Y182+4*PI())/3)</f>
        <v>-0.50749357016429952</v>
      </c>
      <c r="AF182" s="11">
        <f>-'OddsRatio_working_3-way'!U182/(3*'OddsRatio_working_3-way'!X182^(1/3))*COS(('OddsRatio_working_3-way'!Y182)/3)</f>
        <v>0.55129995358630179</v>
      </c>
      <c r="AG182" s="11">
        <f>-'OddsRatio_working_3-way'!U182/(3*'OddsRatio_working_3-way'!X182^(1/3))*COS(('OddsRatio_working_3-way'!Y182+2*PI())/3)</f>
        <v>-0.32770469445278588</v>
      </c>
      <c r="AH182" s="11">
        <f>-'OddsRatio_working_3-way'!U182/(3*'OddsRatio_working_3-way'!X182^(1/3))*COS(('OddsRatio_working_3-way'!Y182+4*PI())/3)</f>
        <v>-0.22359525913351602</v>
      </c>
      <c r="AI182" s="11">
        <f>'OddsRatio_working_3-way'!U182/(3*'OddsRatio_working_3-way'!X182^(1/3))*SIN(('OddsRatio_working_3-way'!Y182)/3)</f>
        <v>-6.0107610506760487E-2</v>
      </c>
      <c r="AJ182" s="11">
        <f>'OddsRatio_working_3-way'!U182/(3*'OddsRatio_working_3-way'!X182^(1/3))*SIN(('OddsRatio_working_3-way'!Y182+2*PI())/3)</f>
        <v>-0.44738595965753908</v>
      </c>
      <c r="AK182" s="11">
        <f>'OddsRatio_working_3-way'!U182/(3*'OddsRatio_working_3-way'!X182^(1/3))*SIN(('OddsRatio_working_3-way'!Y182+4*PI())/3)</f>
        <v>0.50749357016429952</v>
      </c>
      <c r="AL182" s="11">
        <f>'OddsRatio_working_3-way'!Z182+'OddsRatio_working_3-way'!AF182</f>
        <v>1.1025999071726036</v>
      </c>
      <c r="AM182" s="11">
        <f>'OddsRatio_working_3-way'!AA182+'OddsRatio_working_3-way'!AG182</f>
        <v>-0.65540938890557177</v>
      </c>
      <c r="AN182" s="11">
        <f>'OddsRatio_working_3-way'!AB182+'OddsRatio_working_3-way'!AH182</f>
        <v>-0.44719051826703204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1.1025999071726036</v>
      </c>
      <c r="AS182" s="11">
        <f>IF(('OddsRatio_working_3-way'!X182=0),IF(Q182&gt;0,-Q182^(1/3),(-Q182)^(1/3)),'OddsRatio_working_3-way'!AM182-'OddsRatio_working_3-way'!R182/3)</f>
        <v>-0.65540938890557177</v>
      </c>
      <c r="AT182" s="11">
        <f>IF(('OddsRatio_working_3-way'!X182=0),IF(Q182&gt;0,-Q182^(1/3),(-Q182)^(1/3)),'OddsRatio_working_3-way'!AN182-'OddsRatio_working_3-way'!R182/3)</f>
        <v>-0.44719051826703204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2.5</v>
      </c>
      <c r="B183" s="4">
        <f>IF('True_Odds_Calculator_3-way'!B184="","",'True_Odds_Calculator_3-way'!B184)</f>
        <v>3.31</v>
      </c>
      <c r="C183" s="4">
        <f>IF('True_Odds_Calculator_3-way'!C184="","",'True_Odds_Calculator_3-way'!C184)</f>
        <v>2.76</v>
      </c>
      <c r="D183" s="9">
        <f t="shared" si="39"/>
        <v>0.37722931914083757</v>
      </c>
      <c r="E183" s="9">
        <f t="shared" si="40"/>
        <v>0.28229469504525534</v>
      </c>
      <c r="F183" s="9">
        <f t="shared" si="41"/>
        <v>0.34047598581390726</v>
      </c>
      <c r="G183" s="9">
        <f t="shared" si="42"/>
        <v>1.10060494463078</v>
      </c>
      <c r="H183" s="9">
        <f t="shared" si="43"/>
        <v>2.6509074169461697</v>
      </c>
      <c r="I183" s="9">
        <f t="shared" si="44"/>
        <v>3.542397422097102</v>
      </c>
      <c r="J183" s="9">
        <f t="shared" si="45"/>
        <v>2.9370647025501717</v>
      </c>
      <c r="K183" s="11">
        <f t="shared" si="46"/>
        <v>0.4</v>
      </c>
      <c r="L183" s="11">
        <f t="shared" si="47"/>
        <v>0.30211480362537763</v>
      </c>
      <c r="M183" s="11">
        <f t="shared" si="48"/>
        <v>0.3623188405797102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-0.26701694469985549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0.24388108060773236</v>
      </c>
      <c r="Q183" s="11">
        <f>2*'OddsRatio_working_3-way'!K183*'OddsRatio_working_3-way'!L183*'OddsRatio_working_3-way'!M183</f>
        <v>8.7569508297210913E-2</v>
      </c>
      <c r="R183" s="11">
        <f t="shared" si="49"/>
        <v>0</v>
      </c>
      <c r="S183" s="11">
        <f t="shared" si="50"/>
        <v>-0.91335432244523151</v>
      </c>
      <c r="T183" s="11">
        <f t="shared" si="51"/>
        <v>-0.32795487340941892</v>
      </c>
      <c r="U183" s="11">
        <f>'OddsRatio_working_3-way'!S183-'OddsRatio_working_3-way'!R183^2/3</f>
        <v>-0.91335432244523151</v>
      </c>
      <c r="V183" s="11">
        <f>'OddsRatio_working_3-way'!S183*'OddsRatio_working_3-way'!R183/3-2*'OddsRatio_working_3-way'!R183^3/27-'OddsRatio_working_3-way'!T183</f>
        <v>0.32795487340941892</v>
      </c>
      <c r="W183" s="11">
        <f>'OddsRatio_working_3-way'!V183^2+4*'OddsRatio_working_3-way'!U183^3/27</f>
        <v>-5.3248450854755935E-3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0.1679875323338488</v>
      </c>
      <c r="Y183" s="11">
        <f>IF('OddsRatio_working_3-way'!W183&gt;=0,IF('OddsRatio_working_3-way'!V183+SQRT('OddsRatio_working_3-way'!W183)&gt;0,0,PI()),ACOS('OddsRatio_working_3-way'!V183/(2*'OddsRatio_working_3-way'!X183)))</f>
        <v>0.21893821735247054</v>
      </c>
      <c r="Z183" s="11">
        <f>'OddsRatio_working_3-way'!X183^(1/3)*COS('OddsRatio_working_3-way'!Y183/3)</f>
        <v>0.55030247231538998</v>
      </c>
      <c r="AA183" s="11">
        <f>'OddsRatio_working_3-way'!X183^(1/3)*COS(('OddsRatio_working_3-way'!Y183+2*PI())/3)</f>
        <v>-0.30999334192047789</v>
      </c>
      <c r="AB183" s="11">
        <f>'OddsRatio_working_3-way'!X183^(1/3)*COS(('OddsRatio_working_3-way'!Y183+4*PI())/3)</f>
        <v>-0.24030913039491245</v>
      </c>
      <c r="AC183" s="11">
        <f>'OddsRatio_working_3-way'!X183^(1/3)*SIN('OddsRatio_working_3-way'!Y183/3)</f>
        <v>4.0232198282552228E-2</v>
      </c>
      <c r="AD183" s="11">
        <f>'OddsRatio_working_3-way'!X183^(1/3)*SIN(('OddsRatio_working_3-way'!Y183+2*PI())/3)</f>
        <v>0.45645982164923443</v>
      </c>
      <c r="AE183" s="11">
        <f>'OddsRatio_working_3-way'!X183^(1/3)*SIN(('OddsRatio_working_3-way'!Y183+4*PI())/3)</f>
        <v>-0.49669201993178647</v>
      </c>
      <c r="AF183" s="11">
        <f>-'OddsRatio_working_3-way'!U183/(3*'OddsRatio_working_3-way'!X183^(1/3))*COS(('OddsRatio_working_3-way'!Y183)/3)</f>
        <v>0.55030247231538998</v>
      </c>
      <c r="AG183" s="11">
        <f>-'OddsRatio_working_3-way'!U183/(3*'OddsRatio_working_3-way'!X183^(1/3))*COS(('OddsRatio_working_3-way'!Y183+2*PI())/3)</f>
        <v>-0.30999334192047789</v>
      </c>
      <c r="AH183" s="11">
        <f>-'OddsRatio_working_3-way'!U183/(3*'OddsRatio_working_3-way'!X183^(1/3))*COS(('OddsRatio_working_3-way'!Y183+4*PI())/3)</f>
        <v>-0.24030913039491245</v>
      </c>
      <c r="AI183" s="11">
        <f>'OddsRatio_working_3-way'!U183/(3*'OddsRatio_working_3-way'!X183^(1/3))*SIN(('OddsRatio_working_3-way'!Y183)/3)</f>
        <v>-4.0232198282552228E-2</v>
      </c>
      <c r="AJ183" s="11">
        <f>'OddsRatio_working_3-way'!U183/(3*'OddsRatio_working_3-way'!X183^(1/3))*SIN(('OddsRatio_working_3-way'!Y183+2*PI())/3)</f>
        <v>-0.45645982164923443</v>
      </c>
      <c r="AK183" s="11">
        <f>'OddsRatio_working_3-way'!U183/(3*'OddsRatio_working_3-way'!X183^(1/3))*SIN(('OddsRatio_working_3-way'!Y183+4*PI())/3)</f>
        <v>0.49669201993178647</v>
      </c>
      <c r="AL183" s="11">
        <f>'OddsRatio_working_3-way'!Z183+'OddsRatio_working_3-way'!AF183</f>
        <v>1.10060494463078</v>
      </c>
      <c r="AM183" s="11">
        <f>'OddsRatio_working_3-way'!AA183+'OddsRatio_working_3-way'!AG183</f>
        <v>-0.61998668384095579</v>
      </c>
      <c r="AN183" s="11">
        <f>'OddsRatio_working_3-way'!AB183+'OddsRatio_working_3-way'!AH183</f>
        <v>-0.48061826078982489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1.10060494463078</v>
      </c>
      <c r="AS183" s="11">
        <f>IF(('OddsRatio_working_3-way'!X183=0),IF(Q183&gt;0,-Q183^(1/3),(-Q183)^(1/3)),'OddsRatio_working_3-way'!AM183-'OddsRatio_working_3-way'!R183/3)</f>
        <v>-0.61998668384095579</v>
      </c>
      <c r="AT183" s="11">
        <f>IF(('OddsRatio_working_3-way'!X183=0),IF(Q183&gt;0,-Q183^(1/3),(-Q183)^(1/3)),'OddsRatio_working_3-way'!AN183-'OddsRatio_working_3-way'!R183/3)</f>
        <v>-0.48061826078982489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1.83</v>
      </c>
      <c r="B184" s="4">
        <f>IF('True_Odds_Calculator_3-way'!B185="","",'True_Odds_Calculator_3-way'!B185)</f>
        <v>3.62</v>
      </c>
      <c r="C184" s="4">
        <f>IF('True_Odds_Calculator_3-way'!C185="","",'True_Odds_Calculator_3-way'!C185)</f>
        <v>4.12</v>
      </c>
      <c r="D184" s="9">
        <f t="shared" si="39"/>
        <v>0.52031514570515169</v>
      </c>
      <c r="E184" s="9">
        <f t="shared" si="40"/>
        <v>0.25574582045807298</v>
      </c>
      <c r="F184" s="9">
        <f t="shared" si="41"/>
        <v>0.22393903383677513</v>
      </c>
      <c r="G184" s="9">
        <f t="shared" si="42"/>
        <v>1.1107375292874568</v>
      </c>
      <c r="H184" s="9">
        <f t="shared" si="43"/>
        <v>1.9219121493085896</v>
      </c>
      <c r="I184" s="9">
        <f t="shared" si="44"/>
        <v>3.9101323267331369</v>
      </c>
      <c r="J184" s="9">
        <f t="shared" si="45"/>
        <v>4.4655010913768649</v>
      </c>
      <c r="K184" s="11">
        <f t="shared" si="46"/>
        <v>0.54644808743169393</v>
      </c>
      <c r="L184" s="11">
        <f t="shared" si="47"/>
        <v>0.27624309392265195</v>
      </c>
      <c r="M184" s="11">
        <f t="shared" si="48"/>
        <v>0.24271844660194175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-0.24858624913495408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0.24071795945034524</v>
      </c>
      <c r="Q184" s="11">
        <f>2*'OddsRatio_working_3-way'!K184*'OddsRatio_working_3-way'!L184*'OddsRatio_working_3-way'!M184</f>
        <v>7.3277917640896584E-2</v>
      </c>
      <c r="R184" s="11">
        <f t="shared" si="49"/>
        <v>0</v>
      </c>
      <c r="S184" s="11">
        <f t="shared" si="50"/>
        <v>-0.96834784823380449</v>
      </c>
      <c r="T184" s="11">
        <f t="shared" si="51"/>
        <v>-0.29477864482003185</v>
      </c>
      <c r="U184" s="11">
        <f>'OddsRatio_working_3-way'!S184-'OddsRatio_working_3-way'!R184^2/3</f>
        <v>-0.96834784823380449</v>
      </c>
      <c r="V184" s="11">
        <f>'OddsRatio_working_3-way'!S184*'OddsRatio_working_3-way'!R184/3-2*'OddsRatio_working_3-way'!R184^3/27-'OddsRatio_working_3-way'!T184</f>
        <v>0.29477864482003185</v>
      </c>
      <c r="W184" s="11">
        <f>'OddsRatio_working_3-way'!V184^2+4*'OddsRatio_working_3-way'!U184^3/27</f>
        <v>-4.7626648313876155E-2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0.18338558950733469</v>
      </c>
      <c r="Y184" s="11">
        <f>IF('OddsRatio_working_3-way'!W184&gt;=0,IF('OddsRatio_working_3-way'!V184+SQRT('OddsRatio_working_3-way'!W184)&gt;0,0,PI()),ACOS('OddsRatio_working_3-way'!V184/(2*'OddsRatio_working_3-way'!X184)))</f>
        <v>0.63728754090617634</v>
      </c>
      <c r="Z184" s="11">
        <f>'OddsRatio_working_3-way'!X184^(1/3)*COS('OddsRatio_working_3-way'!Y184/3)</f>
        <v>0.55536876464372842</v>
      </c>
      <c r="AA184" s="11">
        <f>'OddsRatio_working_3-way'!X184^(1/3)*COS(('OddsRatio_working_3-way'!Y184+2*PI())/3)</f>
        <v>-0.38142016930989159</v>
      </c>
      <c r="AB184" s="11">
        <f>'OddsRatio_working_3-way'!X184^(1/3)*COS(('OddsRatio_working_3-way'!Y184+4*PI())/3)</f>
        <v>-0.17394859533383694</v>
      </c>
      <c r="AC184" s="11">
        <f>'OddsRatio_working_3-way'!X184^(1/3)*SIN('OddsRatio_working_3-way'!Y184/3)</f>
        <v>0.11978376908427069</v>
      </c>
      <c r="AD184" s="11">
        <f>'OddsRatio_working_3-way'!X184^(1/3)*SIN(('OddsRatio_working_3-way'!Y184+2*PI())/3)</f>
        <v>0.42107157410771451</v>
      </c>
      <c r="AE184" s="11">
        <f>'OddsRatio_working_3-way'!X184^(1/3)*SIN(('OddsRatio_working_3-way'!Y184+4*PI())/3)</f>
        <v>-0.54085534319198514</v>
      </c>
      <c r="AF184" s="11">
        <f>-'OddsRatio_working_3-way'!U184/(3*'OddsRatio_working_3-way'!X184^(1/3))*COS(('OddsRatio_working_3-way'!Y184)/3)</f>
        <v>0.55536876464372831</v>
      </c>
      <c r="AG184" s="11">
        <f>-'OddsRatio_working_3-way'!U184/(3*'OddsRatio_working_3-way'!X184^(1/3))*COS(('OddsRatio_working_3-way'!Y184+2*PI())/3)</f>
        <v>-0.38142016930989153</v>
      </c>
      <c r="AH184" s="11">
        <f>-'OddsRatio_working_3-way'!U184/(3*'OddsRatio_working_3-way'!X184^(1/3))*COS(('OddsRatio_working_3-way'!Y184+4*PI())/3)</f>
        <v>-0.17394859533383691</v>
      </c>
      <c r="AI184" s="11">
        <f>'OddsRatio_working_3-way'!U184/(3*'OddsRatio_working_3-way'!X184^(1/3))*SIN(('OddsRatio_working_3-way'!Y184)/3)</f>
        <v>-0.11978376908427067</v>
      </c>
      <c r="AJ184" s="11">
        <f>'OddsRatio_working_3-way'!U184/(3*'OddsRatio_working_3-way'!X184^(1/3))*SIN(('OddsRatio_working_3-way'!Y184+2*PI())/3)</f>
        <v>-0.4210715741077144</v>
      </c>
      <c r="AK184" s="11">
        <f>'OddsRatio_working_3-way'!U184/(3*'OddsRatio_working_3-way'!X184^(1/3))*SIN(('OddsRatio_working_3-way'!Y184+4*PI())/3)</f>
        <v>0.54085534319198503</v>
      </c>
      <c r="AL184" s="11">
        <f>'OddsRatio_working_3-way'!Z184+'OddsRatio_working_3-way'!AF184</f>
        <v>1.1107375292874568</v>
      </c>
      <c r="AM184" s="11">
        <f>'OddsRatio_working_3-way'!AA184+'OddsRatio_working_3-way'!AG184</f>
        <v>-0.76284033861978306</v>
      </c>
      <c r="AN184" s="11">
        <f>'OddsRatio_working_3-way'!AB184+'OddsRatio_working_3-way'!AH184</f>
        <v>-0.34789719066767388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1.1107375292874568</v>
      </c>
      <c r="AS184" s="11">
        <f>IF(('OddsRatio_working_3-way'!X184=0),IF(Q184&gt;0,-Q184^(1/3),(-Q184)^(1/3)),'OddsRatio_working_3-way'!AM184-'OddsRatio_working_3-way'!R184/3)</f>
        <v>-0.76284033861978306</v>
      </c>
      <c r="AT184" s="11">
        <f>IF(('OddsRatio_working_3-way'!X184=0),IF(Q184&gt;0,-Q184^(1/3),(-Q184)^(1/3)),'OddsRatio_working_3-way'!AN184-'OddsRatio_working_3-way'!R184/3)</f>
        <v>-0.34789719066767388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2.33</v>
      </c>
      <c r="B185" s="4">
        <f>IF('True_Odds_Calculator_3-way'!B186="","",'True_Odds_Calculator_3-way'!B186)</f>
        <v>3.26</v>
      </c>
      <c r="C185" s="4">
        <f>IF('True_Odds_Calculator_3-way'!C186="","",'True_Odds_Calculator_3-way'!C186)</f>
        <v>3.05</v>
      </c>
      <c r="D185" s="9">
        <f t="shared" si="39"/>
        <v>0.4059758547129621</v>
      </c>
      <c r="E185" s="9">
        <f t="shared" si="40"/>
        <v>0.28683367467649667</v>
      </c>
      <c r="F185" s="9">
        <f t="shared" si="41"/>
        <v>0.30719047061054128</v>
      </c>
      <c r="G185" s="9">
        <f t="shared" si="42"/>
        <v>1.1001508846390009</v>
      </c>
      <c r="H185" s="9">
        <f t="shared" si="43"/>
        <v>2.4632006765698713</v>
      </c>
      <c r="I185" s="9">
        <f t="shared" si="44"/>
        <v>3.4863409992841423</v>
      </c>
      <c r="J185" s="9">
        <f t="shared" si="45"/>
        <v>3.2553093135099513</v>
      </c>
      <c r="K185" s="11">
        <f t="shared" si="46"/>
        <v>0.42918454935622319</v>
      </c>
      <c r="L185" s="11">
        <f t="shared" si="47"/>
        <v>0.30674846625766872</v>
      </c>
      <c r="M185" s="11">
        <f t="shared" si="48"/>
        <v>0.32786885245901642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-0.26597485495651385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0.24344773794318605</v>
      </c>
      <c r="Q185" s="11">
        <f>2*'OddsRatio_working_3-way'!K185*'OddsRatio_working_3-way'!L185*'OddsRatio_working_3-way'!M185</f>
        <v>8.6328985086236196E-2</v>
      </c>
      <c r="R185" s="11">
        <f t="shared" si="49"/>
        <v>0</v>
      </c>
      <c r="S185" s="11">
        <f t="shared" si="50"/>
        <v>-0.91530358380302179</v>
      </c>
      <c r="T185" s="11">
        <f t="shared" si="51"/>
        <v>-0.32457573893724179</v>
      </c>
      <c r="U185" s="11">
        <f>'OddsRatio_working_3-way'!S185-'OddsRatio_working_3-way'!R185^2/3</f>
        <v>-0.91530358380302179</v>
      </c>
      <c r="V185" s="11">
        <f>'OddsRatio_working_3-way'!S185*'OddsRatio_working_3-way'!R185/3-2*'OddsRatio_working_3-way'!R185^3/27-'OddsRatio_working_3-way'!T185</f>
        <v>0.32457573893724179</v>
      </c>
      <c r="W185" s="11">
        <f>'OddsRatio_working_3-way'!V185^2+4*'OddsRatio_working_3-way'!U185^3/27</f>
        <v>-8.2540907102639643E-3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0.16852559228268604</v>
      </c>
      <c r="Y185" s="11">
        <f>IF('OddsRatio_working_3-way'!W185&gt;=0,IF('OddsRatio_working_3-way'!V185+SQRT('OddsRatio_working_3-way'!W185)&gt;0,0,PI()),ACOS('OddsRatio_working_3-way'!V185/(2*'OddsRatio_working_3-way'!X185)))</f>
        <v>0.27292533377645123</v>
      </c>
      <c r="Z185" s="11">
        <f>'OddsRatio_working_3-way'!X185^(1/3)*COS('OddsRatio_working_3-way'!Y185/3)</f>
        <v>0.55007544231950056</v>
      </c>
      <c r="AA185" s="11">
        <f>'OddsRatio_working_3-way'!X185^(1/3)*COS(('OddsRatio_working_3-way'!Y185+2*PI())/3)</f>
        <v>-0.31849634249671632</v>
      </c>
      <c r="AB185" s="11">
        <f>'OddsRatio_working_3-way'!X185^(1/3)*COS(('OddsRatio_working_3-way'!Y185+4*PI())/3)</f>
        <v>-0.23157909982278421</v>
      </c>
      <c r="AC185" s="11">
        <f>'OddsRatio_working_3-way'!X185^(1/3)*SIN('OddsRatio_working_3-way'!Y185/3)</f>
        <v>5.0181693455014803E-2</v>
      </c>
      <c r="AD185" s="11">
        <f>'OddsRatio_working_3-way'!X185^(1/3)*SIN(('OddsRatio_working_3-way'!Y185+2*PI())/3)</f>
        <v>0.45128846031914183</v>
      </c>
      <c r="AE185" s="11">
        <f>'OddsRatio_working_3-way'!X185^(1/3)*SIN(('OddsRatio_working_3-way'!Y185+4*PI())/3)</f>
        <v>-0.5014701537741566</v>
      </c>
      <c r="AF185" s="11">
        <f>-'OddsRatio_working_3-way'!U185/(3*'OddsRatio_working_3-way'!X185^(1/3))*COS(('OddsRatio_working_3-way'!Y185)/3)</f>
        <v>0.55007544231950045</v>
      </c>
      <c r="AG185" s="11">
        <f>-'OddsRatio_working_3-way'!U185/(3*'OddsRatio_working_3-way'!X185^(1/3))*COS(('OddsRatio_working_3-way'!Y185+2*PI())/3)</f>
        <v>-0.31849634249671621</v>
      </c>
      <c r="AH185" s="11">
        <f>-'OddsRatio_working_3-way'!U185/(3*'OddsRatio_working_3-way'!X185^(1/3))*COS(('OddsRatio_working_3-way'!Y185+4*PI())/3)</f>
        <v>-0.23157909982278416</v>
      </c>
      <c r="AI185" s="11">
        <f>'OddsRatio_working_3-way'!U185/(3*'OddsRatio_working_3-way'!X185^(1/3))*SIN(('OddsRatio_working_3-way'!Y185)/3)</f>
        <v>-5.0181693455014789E-2</v>
      </c>
      <c r="AJ185" s="11">
        <f>'OddsRatio_working_3-way'!U185/(3*'OddsRatio_working_3-way'!X185^(1/3))*SIN(('OddsRatio_working_3-way'!Y185+2*PI())/3)</f>
        <v>-0.45128846031914177</v>
      </c>
      <c r="AK185" s="11">
        <f>'OddsRatio_working_3-way'!U185/(3*'OddsRatio_working_3-way'!X185^(1/3))*SIN(('OddsRatio_working_3-way'!Y185+4*PI())/3)</f>
        <v>0.50147015377415649</v>
      </c>
      <c r="AL185" s="11">
        <f>'OddsRatio_working_3-way'!Z185+'OddsRatio_working_3-way'!AF185</f>
        <v>1.1001508846390009</v>
      </c>
      <c r="AM185" s="11">
        <f>'OddsRatio_working_3-way'!AA185+'OddsRatio_working_3-way'!AG185</f>
        <v>-0.63699268499343253</v>
      </c>
      <c r="AN185" s="11">
        <f>'OddsRatio_working_3-way'!AB185+'OddsRatio_working_3-way'!AH185</f>
        <v>-0.46315819964556837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1.1001508846390009</v>
      </c>
      <c r="AS185" s="11">
        <f>IF(('OddsRatio_working_3-way'!X185=0),IF(Q185&gt;0,-Q185^(1/3),(-Q185)^(1/3)),'OddsRatio_working_3-way'!AM185-'OddsRatio_working_3-way'!R185/3)</f>
        <v>-0.63699268499343253</v>
      </c>
      <c r="AT185" s="11">
        <f>IF(('OddsRatio_working_3-way'!X185=0),IF(Q185&gt;0,-Q185^(1/3),(-Q185)^(1/3)),'OddsRatio_working_3-way'!AN185-'OddsRatio_working_3-way'!R185/3)</f>
        <v>-0.46315819964556837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3.79</v>
      </c>
      <c r="C186" s="4">
        <f>IF('True_Odds_Calculator_3-way'!C187="","",'True_Odds_Calculator_3-way'!C187)</f>
        <v>4.68</v>
      </c>
      <c r="D186" s="9">
        <f t="shared" si="39"/>
        <v>0.56128214505202367</v>
      </c>
      <c r="E186" s="9">
        <f t="shared" si="40"/>
        <v>0.24299125779058811</v>
      </c>
      <c r="F186" s="9">
        <f t="shared" si="41"/>
        <v>0.19572659715738819</v>
      </c>
      <c r="G186" s="9">
        <f t="shared" si="42"/>
        <v>1.1166216461860416</v>
      </c>
      <c r="H186" s="9">
        <f t="shared" si="43"/>
        <v>1.7816351523302292</v>
      </c>
      <c r="I186" s="9">
        <f t="shared" si="44"/>
        <v>4.1153743928590565</v>
      </c>
      <c r="J186" s="9">
        <f t="shared" si="45"/>
        <v>5.1091676579646323</v>
      </c>
      <c r="K186" s="11">
        <f t="shared" si="46"/>
        <v>0.58823529411764708</v>
      </c>
      <c r="L186" s="11">
        <f t="shared" si="47"/>
        <v>0.26385224274406333</v>
      </c>
      <c r="M186" s="11">
        <f t="shared" si="48"/>
        <v>0.21367521367521369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-0.23835050561730686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0.23778539221655784</v>
      </c>
      <c r="Q186" s="11">
        <f>2*'OddsRatio_working_3-way'!K186*'OddsRatio_working_3-way'!L186*'OddsRatio_working_3-way'!M186</f>
        <v>6.6327863937673051E-2</v>
      </c>
      <c r="R186" s="11">
        <f t="shared" si="49"/>
        <v>0</v>
      </c>
      <c r="S186" s="11">
        <f t="shared" si="50"/>
        <v>-0.99762906565150589</v>
      </c>
      <c r="T186" s="11">
        <f t="shared" si="51"/>
        <v>-0.27827867940069906</v>
      </c>
      <c r="U186" s="11">
        <f>'OddsRatio_working_3-way'!S186-'OddsRatio_working_3-way'!R186^2/3</f>
        <v>-0.99762906565150589</v>
      </c>
      <c r="V186" s="11">
        <f>'OddsRatio_working_3-way'!S186*'OddsRatio_working_3-way'!R186/3-2*'OddsRatio_working_3-way'!R186^3/27-'OddsRatio_working_3-way'!T186</f>
        <v>0.27827867940069906</v>
      </c>
      <c r="W186" s="11">
        <f>'OddsRatio_working_3-way'!V186^2+4*'OddsRatio_working_3-way'!U186^3/27</f>
        <v>-6.9657872534079762E-2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0.19176606578268535</v>
      </c>
      <c r="Y186" s="11">
        <f>IF('OddsRatio_working_3-way'!W186&gt;=0,IF('OddsRatio_working_3-way'!V186+SQRT('OddsRatio_working_3-way'!W186)&gt;0,0,PI()),ACOS('OddsRatio_working_3-way'!V186/(2*'OddsRatio_working_3-way'!X186)))</f>
        <v>0.75893674731041227</v>
      </c>
      <c r="Z186" s="11">
        <f>'OddsRatio_working_3-way'!X186^(1/3)*COS('OddsRatio_working_3-way'!Y186/3)</f>
        <v>0.55831082309302082</v>
      </c>
      <c r="AA186" s="11">
        <f>'OddsRatio_working_3-way'!X186^(1/3)*COS(('OddsRatio_working_3-way'!Y186+2*PI())/3)</f>
        <v>-0.40415155159000027</v>
      </c>
      <c r="AB186" s="11">
        <f>'OddsRatio_working_3-way'!X186^(1/3)*COS(('OddsRatio_working_3-way'!Y186+4*PI())/3)</f>
        <v>-0.15415927150302064</v>
      </c>
      <c r="AC186" s="11">
        <f>'OddsRatio_working_3-way'!X186^(1/3)*SIN('OddsRatio_working_3-way'!Y186/3)</f>
        <v>0.14433311020354606</v>
      </c>
      <c r="AD186" s="11">
        <f>'OddsRatio_working_3-way'!X186^(1/3)*SIN(('OddsRatio_working_3-way'!Y186+2*PI())/3)</f>
        <v>0.41134480090458259</v>
      </c>
      <c r="AE186" s="11">
        <f>'OddsRatio_working_3-way'!X186^(1/3)*SIN(('OddsRatio_working_3-way'!Y186+4*PI())/3)</f>
        <v>-0.55567791110812859</v>
      </c>
      <c r="AF186" s="11">
        <f>-'OddsRatio_working_3-way'!U186/(3*'OddsRatio_working_3-way'!X186^(1/3))*COS(('OddsRatio_working_3-way'!Y186)/3)</f>
        <v>0.55831082309302082</v>
      </c>
      <c r="AG186" s="11">
        <f>-'OddsRatio_working_3-way'!U186/(3*'OddsRatio_working_3-way'!X186^(1/3))*COS(('OddsRatio_working_3-way'!Y186+2*PI())/3)</f>
        <v>-0.40415155159000027</v>
      </c>
      <c r="AH186" s="11">
        <f>-'OddsRatio_working_3-way'!U186/(3*'OddsRatio_working_3-way'!X186^(1/3))*COS(('OddsRatio_working_3-way'!Y186+4*PI())/3)</f>
        <v>-0.15415927150302064</v>
      </c>
      <c r="AI186" s="11">
        <f>'OddsRatio_working_3-way'!U186/(3*'OddsRatio_working_3-way'!X186^(1/3))*SIN(('OddsRatio_working_3-way'!Y186)/3)</f>
        <v>-0.14433311020354606</v>
      </c>
      <c r="AJ186" s="11">
        <f>'OddsRatio_working_3-way'!U186/(3*'OddsRatio_working_3-way'!X186^(1/3))*SIN(('OddsRatio_working_3-way'!Y186+2*PI())/3)</f>
        <v>-0.41134480090458259</v>
      </c>
      <c r="AK186" s="11">
        <f>'OddsRatio_working_3-way'!U186/(3*'OddsRatio_working_3-way'!X186^(1/3))*SIN(('OddsRatio_working_3-way'!Y186+4*PI())/3)</f>
        <v>0.55567791110812859</v>
      </c>
      <c r="AL186" s="11">
        <f>'OddsRatio_working_3-way'!Z186+'OddsRatio_working_3-way'!AF186</f>
        <v>1.1166216461860416</v>
      </c>
      <c r="AM186" s="11">
        <f>'OddsRatio_working_3-way'!AA186+'OddsRatio_working_3-way'!AG186</f>
        <v>-0.80830310318000054</v>
      </c>
      <c r="AN186" s="11">
        <f>'OddsRatio_working_3-way'!AB186+'OddsRatio_working_3-way'!AH186</f>
        <v>-0.30831854300604128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1.1166216461860416</v>
      </c>
      <c r="AS186" s="11">
        <f>IF(('OddsRatio_working_3-way'!X186=0),IF(Q186&gt;0,-Q186^(1/3),(-Q186)^(1/3)),'OddsRatio_working_3-way'!AM186-'OddsRatio_working_3-way'!R186/3)</f>
        <v>-0.80830310318000054</v>
      </c>
      <c r="AT186" s="11">
        <f>IF(('OddsRatio_working_3-way'!X186=0),IF(Q186&gt;0,-Q186^(1/3),(-Q186)^(1/3)),'OddsRatio_working_3-way'!AN186-'OddsRatio_working_3-way'!R186/3)</f>
        <v>-0.30831854300604128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2.17</v>
      </c>
      <c r="B187" s="4">
        <f>IF('True_Odds_Calculator_3-way'!B188="","",'True_Odds_Calculator_3-way'!B188)</f>
        <v>3.37</v>
      </c>
      <c r="C187" s="4">
        <f>IF('True_Odds_Calculator_3-way'!C188="","",'True_Odds_Calculator_3-way'!C188)</f>
        <v>3.25</v>
      </c>
      <c r="D187" s="9">
        <f t="shared" si="39"/>
        <v>0.43639909772558799</v>
      </c>
      <c r="E187" s="9">
        <f t="shared" si="40"/>
        <v>0.27654287713823372</v>
      </c>
      <c r="F187" s="9">
        <f t="shared" si="41"/>
        <v>0.28705802513617812</v>
      </c>
      <c r="G187" s="9">
        <f t="shared" si="42"/>
        <v>1.1038294428074569</v>
      </c>
      <c r="H187" s="9">
        <f t="shared" si="43"/>
        <v>2.2914804480847248</v>
      </c>
      <c r="I187" s="9">
        <f t="shared" si="44"/>
        <v>3.6160757794536735</v>
      </c>
      <c r="J187" s="9">
        <f t="shared" si="45"/>
        <v>3.4836162463167777</v>
      </c>
      <c r="K187" s="11">
        <f t="shared" si="46"/>
        <v>0.46082949308755761</v>
      </c>
      <c r="L187" s="11">
        <f t="shared" si="47"/>
        <v>0.29673590504451036</v>
      </c>
      <c r="M187" s="11">
        <f t="shared" si="48"/>
        <v>0.30769230769230771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-0.26250871747186466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0.24361586532544699</v>
      </c>
      <c r="Q187" s="11">
        <f>2*'OddsRatio_working_3-way'!K187*'OddsRatio_working_3-way'!L187*'OddsRatio_working_3-way'!M187</f>
        <v>8.4150557970793433E-2</v>
      </c>
      <c r="R187" s="11">
        <f t="shared" si="49"/>
        <v>0</v>
      </c>
      <c r="S187" s="11">
        <f t="shared" si="50"/>
        <v>-0.9280296200127427</v>
      </c>
      <c r="T187" s="11">
        <f t="shared" si="51"/>
        <v>-0.32056290846726865</v>
      </c>
      <c r="U187" s="11">
        <f>'OddsRatio_working_3-way'!S187-'OddsRatio_working_3-way'!R187^2/3</f>
        <v>-0.9280296200127427</v>
      </c>
      <c r="V187" s="11">
        <f>'OddsRatio_working_3-way'!S187*'OddsRatio_working_3-way'!R187/3-2*'OddsRatio_working_3-way'!R187^3/27-'OddsRatio_working_3-way'!T187</f>
        <v>0.32056290846726865</v>
      </c>
      <c r="W187" s="11">
        <f>'OddsRatio_working_3-way'!V187^2+4*'OddsRatio_working_3-way'!U187^3/27</f>
        <v>-1.5647611238815348E-2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0.1720524553180002</v>
      </c>
      <c r="Y187" s="11">
        <f>IF('OddsRatio_working_3-way'!W187&gt;=0,IF('OddsRatio_working_3-way'!V187+SQRT('OddsRatio_working_3-way'!W187)&gt;0,0,PI()),ACOS('OddsRatio_working_3-way'!V187/(2*'OddsRatio_working_3-way'!X187)))</f>
        <v>0.37204797395951328</v>
      </c>
      <c r="Z187" s="11">
        <f>'OddsRatio_working_3-way'!X187^(1/3)*COS('OddsRatio_working_3-way'!Y187/3)</f>
        <v>0.55191472140372844</v>
      </c>
      <c r="AA187" s="11">
        <f>'OddsRatio_working_3-way'!X187^(1/3)*COS(('OddsRatio_working_3-way'!Y187+2*PI())/3)</f>
        <v>-0.33553932296033018</v>
      </c>
      <c r="AB187" s="11">
        <f>'OddsRatio_working_3-way'!X187^(1/3)*COS(('OddsRatio_working_3-way'!Y187+4*PI())/3)</f>
        <v>-0.21637539844339795</v>
      </c>
      <c r="AC187" s="11">
        <f>'OddsRatio_working_3-way'!X187^(1/3)*SIN('OddsRatio_working_3-way'!Y187/3)</f>
        <v>6.8799323897542994E-2</v>
      </c>
      <c r="AD187" s="11">
        <f>'OddsRatio_working_3-way'!X187^(1/3)*SIN(('OddsRatio_working_3-way'!Y187+2*PI())/3)</f>
        <v>0.44357250750946847</v>
      </c>
      <c r="AE187" s="11">
        <f>'OddsRatio_working_3-way'!X187^(1/3)*SIN(('OddsRatio_working_3-way'!Y187+4*PI())/3)</f>
        <v>-0.51237183140701148</v>
      </c>
      <c r="AF187" s="11">
        <f>-'OddsRatio_working_3-way'!U187/(3*'OddsRatio_working_3-way'!X187^(1/3))*COS(('OddsRatio_working_3-way'!Y187)/3)</f>
        <v>0.55191472140372844</v>
      </c>
      <c r="AG187" s="11">
        <f>-'OddsRatio_working_3-way'!U187/(3*'OddsRatio_working_3-way'!X187^(1/3))*COS(('OddsRatio_working_3-way'!Y187+2*PI())/3)</f>
        <v>-0.33553932296033018</v>
      </c>
      <c r="AH187" s="11">
        <f>-'OddsRatio_working_3-way'!U187/(3*'OddsRatio_working_3-way'!X187^(1/3))*COS(('OddsRatio_working_3-way'!Y187+4*PI())/3)</f>
        <v>-0.21637539844339795</v>
      </c>
      <c r="AI187" s="11">
        <f>'OddsRatio_working_3-way'!U187/(3*'OddsRatio_working_3-way'!X187^(1/3))*SIN(('OddsRatio_working_3-way'!Y187)/3)</f>
        <v>-6.8799323897542994E-2</v>
      </c>
      <c r="AJ187" s="11">
        <f>'OddsRatio_working_3-way'!U187/(3*'OddsRatio_working_3-way'!X187^(1/3))*SIN(('OddsRatio_working_3-way'!Y187+2*PI())/3)</f>
        <v>-0.44357250750946847</v>
      </c>
      <c r="AK187" s="11">
        <f>'OddsRatio_working_3-way'!U187/(3*'OddsRatio_working_3-way'!X187^(1/3))*SIN(('OddsRatio_working_3-way'!Y187+4*PI())/3)</f>
        <v>0.51237183140701148</v>
      </c>
      <c r="AL187" s="11">
        <f>'OddsRatio_working_3-way'!Z187+'OddsRatio_working_3-way'!AF187</f>
        <v>1.1038294428074569</v>
      </c>
      <c r="AM187" s="11">
        <f>'OddsRatio_working_3-way'!AA187+'OddsRatio_working_3-way'!AG187</f>
        <v>-0.67107864592066035</v>
      </c>
      <c r="AN187" s="11">
        <f>'OddsRatio_working_3-way'!AB187+'OddsRatio_working_3-way'!AH187</f>
        <v>-0.43275079688679591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1.1038294428074569</v>
      </c>
      <c r="AS187" s="11">
        <f>IF(('OddsRatio_working_3-way'!X187=0),IF(Q187&gt;0,-Q187^(1/3),(-Q187)^(1/3)),'OddsRatio_working_3-way'!AM187-'OddsRatio_working_3-way'!R187/3)</f>
        <v>-0.67107864592066035</v>
      </c>
      <c r="AT187" s="11">
        <f>IF(('OddsRatio_working_3-way'!X187=0),IF(Q187&gt;0,-Q187^(1/3),(-Q187)^(1/3)),'OddsRatio_working_3-way'!AN187-'OddsRatio_working_3-way'!R187/3)</f>
        <v>-0.43275079688679591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1.6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5.34</v>
      </c>
      <c r="D188" s="9">
        <f t="shared" si="39"/>
        <v>0.59840685937598714</v>
      </c>
      <c r="E188" s="9">
        <f t="shared" si="40"/>
        <v>0.23077904417906903</v>
      </c>
      <c r="F188" s="9">
        <f t="shared" si="41"/>
        <v>0.17081409644494389</v>
      </c>
      <c r="G188" s="9">
        <f t="shared" si="42"/>
        <v>1.1185063983691363</v>
      </c>
      <c r="H188" s="9">
        <f t="shared" si="43"/>
        <v>1.6711038390214816</v>
      </c>
      <c r="I188" s="9">
        <f t="shared" si="44"/>
        <v>4.3331490671400266</v>
      </c>
      <c r="J188" s="9">
        <f t="shared" si="45"/>
        <v>5.8543177689220514</v>
      </c>
      <c r="K188" s="11">
        <f t="shared" si="46"/>
        <v>0.625</v>
      </c>
      <c r="L188" s="11">
        <f t="shared" si="47"/>
        <v>0.25125628140703515</v>
      </c>
      <c r="M188" s="11">
        <f t="shared" si="48"/>
        <v>0.18726591760299627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-0.22819857715544012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0.23290610355146521</v>
      </c>
      <c r="Q188" s="11">
        <f>2*'OddsRatio_working_3-way'!K188*'OddsRatio_working_3-way'!L188*'OddsRatio_working_3-way'!M188</f>
        <v>5.8814672614006358E-2</v>
      </c>
      <c r="R188" s="11">
        <f t="shared" si="49"/>
        <v>0</v>
      </c>
      <c r="S188" s="11">
        <f t="shared" si="50"/>
        <v>-1.0206290786502954</v>
      </c>
      <c r="T188" s="11">
        <f t="shared" si="51"/>
        <v>-0.25773461582078167</v>
      </c>
      <c r="U188" s="11">
        <f>'OddsRatio_working_3-way'!S188-'OddsRatio_working_3-way'!R188^2/3</f>
        <v>-1.0206290786502954</v>
      </c>
      <c r="V188" s="11">
        <f>'OddsRatio_working_3-way'!S188*'OddsRatio_working_3-way'!R188/3-2*'OddsRatio_working_3-way'!R188^3/27-'OddsRatio_working_3-way'!T188</f>
        <v>0.25773461582078167</v>
      </c>
      <c r="W188" s="11">
        <f>'OddsRatio_working_3-way'!V188^2+4*'OddsRatio_working_3-way'!U188^3/27</f>
        <v>-9.1079933214602241E-2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0.19843579906791525</v>
      </c>
      <c r="Y188" s="11">
        <f>IF('OddsRatio_working_3-way'!W188&gt;=0,IF('OddsRatio_working_3-way'!V188+SQRT('OddsRatio_working_3-way'!W188)&gt;0,0,PI()),ACOS('OddsRatio_working_3-way'!V188/(2*'OddsRatio_working_3-way'!X188)))</f>
        <v>0.86398062219631888</v>
      </c>
      <c r="Z188" s="11">
        <f>'OddsRatio_working_3-way'!X188^(1/3)*COS('OddsRatio_working_3-way'!Y188/3)</f>
        <v>0.55925319918456828</v>
      </c>
      <c r="AA188" s="11">
        <f>'OddsRatio_working_3-way'!X188^(1/3)*COS(('OddsRatio_working_3-way'!Y188+2*PI())/3)</f>
        <v>-0.42309842283274868</v>
      </c>
      <c r="AB188" s="11">
        <f>'OddsRatio_working_3-way'!X188^(1/3)*COS(('OddsRatio_working_3-way'!Y188+4*PI())/3)</f>
        <v>-0.13615477635181972</v>
      </c>
      <c r="AC188" s="11">
        <f>'OddsRatio_working_3-way'!X188^(1/3)*SIN('OddsRatio_working_3-way'!Y188/3)</f>
        <v>0.16566699153801734</v>
      </c>
      <c r="AD188" s="11">
        <f>'OddsRatio_working_3-way'!X188^(1/3)*SIN(('OddsRatio_working_3-way'!Y188+2*PI())/3)</f>
        <v>0.4014939818725462</v>
      </c>
      <c r="AE188" s="11">
        <f>'OddsRatio_working_3-way'!X188^(1/3)*SIN(('OddsRatio_working_3-way'!Y188+4*PI())/3)</f>
        <v>-0.56716097341056337</v>
      </c>
      <c r="AF188" s="11">
        <f>-'OddsRatio_working_3-way'!U188/(3*'OddsRatio_working_3-way'!X188^(1/3))*COS(('OddsRatio_working_3-way'!Y188)/3)</f>
        <v>0.55925319918456806</v>
      </c>
      <c r="AG188" s="11">
        <f>-'OddsRatio_working_3-way'!U188/(3*'OddsRatio_working_3-way'!X188^(1/3))*COS(('OddsRatio_working_3-way'!Y188+2*PI())/3)</f>
        <v>-0.42309842283274851</v>
      </c>
      <c r="AH188" s="11">
        <f>-'OddsRatio_working_3-way'!U188/(3*'OddsRatio_working_3-way'!X188^(1/3))*COS(('OddsRatio_working_3-way'!Y188+4*PI())/3)</f>
        <v>-0.13615477635181969</v>
      </c>
      <c r="AI188" s="11">
        <f>'OddsRatio_working_3-way'!U188/(3*'OddsRatio_working_3-way'!X188^(1/3))*SIN(('OddsRatio_working_3-way'!Y188)/3)</f>
        <v>-0.16566699153801728</v>
      </c>
      <c r="AJ188" s="11">
        <f>'OddsRatio_working_3-way'!U188/(3*'OddsRatio_working_3-way'!X188^(1/3))*SIN(('OddsRatio_working_3-way'!Y188+2*PI())/3)</f>
        <v>-0.40149398187254604</v>
      </c>
      <c r="AK188" s="11">
        <f>'OddsRatio_working_3-way'!U188/(3*'OddsRatio_working_3-way'!X188^(1/3))*SIN(('OddsRatio_working_3-way'!Y188+4*PI())/3)</f>
        <v>0.56716097341056315</v>
      </c>
      <c r="AL188" s="11">
        <f>'OddsRatio_working_3-way'!Z188+'OddsRatio_working_3-way'!AF188</f>
        <v>1.1185063983691363</v>
      </c>
      <c r="AM188" s="11">
        <f>'OddsRatio_working_3-way'!AA188+'OddsRatio_working_3-way'!AG188</f>
        <v>-0.84619684566549713</v>
      </c>
      <c r="AN188" s="11">
        <f>'OddsRatio_working_3-way'!AB188+'OddsRatio_working_3-way'!AH188</f>
        <v>-0.27230955270363943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1.1185063983691363</v>
      </c>
      <c r="AS188" s="11">
        <f>IF(('OddsRatio_working_3-way'!X188=0),IF(Q188&gt;0,-Q188^(1/3),(-Q188)^(1/3)),'OddsRatio_working_3-way'!AM188-'OddsRatio_working_3-way'!R188/3)</f>
        <v>-0.84619684566549713</v>
      </c>
      <c r="AT188" s="11">
        <f>IF(('OddsRatio_working_3-way'!X188=0),IF(Q188&gt;0,-Q188^(1/3),(-Q188)^(1/3)),'OddsRatio_working_3-way'!AN188-'OddsRatio_working_3-way'!R188/3)</f>
        <v>-0.27230955270363943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</v>
      </c>
      <c r="B189" s="4">
        <f>IF('True_Odds_Calculator_3-way'!B190="","",'True_Odds_Calculator_3-way'!B190)</f>
        <v>3.25</v>
      </c>
      <c r="C189" s="4">
        <f>IF('True_Odds_Calculator_3-way'!C190="","",'True_Odds_Calculator_3-way'!C190)</f>
        <v>2.59</v>
      </c>
      <c r="D189" s="9">
        <f t="shared" si="39"/>
        <v>0.32437045276307774</v>
      </c>
      <c r="E189" s="9">
        <f t="shared" si="40"/>
        <v>0.29910954680298507</v>
      </c>
      <c r="F189" s="9">
        <f t="shared" si="41"/>
        <v>0.3765200004339373</v>
      </c>
      <c r="G189" s="9">
        <f t="shared" si="42"/>
        <v>1.0414474275966288</v>
      </c>
      <c r="H189" s="9">
        <f t="shared" si="43"/>
        <v>3.0828948551932576</v>
      </c>
      <c r="I189" s="9">
        <f t="shared" si="44"/>
        <v>3.3432567120924142</v>
      </c>
      <c r="J189" s="9">
        <f t="shared" si="45"/>
        <v>2.6559014098786395</v>
      </c>
      <c r="K189" s="11">
        <f t="shared" si="46"/>
        <v>0.33333333333333331</v>
      </c>
      <c r="L189" s="11">
        <f t="shared" si="47"/>
        <v>0.30769230769230771</v>
      </c>
      <c r="M189" s="11">
        <f t="shared" si="48"/>
        <v>0.38610038610038611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-0.28333828333828337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0.23126423126423129</v>
      </c>
      <c r="Q189" s="11">
        <f>2*'OddsRatio_working_3-way'!K189*'OddsRatio_working_3-way'!L189*'OddsRatio_working_3-way'!M189</f>
        <v>7.9200079200079196E-2</v>
      </c>
      <c r="R189" s="11">
        <f t="shared" si="49"/>
        <v>0</v>
      </c>
      <c r="S189" s="11">
        <f t="shared" si="50"/>
        <v>-0.81621243885394834</v>
      </c>
      <c r="T189" s="11">
        <f t="shared" si="51"/>
        <v>-0.27952480782669459</v>
      </c>
      <c r="U189" s="11">
        <f>'OddsRatio_working_3-way'!S189-'OddsRatio_working_3-way'!R189^2/3</f>
        <v>-0.81621243885394834</v>
      </c>
      <c r="V189" s="11">
        <f>'OddsRatio_working_3-way'!S189*'OddsRatio_working_3-way'!R189/3-2*'OddsRatio_working_3-way'!R189^3/27-'OddsRatio_working_3-way'!T189</f>
        <v>0.27952480782669459</v>
      </c>
      <c r="W189" s="11">
        <f>'OddsRatio_working_3-way'!V189^2+4*'OddsRatio_working_3-way'!U189^3/27</f>
        <v>-2.4233584827952487E-3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0.1419132452181136</v>
      </c>
      <c r="Y189" s="11">
        <f>IF('OddsRatio_working_3-way'!W189&gt;=0,IF('OddsRatio_working_3-way'!V189+SQRT('OddsRatio_working_3-way'!W189)&gt;0,0,PI()),ACOS('OddsRatio_working_3-way'!V189/(2*'OddsRatio_working_3-way'!X189)))</f>
        <v>0.17432423243532691</v>
      </c>
      <c r="Z189" s="11">
        <f>'OddsRatio_working_3-way'!X189^(1/3)*COS('OddsRatio_working_3-way'!Y189/3)</f>
        <v>0.52072371379831439</v>
      </c>
      <c r="AA189" s="11">
        <f>'OddsRatio_working_3-way'!X189^(1/3)*COS(('OddsRatio_working_3-way'!Y189+2*PI())/3)</f>
        <v>-0.28659580684108193</v>
      </c>
      <c r="AB189" s="11">
        <f>'OddsRatio_working_3-way'!X189^(1/3)*COS(('OddsRatio_working_3-way'!Y189+4*PI())/3)</f>
        <v>-0.23412790695723265</v>
      </c>
      <c r="AC189" s="11">
        <f>'OddsRatio_working_3-way'!X189^(1/3)*SIN('OddsRatio_working_3-way'!Y189/3)</f>
        <v>3.029235612175497E-2</v>
      </c>
      <c r="AD189" s="11">
        <f>'OddsRatio_working_3-way'!X189^(1/3)*SIN(('OddsRatio_working_3-way'!Y189+2*PI())/3)</f>
        <v>0.43581378644144031</v>
      </c>
      <c r="AE189" s="11">
        <f>'OddsRatio_working_3-way'!X189^(1/3)*SIN(('OddsRatio_working_3-way'!Y189+4*PI())/3)</f>
        <v>-0.46610614256319505</v>
      </c>
      <c r="AF189" s="11">
        <f>-'OddsRatio_working_3-way'!U189/(3*'OddsRatio_working_3-way'!X189^(1/3))*COS(('OddsRatio_working_3-way'!Y189)/3)</f>
        <v>0.52072371379831439</v>
      </c>
      <c r="AG189" s="11">
        <f>-'OddsRatio_working_3-way'!U189/(3*'OddsRatio_working_3-way'!X189^(1/3))*COS(('OddsRatio_working_3-way'!Y189+2*PI())/3)</f>
        <v>-0.28659580684108193</v>
      </c>
      <c r="AH189" s="11">
        <f>-'OddsRatio_working_3-way'!U189/(3*'OddsRatio_working_3-way'!X189^(1/3))*COS(('OddsRatio_working_3-way'!Y189+4*PI())/3)</f>
        <v>-0.23412790695723265</v>
      </c>
      <c r="AI189" s="11">
        <f>'OddsRatio_working_3-way'!U189/(3*'OddsRatio_working_3-way'!X189^(1/3))*SIN(('OddsRatio_working_3-way'!Y189)/3)</f>
        <v>-3.029235612175497E-2</v>
      </c>
      <c r="AJ189" s="11">
        <f>'OddsRatio_working_3-way'!U189/(3*'OddsRatio_working_3-way'!X189^(1/3))*SIN(('OddsRatio_working_3-way'!Y189+2*PI())/3)</f>
        <v>-0.43581378644144031</v>
      </c>
      <c r="AK189" s="11">
        <f>'OddsRatio_working_3-way'!U189/(3*'OddsRatio_working_3-way'!X189^(1/3))*SIN(('OddsRatio_working_3-way'!Y189+4*PI())/3)</f>
        <v>0.46610614256319505</v>
      </c>
      <c r="AL189" s="11">
        <f>'OddsRatio_working_3-way'!Z189+'OddsRatio_working_3-way'!AF189</f>
        <v>1.0414474275966288</v>
      </c>
      <c r="AM189" s="11">
        <f>'OddsRatio_working_3-way'!AA189+'OddsRatio_working_3-way'!AG189</f>
        <v>-0.57319161368216387</v>
      </c>
      <c r="AN189" s="11">
        <f>'OddsRatio_working_3-way'!AB189+'OddsRatio_working_3-way'!AH189</f>
        <v>-0.4682558139144653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1.0414474275966288</v>
      </c>
      <c r="AS189" s="11">
        <f>IF(('OddsRatio_working_3-way'!X189=0),IF(Q189&gt;0,-Q189^(1/3),(-Q189)^(1/3)),'OddsRatio_working_3-way'!AM189-'OddsRatio_working_3-way'!R189/3)</f>
        <v>-0.57319161368216387</v>
      </c>
      <c r="AT189" s="11">
        <f>IF(('OddsRatio_working_3-way'!X189=0),IF(Q189&gt;0,-Q189^(1/3),(-Q189)^(1/3)),'OddsRatio_working_3-way'!AN189-'OddsRatio_working_3-way'!R189/3)</f>
        <v>-0.4682558139144653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3.16</v>
      </c>
      <c r="C190" s="4">
        <f>IF('True_Odds_Calculator_3-way'!C191="","",'True_Odds_Calculator_3-way'!C191)</f>
        <v>4.04</v>
      </c>
      <c r="D190" s="9">
        <f t="shared" si="39"/>
        <v>0.45262889141027673</v>
      </c>
      <c r="E190" s="9">
        <f t="shared" si="40"/>
        <v>0.30751926830342596</v>
      </c>
      <c r="F190" s="9">
        <f t="shared" si="41"/>
        <v>0.23985184028629727</v>
      </c>
      <c r="G190" s="9">
        <f t="shared" si="42"/>
        <v>1.0425133134249034</v>
      </c>
      <c r="H190" s="9">
        <f t="shared" si="43"/>
        <v>2.2093154435728879</v>
      </c>
      <c r="I190" s="9">
        <f t="shared" si="44"/>
        <v>3.2518287569977917</v>
      </c>
      <c r="J190" s="9">
        <f t="shared" si="45"/>
        <v>4.1692404728117065</v>
      </c>
      <c r="K190" s="11">
        <f t="shared" si="46"/>
        <v>0.46296296296296291</v>
      </c>
      <c r="L190" s="11">
        <f t="shared" si="47"/>
        <v>0.31645569620253161</v>
      </c>
      <c r="M190" s="11">
        <f t="shared" si="48"/>
        <v>0.24752475247524752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-0.27622509086351665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0.2306401526228572</v>
      </c>
      <c r="Q190" s="11">
        <f>2*'OddsRatio_working_3-way'!K190*'OddsRatio_working_3-way'!L190*'OddsRatio_working_3-way'!M190</f>
        <v>7.2528349881401638E-2</v>
      </c>
      <c r="R190" s="11">
        <f t="shared" si="49"/>
        <v>0</v>
      </c>
      <c r="S190" s="11">
        <f t="shared" si="50"/>
        <v>-0.83497176850171417</v>
      </c>
      <c r="T190" s="11">
        <f t="shared" si="51"/>
        <v>-0.26256973852255167</v>
      </c>
      <c r="U190" s="11">
        <f>'OddsRatio_working_3-way'!S190-'OddsRatio_working_3-way'!R190^2/3</f>
        <v>-0.83497176850171417</v>
      </c>
      <c r="V190" s="11">
        <f>'OddsRatio_working_3-way'!S190*'OddsRatio_working_3-way'!R190/3-2*'OddsRatio_working_3-way'!R190^3/27-'OddsRatio_working_3-way'!T190</f>
        <v>0.26256973852255167</v>
      </c>
      <c r="W190" s="11">
        <f>'OddsRatio_working_3-way'!V190^2+4*'OddsRatio_working_3-way'!U190^3/27</f>
        <v>-1.7297699208840236E-2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0.14683372126034383</v>
      </c>
      <c r="Y190" s="11">
        <f>IF('OddsRatio_working_3-way'!W190&gt;=0,IF('OddsRatio_working_3-way'!V190+SQRT('OddsRatio_working_3-way'!W190)&gt;0,0,PI()),ACOS('OddsRatio_working_3-way'!V190/(2*'OddsRatio_working_3-way'!X190)))</f>
        <v>0.46436593635860524</v>
      </c>
      <c r="Z190" s="11">
        <f>'OddsRatio_working_3-way'!X190^(1/3)*COS('OddsRatio_working_3-way'!Y190/3)</f>
        <v>0.52125665671245169</v>
      </c>
      <c r="AA190" s="11">
        <f>'OddsRatio_working_3-way'!X190^(1/3)*COS(('OddsRatio_working_3-way'!Y190+2*PI())/3)</f>
        <v>-0.33106670923019615</v>
      </c>
      <c r="AB190" s="11">
        <f>'OddsRatio_working_3-way'!X190^(1/3)*COS(('OddsRatio_working_3-way'!Y190+4*PI())/3)</f>
        <v>-0.19018994748225568</v>
      </c>
      <c r="AC190" s="11">
        <f>'OddsRatio_working_3-way'!X190^(1/3)*SIN('OddsRatio_working_3-way'!Y190/3)</f>
        <v>8.1335236317736134E-2</v>
      </c>
      <c r="AD190" s="11">
        <f>'OddsRatio_working_3-way'!X190^(1/3)*SIN(('OddsRatio_working_3-way'!Y190+2*PI())/3)</f>
        <v>0.41075388844585942</v>
      </c>
      <c r="AE190" s="11">
        <f>'OddsRatio_working_3-way'!X190^(1/3)*SIN(('OddsRatio_working_3-way'!Y190+4*PI())/3)</f>
        <v>-0.49208912476359562</v>
      </c>
      <c r="AF190" s="11">
        <f>-'OddsRatio_working_3-way'!U190/(3*'OddsRatio_working_3-way'!X190^(1/3))*COS(('OddsRatio_working_3-way'!Y190)/3)</f>
        <v>0.52125665671245169</v>
      </c>
      <c r="AG190" s="11">
        <f>-'OddsRatio_working_3-way'!U190/(3*'OddsRatio_working_3-way'!X190^(1/3))*COS(('OddsRatio_working_3-way'!Y190+2*PI())/3)</f>
        <v>-0.33106670923019615</v>
      </c>
      <c r="AH190" s="11">
        <f>-'OddsRatio_working_3-way'!U190/(3*'OddsRatio_working_3-way'!X190^(1/3))*COS(('OddsRatio_working_3-way'!Y190+4*PI())/3)</f>
        <v>-0.19018994748225568</v>
      </c>
      <c r="AI190" s="11">
        <f>'OddsRatio_working_3-way'!U190/(3*'OddsRatio_working_3-way'!X190^(1/3))*SIN(('OddsRatio_working_3-way'!Y190)/3)</f>
        <v>-8.1335236317736134E-2</v>
      </c>
      <c r="AJ190" s="11">
        <f>'OddsRatio_working_3-way'!U190/(3*'OddsRatio_working_3-way'!X190^(1/3))*SIN(('OddsRatio_working_3-way'!Y190+2*PI())/3)</f>
        <v>-0.41075388844585942</v>
      </c>
      <c r="AK190" s="11">
        <f>'OddsRatio_working_3-way'!U190/(3*'OddsRatio_working_3-way'!X190^(1/3))*SIN(('OddsRatio_working_3-way'!Y190+4*PI())/3)</f>
        <v>0.49208912476359562</v>
      </c>
      <c r="AL190" s="11">
        <f>'OddsRatio_working_3-way'!Z190+'OddsRatio_working_3-way'!AF190</f>
        <v>1.0425133134249034</v>
      </c>
      <c r="AM190" s="11">
        <f>'OddsRatio_working_3-way'!AA190+'OddsRatio_working_3-way'!AG190</f>
        <v>-0.66213341846039231</v>
      </c>
      <c r="AN190" s="11">
        <f>'OddsRatio_working_3-way'!AB190+'OddsRatio_working_3-way'!AH190</f>
        <v>-0.38037989496451136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1.0425133134249034</v>
      </c>
      <c r="AS190" s="11">
        <f>IF(('OddsRatio_working_3-way'!X190=0),IF(Q190&gt;0,-Q190^(1/3),(-Q190)^(1/3)),'OddsRatio_working_3-way'!AM190-'OddsRatio_working_3-way'!R190/3)</f>
        <v>-0.66213341846039231</v>
      </c>
      <c r="AT190" s="11">
        <f>IF(('OddsRatio_working_3-way'!X190=0),IF(Q190&gt;0,-Q190^(1/3),(-Q190)^(1/3)),'OddsRatio_working_3-way'!AN190-'OddsRatio_working_3-way'!R190/3)</f>
        <v>-0.38037989496451136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3.56</v>
      </c>
      <c r="B191" s="4">
        <f>IF('True_Odds_Calculator_3-way'!B192="","",'True_Odds_Calculator_3-way'!B192)</f>
        <v>4.0199999999999996</v>
      </c>
      <c r="C191" s="4">
        <f>IF('True_Odds_Calculator_3-way'!C192="","",'True_Odds_Calculator_3-way'!C192)</f>
        <v>2</v>
      </c>
      <c r="D191" s="9">
        <f t="shared" si="39"/>
        <v>0.27155606852343817</v>
      </c>
      <c r="E191" s="9">
        <f t="shared" si="40"/>
        <v>0.24012549734613081</v>
      </c>
      <c r="F191" s="9">
        <f t="shared" si="41"/>
        <v>0.48831843413043086</v>
      </c>
      <c r="G191" s="9">
        <f t="shared" si="42"/>
        <v>1.047844050329048</v>
      </c>
      <c r="H191" s="9">
        <f t="shared" si="43"/>
        <v>3.6824807688423631</v>
      </c>
      <c r="I191" s="9">
        <f t="shared" si="44"/>
        <v>4.1644890319937247</v>
      </c>
      <c r="J191" s="9">
        <f t="shared" si="45"/>
        <v>2.047844050329048</v>
      </c>
      <c r="K191" s="11">
        <f t="shared" si="46"/>
        <v>0.2808988764044944</v>
      </c>
      <c r="L191" s="11">
        <f t="shared" si="47"/>
        <v>0.24875621890547267</v>
      </c>
      <c r="M191" s="11">
        <f t="shared" si="48"/>
        <v>0.5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-0.27011012353960528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0.22988987646039466</v>
      </c>
      <c r="Q191" s="11">
        <f>2*'OddsRatio_working_3-way'!K191*'OddsRatio_working_3-way'!L191*'OddsRatio_working_3-way'!M191</f>
        <v>6.9875342389177725E-2</v>
      </c>
      <c r="R191" s="11">
        <f t="shared" si="49"/>
        <v>0</v>
      </c>
      <c r="S191" s="11">
        <f t="shared" si="50"/>
        <v>-0.851096854304636</v>
      </c>
      <c r="T191" s="11">
        <f t="shared" si="51"/>
        <v>-0.25869205298013259</v>
      </c>
      <c r="U191" s="11">
        <f>'OddsRatio_working_3-way'!S191-'OddsRatio_working_3-way'!R191^2/3</f>
        <v>-0.851096854304636</v>
      </c>
      <c r="V191" s="11">
        <f>'OddsRatio_working_3-way'!S191*'OddsRatio_working_3-way'!R191/3-2*'OddsRatio_working_3-way'!R191^3/27-'OddsRatio_working_3-way'!T191</f>
        <v>0.25869205298013259</v>
      </c>
      <c r="W191" s="11">
        <f>'OddsRatio_working_3-way'!V191^2+4*'OddsRatio_working_3-way'!U191^3/27</f>
        <v>-2.4412570006819762E-2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0.15110770023554018</v>
      </c>
      <c r="Y191" s="11">
        <f>IF('OddsRatio_working_3-way'!W191&gt;=0,IF('OddsRatio_working_3-way'!V191+SQRT('OddsRatio_working_3-way'!W191)&gt;0,0,PI()),ACOS('OddsRatio_working_3-way'!V191/(2*'OddsRatio_working_3-way'!X191)))</f>
        <v>0.54334195970588572</v>
      </c>
      <c r="Z191" s="11">
        <f>'OddsRatio_working_3-way'!X191^(1/3)*COS('OddsRatio_working_3-way'!Y191/3)</f>
        <v>0.52392202516452402</v>
      </c>
      <c r="AA191" s="11">
        <f>'OddsRatio_working_3-way'!X191^(1/3)*COS(('OddsRatio_working_3-way'!Y191+2*PI())/3)</f>
        <v>-0.34504829943643089</v>
      </c>
      <c r="AB191" s="11">
        <f>'OddsRatio_working_3-way'!X191^(1/3)*COS(('OddsRatio_working_3-way'!Y191+4*PI())/3)</f>
        <v>-0.17887372572809301</v>
      </c>
      <c r="AC191" s="11">
        <f>'OddsRatio_working_3-way'!X191^(1/3)*SIN('OddsRatio_working_3-way'!Y191/3)</f>
        <v>9.5940934862980082E-2</v>
      </c>
      <c r="AD191" s="11">
        <f>'OddsRatio_working_3-way'!X191^(1/3)*SIN(('OddsRatio_working_3-way'!Y191+2*PI())/3)</f>
        <v>0.40575931596317766</v>
      </c>
      <c r="AE191" s="11">
        <f>'OddsRatio_working_3-way'!X191^(1/3)*SIN(('OddsRatio_working_3-way'!Y191+4*PI())/3)</f>
        <v>-0.50170025082615777</v>
      </c>
      <c r="AF191" s="11">
        <f>-'OddsRatio_working_3-way'!U191/(3*'OddsRatio_working_3-way'!X191^(1/3))*COS(('OddsRatio_working_3-way'!Y191)/3)</f>
        <v>0.52392202516452402</v>
      </c>
      <c r="AG191" s="11">
        <f>-'OddsRatio_working_3-way'!U191/(3*'OddsRatio_working_3-way'!X191^(1/3))*COS(('OddsRatio_working_3-way'!Y191+2*PI())/3)</f>
        <v>-0.34504829943643089</v>
      </c>
      <c r="AH191" s="11">
        <f>-'OddsRatio_working_3-way'!U191/(3*'OddsRatio_working_3-way'!X191^(1/3))*COS(('OddsRatio_working_3-way'!Y191+4*PI())/3)</f>
        <v>-0.17887372572809301</v>
      </c>
      <c r="AI191" s="11">
        <f>'OddsRatio_working_3-way'!U191/(3*'OddsRatio_working_3-way'!X191^(1/3))*SIN(('OddsRatio_working_3-way'!Y191)/3)</f>
        <v>-9.5940934862980082E-2</v>
      </c>
      <c r="AJ191" s="11">
        <f>'OddsRatio_working_3-way'!U191/(3*'OddsRatio_working_3-way'!X191^(1/3))*SIN(('OddsRatio_working_3-way'!Y191+2*PI())/3)</f>
        <v>-0.40575931596317766</v>
      </c>
      <c r="AK191" s="11">
        <f>'OddsRatio_working_3-way'!U191/(3*'OddsRatio_working_3-way'!X191^(1/3))*SIN(('OddsRatio_working_3-way'!Y191+4*PI())/3)</f>
        <v>0.50170025082615777</v>
      </c>
      <c r="AL191" s="11">
        <f>'OddsRatio_working_3-way'!Z191+'OddsRatio_working_3-way'!AF191</f>
        <v>1.047844050329048</v>
      </c>
      <c r="AM191" s="11">
        <f>'OddsRatio_working_3-way'!AA191+'OddsRatio_working_3-way'!AG191</f>
        <v>-0.69009659887286179</v>
      </c>
      <c r="AN191" s="11">
        <f>'OddsRatio_working_3-way'!AB191+'OddsRatio_working_3-way'!AH191</f>
        <v>-0.35774745145618603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1.047844050329048</v>
      </c>
      <c r="AS191" s="11">
        <f>IF(('OddsRatio_working_3-way'!X191=0),IF(Q191&gt;0,-Q191^(1/3),(-Q191)^(1/3)),'OddsRatio_working_3-way'!AM191-'OddsRatio_working_3-way'!R191/3)</f>
        <v>-0.69009659887286179</v>
      </c>
      <c r="AT191" s="11">
        <f>IF(('OddsRatio_working_3-way'!X191=0),IF(Q191&gt;0,-Q191^(1/3),(-Q191)^(1/3)),'OddsRatio_working_3-way'!AN191-'OddsRatio_working_3-way'!R191/3)</f>
        <v>-0.35774745145618603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2.2599999999999998</v>
      </c>
      <c r="B192" s="4">
        <f>IF('True_Odds_Calculator_3-way'!B193="","",'True_Odds_Calculator_3-way'!B193)</f>
        <v>3.3</v>
      </c>
      <c r="C192" s="4">
        <f>IF('True_Odds_Calculator_3-way'!C193="","",'True_Odds_Calculator_3-way'!C193)</f>
        <v>3.53</v>
      </c>
      <c r="D192" s="9">
        <f t="shared" si="39"/>
        <v>0.43168659887273303</v>
      </c>
      <c r="E192" s="9">
        <f t="shared" si="40"/>
        <v>0.29384744249542455</v>
      </c>
      <c r="F192" s="9">
        <f t="shared" si="41"/>
        <v>0.27446595863184242</v>
      </c>
      <c r="G192" s="9">
        <f t="shared" si="42"/>
        <v>1.0448375813028439</v>
      </c>
      <c r="H192" s="9">
        <f t="shared" si="43"/>
        <v>2.3164953524415832</v>
      </c>
      <c r="I192" s="9">
        <f t="shared" si="44"/>
        <v>3.4031264369965406</v>
      </c>
      <c r="J192" s="9">
        <f t="shared" si="45"/>
        <v>3.6434390806961954</v>
      </c>
      <c r="K192" s="11">
        <f t="shared" si="46"/>
        <v>0.44247787610619471</v>
      </c>
      <c r="L192" s="11">
        <f t="shared" si="47"/>
        <v>0.30303030303030304</v>
      </c>
      <c r="M192" s="11">
        <f t="shared" si="48"/>
        <v>0.28328611898016998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-0.27849783148236351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0.23132374156466018</v>
      </c>
      <c r="Q192" s="11">
        <f>2*'OddsRatio_working_3-way'!K192*'OddsRatio_working_3-way'!L192*'OddsRatio_working_3-way'!M192</f>
        <v>7.5968388034371157E-2</v>
      </c>
      <c r="R192" s="11">
        <f t="shared" si="49"/>
        <v>0</v>
      </c>
      <c r="S192" s="11">
        <f t="shared" si="50"/>
        <v>-0.83061236180328846</v>
      </c>
      <c r="T192" s="11">
        <f t="shared" si="51"/>
        <v>-0.27277910075641654</v>
      </c>
      <c r="U192" s="11">
        <f>'OddsRatio_working_3-way'!S192-'OddsRatio_working_3-way'!R192^2/3</f>
        <v>-0.83061236180328846</v>
      </c>
      <c r="V192" s="11">
        <f>'OddsRatio_working_3-way'!S192*'OddsRatio_working_3-way'!R192/3-2*'OddsRatio_working_3-way'!R192^3/27-'OddsRatio_working_3-way'!T192</f>
        <v>0.27277910075641654</v>
      </c>
      <c r="W192" s="11">
        <f>'OddsRatio_working_3-way'!V192^2+4*'OddsRatio_working_3-way'!U192^3/27</f>
        <v>-1.0488377314381431E-2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0.14568529020105347</v>
      </c>
      <c r="Y192" s="11">
        <f>IF('OddsRatio_working_3-way'!W192&gt;=0,IF('OddsRatio_working_3-way'!V192+SQRT('OddsRatio_working_3-way'!W192)&gt;0,0,PI()),ACOS('OddsRatio_working_3-way'!V192/(2*'OddsRatio_working_3-way'!X192)))</f>
        <v>0.35915827474190865</v>
      </c>
      <c r="Z192" s="11">
        <f>'OddsRatio_working_3-way'!X192^(1/3)*COS('OddsRatio_working_3-way'!Y192/3)</f>
        <v>0.52241879065142194</v>
      </c>
      <c r="AA192" s="11">
        <f>'OddsRatio_working_3-way'!X192^(1/3)*COS(('OddsRatio_working_3-way'!Y192+2*PI())/3)</f>
        <v>-0.31563407567894208</v>
      </c>
      <c r="AB192" s="11">
        <f>'OddsRatio_working_3-way'!X192^(1/3)*COS(('OddsRatio_working_3-way'!Y192+4*PI())/3)</f>
        <v>-0.20678471497247997</v>
      </c>
      <c r="AC192" s="11">
        <f>'OddsRatio_working_3-way'!X192^(1/3)*SIN('OddsRatio_working_3-way'!Y192/3)</f>
        <v>6.2844207704994687E-2</v>
      </c>
      <c r="AD192" s="11">
        <f>'OddsRatio_working_3-way'!X192^(1/3)*SIN(('OddsRatio_working_3-way'!Y192+2*PI())/3)</f>
        <v>0.42100584026597848</v>
      </c>
      <c r="AE192" s="11">
        <f>'OddsRatio_working_3-way'!X192^(1/3)*SIN(('OddsRatio_working_3-way'!Y192+4*PI())/3)</f>
        <v>-0.48385004797097314</v>
      </c>
      <c r="AF192" s="11">
        <f>-'OddsRatio_working_3-way'!U192/(3*'OddsRatio_working_3-way'!X192^(1/3))*COS(('OddsRatio_working_3-way'!Y192)/3)</f>
        <v>0.52241879065142205</v>
      </c>
      <c r="AG192" s="11">
        <f>-'OddsRatio_working_3-way'!U192/(3*'OddsRatio_working_3-way'!X192^(1/3))*COS(('OddsRatio_working_3-way'!Y192+2*PI())/3)</f>
        <v>-0.31563407567894214</v>
      </c>
      <c r="AH192" s="11">
        <f>-'OddsRatio_working_3-way'!U192/(3*'OddsRatio_working_3-way'!X192^(1/3))*COS(('OddsRatio_working_3-way'!Y192+4*PI())/3)</f>
        <v>-0.20678471497248002</v>
      </c>
      <c r="AI192" s="11">
        <f>'OddsRatio_working_3-way'!U192/(3*'OddsRatio_working_3-way'!X192^(1/3))*SIN(('OddsRatio_working_3-way'!Y192)/3)</f>
        <v>-6.2844207704994701E-2</v>
      </c>
      <c r="AJ192" s="11">
        <f>'OddsRatio_working_3-way'!U192/(3*'OddsRatio_working_3-way'!X192^(1/3))*SIN(('OddsRatio_working_3-way'!Y192+2*PI())/3)</f>
        <v>-0.42100584026597859</v>
      </c>
      <c r="AK192" s="11">
        <f>'OddsRatio_working_3-way'!U192/(3*'OddsRatio_working_3-way'!X192^(1/3))*SIN(('OddsRatio_working_3-way'!Y192+4*PI())/3)</f>
        <v>0.4838500479709732</v>
      </c>
      <c r="AL192" s="11">
        <f>'OddsRatio_working_3-way'!Z192+'OddsRatio_working_3-way'!AF192</f>
        <v>1.0448375813028439</v>
      </c>
      <c r="AM192" s="11">
        <f>'OddsRatio_working_3-way'!AA192+'OddsRatio_working_3-way'!AG192</f>
        <v>-0.63126815135788417</v>
      </c>
      <c r="AN192" s="11">
        <f>'OddsRatio_working_3-way'!AB192+'OddsRatio_working_3-way'!AH192</f>
        <v>-0.41356942994495999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1.0448375813028439</v>
      </c>
      <c r="AS192" s="11">
        <f>IF(('OddsRatio_working_3-way'!X192=0),IF(Q192&gt;0,-Q192^(1/3),(-Q192)^(1/3)),'OddsRatio_working_3-way'!AM192-'OddsRatio_working_3-way'!R192/3)</f>
        <v>-0.63126815135788417</v>
      </c>
      <c r="AT192" s="11">
        <f>IF(('OddsRatio_working_3-way'!X192=0),IF(Q192&gt;0,-Q192^(1/3),(-Q192)^(1/3)),'OddsRatio_working_3-way'!AN192-'OddsRatio_working_3-way'!R192/3)</f>
        <v>-0.41356942994495999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2.06</v>
      </c>
      <c r="B193" s="4">
        <f>IF('True_Odds_Calculator_3-way'!B194="","",'True_Odds_Calculator_3-way'!B194)</f>
        <v>3.13</v>
      </c>
      <c r="C193" s="4">
        <f>IF('True_Odds_Calculator_3-way'!C194="","",'True_Odds_Calculator_3-way'!C194)</f>
        <v>4.45</v>
      </c>
      <c r="D193" s="9">
        <f t="shared" si="39"/>
        <v>0.47382449441078395</v>
      </c>
      <c r="E193" s="9">
        <f t="shared" si="40"/>
        <v>0.30945875113268478</v>
      </c>
      <c r="F193" s="9">
        <f t="shared" si="41"/>
        <v>0.21671675445653107</v>
      </c>
      <c r="G193" s="9">
        <f t="shared" si="42"/>
        <v>1.0476283777228534</v>
      </c>
      <c r="H193" s="9">
        <f t="shared" si="43"/>
        <v>2.1104860803862246</v>
      </c>
      <c r="I193" s="9">
        <f t="shared" si="44"/>
        <v>3.2314484445496774</v>
      </c>
      <c r="J193" s="9">
        <f t="shared" si="45"/>
        <v>4.6143179031438448</v>
      </c>
      <c r="K193" s="11">
        <f t="shared" si="46"/>
        <v>0.4854368932038835</v>
      </c>
      <c r="L193" s="11">
        <f t="shared" si="47"/>
        <v>0.31948881789137379</v>
      </c>
      <c r="M193" s="11">
        <f t="shared" si="48"/>
        <v>0.2247191011235955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-0.27147697097973655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0.23141766671743447</v>
      </c>
      <c r="Q193" s="11">
        <f>2*'OddsRatio_working_3-way'!K193*'OddsRatio_working_3-way'!L193*'OddsRatio_working_3-way'!M193</f>
        <v>6.970411648115496E-2</v>
      </c>
      <c r="R193" s="11">
        <f t="shared" si="49"/>
        <v>0</v>
      </c>
      <c r="S193" s="11">
        <f t="shared" si="50"/>
        <v>-0.85243940170051413</v>
      </c>
      <c r="T193" s="11">
        <f t="shared" si="51"/>
        <v>-0.25675885593388981</v>
      </c>
      <c r="U193" s="11">
        <f>'OddsRatio_working_3-way'!S193-'OddsRatio_working_3-way'!R193^2/3</f>
        <v>-0.85243940170051413</v>
      </c>
      <c r="V193" s="11">
        <f>'OddsRatio_working_3-way'!S193*'OddsRatio_working_3-way'!R193/3-2*'OddsRatio_working_3-way'!R193^3/27-'OddsRatio_working_3-way'!T193</f>
        <v>0.25675885593388981</v>
      </c>
      <c r="W193" s="11">
        <f>'OddsRatio_working_3-way'!V193^2+4*'OddsRatio_working_3-way'!U193^3/27</f>
        <v>-2.5841940556947995E-2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0.15146538437661919</v>
      </c>
      <c r="Y193" s="11">
        <f>IF('OddsRatio_working_3-way'!W193&gt;=0,IF('OddsRatio_working_3-way'!V193+SQRT('OddsRatio_working_3-way'!W193)&gt;0,0,PI()),ACOS('OddsRatio_working_3-way'!V193/(2*'OddsRatio_working_3-way'!X193)))</f>
        <v>0.55938312700361781</v>
      </c>
      <c r="Z193" s="11">
        <f>'OddsRatio_working_3-way'!X193^(1/3)*COS('OddsRatio_working_3-way'!Y193/3)</f>
        <v>0.52381418886142672</v>
      </c>
      <c r="AA193" s="11">
        <f>'OddsRatio_working_3-way'!X193^(1/3)*COS(('OddsRatio_working_3-way'!Y193+2*PI())/3)</f>
        <v>-0.34748671867452963</v>
      </c>
      <c r="AB193" s="11">
        <f>'OddsRatio_working_3-way'!X193^(1/3)*COS(('OddsRatio_working_3-way'!Y193+4*PI())/3)</f>
        <v>-0.17632747018689737</v>
      </c>
      <c r="AC193" s="11">
        <f>'OddsRatio_working_3-way'!X193^(1/3)*SIN('OddsRatio_working_3-way'!Y193/3)</f>
        <v>9.8818838188628771E-2</v>
      </c>
      <c r="AD193" s="11">
        <f>'OddsRatio_working_3-way'!X193^(1/3)*SIN(('OddsRatio_working_3-way'!Y193+2*PI())/3)</f>
        <v>0.40422697532242091</v>
      </c>
      <c r="AE193" s="11">
        <f>'OddsRatio_working_3-way'!X193^(1/3)*SIN(('OddsRatio_working_3-way'!Y193+4*PI())/3)</f>
        <v>-0.50304581351104949</v>
      </c>
      <c r="AF193" s="11">
        <f>-'OddsRatio_working_3-way'!U193/(3*'OddsRatio_working_3-way'!X193^(1/3))*COS(('OddsRatio_working_3-way'!Y193)/3)</f>
        <v>0.52381418886142661</v>
      </c>
      <c r="AG193" s="11">
        <f>-'OddsRatio_working_3-way'!U193/(3*'OddsRatio_working_3-way'!X193^(1/3))*COS(('OddsRatio_working_3-way'!Y193+2*PI())/3)</f>
        <v>-0.34748671867452957</v>
      </c>
      <c r="AH193" s="11">
        <f>-'OddsRatio_working_3-way'!U193/(3*'OddsRatio_working_3-way'!X193^(1/3))*COS(('OddsRatio_working_3-way'!Y193+4*PI())/3)</f>
        <v>-0.17632747018689734</v>
      </c>
      <c r="AI193" s="11">
        <f>'OddsRatio_working_3-way'!U193/(3*'OddsRatio_working_3-way'!X193^(1/3))*SIN(('OddsRatio_working_3-way'!Y193)/3)</f>
        <v>-9.8818838188628758E-2</v>
      </c>
      <c r="AJ193" s="11">
        <f>'OddsRatio_working_3-way'!U193/(3*'OddsRatio_working_3-way'!X193^(1/3))*SIN(('OddsRatio_working_3-way'!Y193+2*PI())/3)</f>
        <v>-0.4042269753224208</v>
      </c>
      <c r="AK193" s="11">
        <f>'OddsRatio_working_3-way'!U193/(3*'OddsRatio_working_3-way'!X193^(1/3))*SIN(('OddsRatio_working_3-way'!Y193+4*PI())/3)</f>
        <v>0.50304581351104938</v>
      </c>
      <c r="AL193" s="11">
        <f>'OddsRatio_working_3-way'!Z193+'OddsRatio_working_3-way'!AF193</f>
        <v>1.0476283777228534</v>
      </c>
      <c r="AM193" s="11">
        <f>'OddsRatio_working_3-way'!AA193+'OddsRatio_working_3-way'!AG193</f>
        <v>-0.69497343734905925</v>
      </c>
      <c r="AN193" s="11">
        <f>'OddsRatio_working_3-way'!AB193+'OddsRatio_working_3-way'!AH193</f>
        <v>-0.35265494037379475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1.0476283777228534</v>
      </c>
      <c r="AS193" s="11">
        <f>IF(('OddsRatio_working_3-way'!X193=0),IF(Q193&gt;0,-Q193^(1/3),(-Q193)^(1/3)),'OddsRatio_working_3-way'!AM193-'OddsRatio_working_3-way'!R193/3)</f>
        <v>-0.69497343734905925</v>
      </c>
      <c r="AT193" s="11">
        <f>IF(('OddsRatio_working_3-way'!X193=0),IF(Q193&gt;0,-Q193^(1/3),(-Q193)^(1/3)),'OddsRatio_working_3-way'!AN193-'OddsRatio_working_3-way'!R193/3)</f>
        <v>-0.35265494037379475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2.4700000000000002</v>
      </c>
      <c r="B194" s="4">
        <f>IF('True_Odds_Calculator_3-way'!B195="","",'True_Odds_Calculator_3-way'!B195)</f>
        <v>3.31</v>
      </c>
      <c r="C194" s="4">
        <f>IF('True_Odds_Calculator_3-way'!C195="","",'True_Odds_Calculator_3-way'!C195)</f>
        <v>3.12</v>
      </c>
      <c r="D194" s="9">
        <f t="shared" si="39"/>
        <v>0.39494311201460147</v>
      </c>
      <c r="E194" s="9">
        <f t="shared" si="40"/>
        <v>0.29347505342717556</v>
      </c>
      <c r="F194" s="9">
        <f t="shared" si="41"/>
        <v>0.3115818345582228</v>
      </c>
      <c r="G194" s="9">
        <f t="shared" si="42"/>
        <v>1.0421838301231534</v>
      </c>
      <c r="H194" s="9">
        <f t="shared" si="43"/>
        <v>2.5320102302810357</v>
      </c>
      <c r="I194" s="9">
        <f t="shared" si="44"/>
        <v>3.4074446475844846</v>
      </c>
      <c r="J194" s="9">
        <f t="shared" si="45"/>
        <v>3.2094297198610851</v>
      </c>
      <c r="K194" s="11">
        <f t="shared" si="46"/>
        <v>0.40485829959514169</v>
      </c>
      <c r="L194" s="11">
        <f t="shared" si="47"/>
        <v>0.30211480362537763</v>
      </c>
      <c r="M194" s="11">
        <f t="shared" si="48"/>
        <v>0.32051282051282048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-0.2822186009007932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0.23129831586599814</v>
      </c>
      <c r="Q194" s="11">
        <f>2*'OddsRatio_working_3-way'!K194*'OddsRatio_working_3-way'!L194*'OddsRatio_working_3-way'!M194</f>
        <v>7.840620876813495E-2</v>
      </c>
      <c r="R194" s="11">
        <f t="shared" si="49"/>
        <v>0</v>
      </c>
      <c r="S194" s="11">
        <f t="shared" si="50"/>
        <v>-0.81957147802353825</v>
      </c>
      <c r="T194" s="11">
        <f t="shared" si="51"/>
        <v>-0.27782084000797902</v>
      </c>
      <c r="U194" s="11">
        <f>'OddsRatio_working_3-way'!S194-'OddsRatio_working_3-way'!R194^2/3</f>
        <v>-0.81957147802353825</v>
      </c>
      <c r="V194" s="11">
        <f>'OddsRatio_working_3-way'!S194*'OddsRatio_working_3-way'!R194/3-2*'OddsRatio_working_3-way'!R194^3/27-'OddsRatio_working_3-way'!T194</f>
        <v>0.27782084000797902</v>
      </c>
      <c r="W194" s="11">
        <f>'OddsRatio_working_3-way'!V194^2+4*'OddsRatio_working_3-way'!U194^3/27</f>
        <v>-4.3717345050918593E-3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0.14279019018111061</v>
      </c>
      <c r="Y194" s="11">
        <f>IF('OddsRatio_working_3-way'!W194&gt;=0,IF('OddsRatio_working_3-way'!V194+SQRT('OddsRatio_working_3-way'!W194)&gt;0,0,PI()),ACOS('OddsRatio_working_3-way'!V194/(2*'OddsRatio_working_3-way'!X194)))</f>
        <v>0.23364532911353808</v>
      </c>
      <c r="Z194" s="11">
        <f>'OddsRatio_working_3-way'!X194^(1/3)*COS('OddsRatio_working_3-way'!Y194/3)</f>
        <v>0.5210919150615767</v>
      </c>
      <c r="AA194" s="11">
        <f>'OddsRatio_working_3-way'!X194^(1/3)*COS(('OddsRatio_working_3-way'!Y194+2*PI())/3)</f>
        <v>-0.29576358875406195</v>
      </c>
      <c r="AB194" s="11">
        <f>'OddsRatio_working_3-way'!X194^(1/3)*COS(('OddsRatio_working_3-way'!Y194+4*PI())/3)</f>
        <v>-0.22532832630751481</v>
      </c>
      <c r="AC194" s="11">
        <f>'OddsRatio_working_3-way'!X194^(1/3)*SIN('OddsRatio_working_3-way'!Y194/3)</f>
        <v>4.0665817733956069E-2</v>
      </c>
      <c r="AD194" s="11">
        <f>'OddsRatio_working_3-way'!X194^(1/3)*SIN(('OddsRatio_working_3-way'!Y194+2*PI())/3)</f>
        <v>0.43094592728303038</v>
      </c>
      <c r="AE194" s="11">
        <f>'OddsRatio_working_3-way'!X194^(1/3)*SIN(('OddsRatio_working_3-way'!Y194+4*PI())/3)</f>
        <v>-0.47161174501698627</v>
      </c>
      <c r="AF194" s="11">
        <f>-'OddsRatio_working_3-way'!U194/(3*'OddsRatio_working_3-way'!X194^(1/3))*COS(('OddsRatio_working_3-way'!Y194)/3)</f>
        <v>0.5210919150615767</v>
      </c>
      <c r="AG194" s="11">
        <f>-'OddsRatio_working_3-way'!U194/(3*'OddsRatio_working_3-way'!X194^(1/3))*COS(('OddsRatio_working_3-way'!Y194+2*PI())/3)</f>
        <v>-0.29576358875406195</v>
      </c>
      <c r="AH194" s="11">
        <f>-'OddsRatio_working_3-way'!U194/(3*'OddsRatio_working_3-way'!X194^(1/3))*COS(('OddsRatio_working_3-way'!Y194+4*PI())/3)</f>
        <v>-0.22532832630751481</v>
      </c>
      <c r="AI194" s="11">
        <f>'OddsRatio_working_3-way'!U194/(3*'OddsRatio_working_3-way'!X194^(1/3))*SIN(('OddsRatio_working_3-way'!Y194)/3)</f>
        <v>-4.0665817733956069E-2</v>
      </c>
      <c r="AJ194" s="11">
        <f>'OddsRatio_working_3-way'!U194/(3*'OddsRatio_working_3-way'!X194^(1/3))*SIN(('OddsRatio_working_3-way'!Y194+2*PI())/3)</f>
        <v>-0.43094592728303038</v>
      </c>
      <c r="AK194" s="11">
        <f>'OddsRatio_working_3-way'!U194/(3*'OddsRatio_working_3-way'!X194^(1/3))*SIN(('OddsRatio_working_3-way'!Y194+4*PI())/3)</f>
        <v>0.47161174501698627</v>
      </c>
      <c r="AL194" s="11">
        <f>'OddsRatio_working_3-way'!Z194+'OddsRatio_working_3-way'!AF194</f>
        <v>1.0421838301231534</v>
      </c>
      <c r="AM194" s="11">
        <f>'OddsRatio_working_3-way'!AA194+'OddsRatio_working_3-way'!AG194</f>
        <v>-0.59152717750812389</v>
      </c>
      <c r="AN194" s="11">
        <f>'OddsRatio_working_3-way'!AB194+'OddsRatio_working_3-way'!AH194</f>
        <v>-0.45065665261502963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1.0421838301231534</v>
      </c>
      <c r="AS194" s="11">
        <f>IF(('OddsRatio_working_3-way'!X194=0),IF(Q194&gt;0,-Q194^(1/3),(-Q194)^(1/3)),'OddsRatio_working_3-way'!AM194-'OddsRatio_working_3-way'!R194/3)</f>
        <v>-0.59152717750812389</v>
      </c>
      <c r="AT194" s="11">
        <f>IF(('OddsRatio_working_3-way'!X194=0),IF(Q194&gt;0,-Q194^(1/3),(-Q194)^(1/3)),'OddsRatio_working_3-way'!AN194-'OddsRatio_working_3-way'!R194/3)</f>
        <v>-0.45065665261502963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2.25</v>
      </c>
      <c r="B195" s="4">
        <f>IF('True_Odds_Calculator_3-way'!B196="","",'True_Odds_Calculator_3-way'!B196)</f>
        <v>3.27</v>
      </c>
      <c r="C195" s="4">
        <f>IF('True_Odds_Calculator_3-way'!C196="","",'True_Odds_Calculator_3-way'!C196)</f>
        <v>3.62</v>
      </c>
      <c r="D195" s="9">
        <f t="shared" si="39"/>
        <v>0.4344800477005355</v>
      </c>
      <c r="E195" s="9">
        <f t="shared" si="40"/>
        <v>0.29729091112684786</v>
      </c>
      <c r="F195" s="9">
        <f t="shared" si="41"/>
        <v>0.26822904117261653</v>
      </c>
      <c r="G195" s="9">
        <f t="shared" si="42"/>
        <v>1.0412813297962955</v>
      </c>
      <c r="H195" s="9">
        <f t="shared" si="43"/>
        <v>2.3016016622453694</v>
      </c>
      <c r="I195" s="9">
        <f t="shared" si="44"/>
        <v>3.3637086186375904</v>
      </c>
      <c r="J195" s="9">
        <f t="shared" si="45"/>
        <v>3.7281570840662943</v>
      </c>
      <c r="K195" s="11">
        <f t="shared" si="46"/>
        <v>0.44444444444444442</v>
      </c>
      <c r="L195" s="11">
        <f t="shared" si="47"/>
        <v>0.3058103975535168</v>
      </c>
      <c r="M195" s="11">
        <f t="shared" si="48"/>
        <v>0.27624309392265195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-0.2791247327209615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0.2305311038647751</v>
      </c>
      <c r="Q195" s="11">
        <f>2*'OddsRatio_working_3-way'!K195*'OddsRatio_working_3-way'!L195*'OddsRatio_working_3-way'!M195</f>
        <v>7.5091564776799694E-2</v>
      </c>
      <c r="R195" s="11">
        <f t="shared" si="49"/>
        <v>0</v>
      </c>
      <c r="S195" s="11">
        <f t="shared" si="50"/>
        <v>-0.82590711907724412</v>
      </c>
      <c r="T195" s="11">
        <f t="shared" si="51"/>
        <v>-0.26902512022060066</v>
      </c>
      <c r="U195" s="11">
        <f>'OddsRatio_working_3-way'!S195-'OddsRatio_working_3-way'!R195^2/3</f>
        <v>-0.82590711907724412</v>
      </c>
      <c r="V195" s="11">
        <f>'OddsRatio_working_3-way'!S195*'OddsRatio_working_3-way'!R195/3-2*'OddsRatio_working_3-way'!R195^3/27-'OddsRatio_working_3-way'!T195</f>
        <v>0.26902512022060066</v>
      </c>
      <c r="W195" s="11">
        <f>'OddsRatio_working_3-way'!V195^2+4*'OddsRatio_working_3-way'!U195^3/27</f>
        <v>-1.1087690038915007E-2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0.14444913062097642</v>
      </c>
      <c r="Y195" s="11">
        <f>IF('OddsRatio_working_3-way'!W195&gt;=0,IF('OddsRatio_working_3-way'!V195+SQRT('OddsRatio_working_3-way'!W195)&gt;0,0,PI()),ACOS('OddsRatio_working_3-way'!V195/(2*'OddsRatio_working_3-way'!X195)))</f>
        <v>0.37307604893870261</v>
      </c>
      <c r="Z195" s="11">
        <f>'OddsRatio_working_3-way'!X195^(1/3)*COS('OddsRatio_working_3-way'!Y195/3)</f>
        <v>0.52064066489814775</v>
      </c>
      <c r="AA195" s="11">
        <f>'OddsRatio_working_3-way'!X195^(1/3)*COS(('OddsRatio_working_3-way'!Y195+2*PI())/3)</f>
        <v>-0.31668302676119864</v>
      </c>
      <c r="AB195" s="11">
        <f>'OddsRatio_working_3-way'!X195^(1/3)*COS(('OddsRatio_working_3-way'!Y195+4*PI())/3)</f>
        <v>-0.20395763813694923</v>
      </c>
      <c r="AC195" s="11">
        <f>'OddsRatio_working_3-way'!X195^(1/3)*SIN('OddsRatio_working_3-way'!Y195/3)</f>
        <v>6.5082033466715497E-2</v>
      </c>
      <c r="AD195" s="11">
        <f>'OddsRatio_working_3-way'!X195^(1/3)*SIN(('OddsRatio_working_3-way'!Y195+2*PI())/3)</f>
        <v>0.41834702531165918</v>
      </c>
      <c r="AE195" s="11">
        <f>'OddsRatio_working_3-way'!X195^(1/3)*SIN(('OddsRatio_working_3-way'!Y195+4*PI())/3)</f>
        <v>-0.48342905877837472</v>
      </c>
      <c r="AF195" s="11">
        <f>-'OddsRatio_working_3-way'!U195/(3*'OddsRatio_working_3-way'!X195^(1/3))*COS(('OddsRatio_working_3-way'!Y195)/3)</f>
        <v>0.52064066489814775</v>
      </c>
      <c r="AG195" s="11">
        <f>-'OddsRatio_working_3-way'!U195/(3*'OddsRatio_working_3-way'!X195^(1/3))*COS(('OddsRatio_working_3-way'!Y195+2*PI())/3)</f>
        <v>-0.31668302676119864</v>
      </c>
      <c r="AH195" s="11">
        <f>-'OddsRatio_working_3-way'!U195/(3*'OddsRatio_working_3-way'!X195^(1/3))*COS(('OddsRatio_working_3-way'!Y195+4*PI())/3)</f>
        <v>-0.20395763813694923</v>
      </c>
      <c r="AI195" s="11">
        <f>'OddsRatio_working_3-way'!U195/(3*'OddsRatio_working_3-way'!X195^(1/3))*SIN(('OddsRatio_working_3-way'!Y195)/3)</f>
        <v>-6.5082033466715497E-2</v>
      </c>
      <c r="AJ195" s="11">
        <f>'OddsRatio_working_3-way'!U195/(3*'OddsRatio_working_3-way'!X195^(1/3))*SIN(('OddsRatio_working_3-way'!Y195+2*PI())/3)</f>
        <v>-0.41834702531165918</v>
      </c>
      <c r="AK195" s="11">
        <f>'OddsRatio_working_3-way'!U195/(3*'OddsRatio_working_3-way'!X195^(1/3))*SIN(('OddsRatio_working_3-way'!Y195+4*PI())/3)</f>
        <v>0.48342905877837472</v>
      </c>
      <c r="AL195" s="11">
        <f>'OddsRatio_working_3-way'!Z195+'OddsRatio_working_3-way'!AF195</f>
        <v>1.0412813297962955</v>
      </c>
      <c r="AM195" s="11">
        <f>'OddsRatio_working_3-way'!AA195+'OddsRatio_working_3-way'!AG195</f>
        <v>-0.63336605352239728</v>
      </c>
      <c r="AN195" s="11">
        <f>'OddsRatio_working_3-way'!AB195+'OddsRatio_working_3-way'!AH195</f>
        <v>-0.40791527627389845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1.0412813297962955</v>
      </c>
      <c r="AS195" s="11">
        <f>IF(('OddsRatio_working_3-way'!X195=0),IF(Q195&gt;0,-Q195^(1/3),(-Q195)^(1/3)),'OddsRatio_working_3-way'!AM195-'OddsRatio_working_3-way'!R195/3)</f>
        <v>-0.63336605352239728</v>
      </c>
      <c r="AT195" s="11">
        <f>IF(('OddsRatio_working_3-way'!X195=0),IF(Q195&gt;0,-Q195^(1/3),(-Q195)^(1/3)),'OddsRatio_working_3-way'!AN195-'OddsRatio_working_3-way'!R195/3)</f>
        <v>-0.40791527627389845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2.5099999999999998</v>
      </c>
      <c r="B196" s="4">
        <f>IF('True_Odds_Calculator_3-way'!B197="","",'True_Odds_Calculator_3-way'!B197)</f>
        <v>3.26</v>
      </c>
      <c r="C196" s="4">
        <f>IF('True_Odds_Calculator_3-way'!C197="","",'True_Odds_Calculator_3-way'!C197)</f>
        <v>3.1</v>
      </c>
      <c r="D196" s="9">
        <f t="shared" ref="D196:D259" si="52">(K196/(AR196+K196-(AR196*K196)))</f>
        <v>0.38847517595003328</v>
      </c>
      <c r="E196" s="9">
        <f t="shared" ref="E196:E259" si="53">(L196/(AR196+L196-(AR196*L196)))</f>
        <v>0.29797039459550556</v>
      </c>
      <c r="F196" s="9">
        <f t="shared" ref="F196:F259" si="54">(M196/(AR196+M196-(AR196*M196)))</f>
        <v>0.3135544294544611</v>
      </c>
      <c r="G196" s="9">
        <f t="shared" ref="G196:G259" si="55">AR196</f>
        <v>1.0424947390653825</v>
      </c>
      <c r="H196" s="9">
        <f t="shared" ref="H196:H259" si="56">IF(A196="","",1/D196)</f>
        <v>2.5741670559887271</v>
      </c>
      <c r="I196" s="9">
        <f t="shared" ref="I196:I259" si="57">IF(B196="","",1/E196)</f>
        <v>3.3560381102877646</v>
      </c>
      <c r="J196" s="9">
        <f t="shared" ref="J196:J259" si="58">IF(C196="","",1/F196)</f>
        <v>3.1892389520373032</v>
      </c>
      <c r="K196" s="11">
        <f t="shared" ref="K196:K259" si="59">1/A196</f>
        <v>0.39840637450199207</v>
      </c>
      <c r="L196" s="11">
        <f t="shared" ref="L196:L259" si="60">1/B196</f>
        <v>0.30674846625766872</v>
      </c>
      <c r="M196" s="11">
        <f t="shared" ref="M196:M259" si="61">1/C196</f>
        <v>0.32258064516129031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-0.28252160564155404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0.23141157909427007</v>
      </c>
      <c r="Q196" s="11">
        <f>2*'OddsRatio_working_3-way'!K196*'OddsRatio_working_3-way'!L196*'OddsRatio_working_3-way'!M196</f>
        <v>7.884551246823511E-2</v>
      </c>
      <c r="R196" s="11">
        <f t="shared" ref="R196:R259" si="62">O196/N196</f>
        <v>0</v>
      </c>
      <c r="S196" s="11">
        <f t="shared" ref="S196:S259" si="63">P196/N196</f>
        <v>-0.81909338780932306</v>
      </c>
      <c r="T196" s="11">
        <f t="shared" ref="T196:T259" si="64">Q196/N196</f>
        <v>-0.27907781526723102</v>
      </c>
      <c r="U196" s="11">
        <f>'OddsRatio_working_3-way'!S196-'OddsRatio_working_3-way'!R196^2/3</f>
        <v>-0.81909338780932306</v>
      </c>
      <c r="V196" s="11">
        <f>'OddsRatio_working_3-way'!S196*'OddsRatio_working_3-way'!R196/3-2*'OddsRatio_working_3-way'!R196^3/27-'OddsRatio_working_3-way'!T196</f>
        <v>0.27907781526723102</v>
      </c>
      <c r="W196" s="11">
        <f>'OddsRatio_working_3-way'!V196^2+4*'OddsRatio_working_3-way'!U196^3/27</f>
        <v>-3.5290846005010812E-3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0.14266526519692152</v>
      </c>
      <c r="Y196" s="11">
        <f>IF('OddsRatio_working_3-way'!W196&gt;=0,IF('OddsRatio_working_3-way'!V196+SQRT('OddsRatio_working_3-way'!W196)&gt;0,0,PI()),ACOS('OddsRatio_working_3-way'!V196/(2*'OddsRatio_working_3-way'!X196)))</f>
        <v>0.20973528224204996</v>
      </c>
      <c r="Z196" s="11">
        <f>'OddsRatio_working_3-way'!X196^(1/3)*COS('OddsRatio_working_3-way'!Y196/3)</f>
        <v>0.52124736953269124</v>
      </c>
      <c r="AA196" s="11">
        <f>'OddsRatio_working_3-way'!X196^(1/3)*COS(('OddsRatio_working_3-way'!Y196+2*PI())/3)</f>
        <v>-0.29223431223193547</v>
      </c>
      <c r="AB196" s="11">
        <f>'OddsRatio_working_3-way'!X196^(1/3)*COS(('OddsRatio_working_3-way'!Y196+4*PI())/3)</f>
        <v>-0.22901305730075563</v>
      </c>
      <c r="AC196" s="11">
        <f>'OddsRatio_working_3-way'!X196^(1/3)*SIN('OddsRatio_working_3-way'!Y196/3)</f>
        <v>3.6500808553022547E-2</v>
      </c>
      <c r="AD196" s="11">
        <f>'OddsRatio_working_3-way'!X196^(1/3)*SIN(('OddsRatio_working_3-way'!Y196+2*PI())/3)</f>
        <v>0.43316305939461414</v>
      </c>
      <c r="AE196" s="11">
        <f>'OddsRatio_working_3-way'!X196^(1/3)*SIN(('OddsRatio_working_3-way'!Y196+4*PI())/3)</f>
        <v>-0.46966386794763676</v>
      </c>
      <c r="AF196" s="11">
        <f>-'OddsRatio_working_3-way'!U196/(3*'OddsRatio_working_3-way'!X196^(1/3))*COS(('OddsRatio_working_3-way'!Y196)/3)</f>
        <v>0.52124736953269124</v>
      </c>
      <c r="AG196" s="11">
        <f>-'OddsRatio_working_3-way'!U196/(3*'OddsRatio_working_3-way'!X196^(1/3))*COS(('OddsRatio_working_3-way'!Y196+2*PI())/3)</f>
        <v>-0.29223431223193547</v>
      </c>
      <c r="AH196" s="11">
        <f>-'OddsRatio_working_3-way'!U196/(3*'OddsRatio_working_3-way'!X196^(1/3))*COS(('OddsRatio_working_3-way'!Y196+4*PI())/3)</f>
        <v>-0.22901305730075563</v>
      </c>
      <c r="AI196" s="11">
        <f>'OddsRatio_working_3-way'!U196/(3*'OddsRatio_working_3-way'!X196^(1/3))*SIN(('OddsRatio_working_3-way'!Y196)/3)</f>
        <v>-3.6500808553022547E-2</v>
      </c>
      <c r="AJ196" s="11">
        <f>'OddsRatio_working_3-way'!U196/(3*'OddsRatio_working_3-way'!X196^(1/3))*SIN(('OddsRatio_working_3-way'!Y196+2*PI())/3)</f>
        <v>-0.43316305939461414</v>
      </c>
      <c r="AK196" s="11">
        <f>'OddsRatio_working_3-way'!U196/(3*'OddsRatio_working_3-way'!X196^(1/3))*SIN(('OddsRatio_working_3-way'!Y196+4*PI())/3)</f>
        <v>0.46966386794763676</v>
      </c>
      <c r="AL196" s="11">
        <f>'OddsRatio_working_3-way'!Z196+'OddsRatio_working_3-way'!AF196</f>
        <v>1.0424947390653825</v>
      </c>
      <c r="AM196" s="11">
        <f>'OddsRatio_working_3-way'!AA196+'OddsRatio_working_3-way'!AG196</f>
        <v>-0.58446862446387093</v>
      </c>
      <c r="AN196" s="11">
        <f>'OddsRatio_working_3-way'!AB196+'OddsRatio_working_3-way'!AH196</f>
        <v>-0.45802611460151127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1.0424947390653825</v>
      </c>
      <c r="AS196" s="11">
        <f>IF(('OddsRatio_working_3-way'!X196=0),IF(Q196&gt;0,-Q196^(1/3),(-Q196)^(1/3)),'OddsRatio_working_3-way'!AM196-'OddsRatio_working_3-way'!R196/3)</f>
        <v>-0.58446862446387093</v>
      </c>
      <c r="AT196" s="11">
        <f>IF(('OddsRatio_working_3-way'!X196=0),IF(Q196&gt;0,-Q196^(1/3),(-Q196)^(1/3)),'OddsRatio_working_3-way'!AN196-'OddsRatio_working_3-way'!R196/3)</f>
        <v>-0.45802611460151127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2.08</v>
      </c>
      <c r="B197" s="4">
        <f>IF('True_Odds_Calculator_3-way'!B198="","",'True_Odds_Calculator_3-way'!B198)</f>
        <v>3.57</v>
      </c>
      <c r="C197" s="4">
        <f>IF('True_Odds_Calculator_3-way'!C198="","",'True_Odds_Calculator_3-way'!C198)</f>
        <v>3.74</v>
      </c>
      <c r="D197" s="9">
        <f t="shared" si="52"/>
        <v>0.4698075714211507</v>
      </c>
      <c r="E197" s="9">
        <f t="shared" si="53"/>
        <v>0.27133464216230568</v>
      </c>
      <c r="F197" s="9">
        <f t="shared" si="54"/>
        <v>0.25885778641654361</v>
      </c>
      <c r="G197" s="9">
        <f t="shared" si="55"/>
        <v>1.0449361509133932</v>
      </c>
      <c r="H197" s="9">
        <f t="shared" si="56"/>
        <v>2.1285310429864648</v>
      </c>
      <c r="I197" s="9">
        <f t="shared" si="57"/>
        <v>3.6854859078474198</v>
      </c>
      <c r="J197" s="9">
        <f t="shared" si="58"/>
        <v>3.863125053502698</v>
      </c>
      <c r="K197" s="11">
        <f t="shared" si="59"/>
        <v>0.48076923076923073</v>
      </c>
      <c r="L197" s="11">
        <f t="shared" si="60"/>
        <v>0.28011204481792717</v>
      </c>
      <c r="M197" s="11">
        <f t="shared" si="61"/>
        <v>0.26737967914438499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-0.27384466744328329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0.23008997922492727</v>
      </c>
      <c r="Q197" s="11">
        <f>2*'OddsRatio_working_3-way'!K197*'OddsRatio_working_3-way'!L197*'OddsRatio_working_3-way'!M197</f>
        <v>7.2015642949898984E-2</v>
      </c>
      <c r="R197" s="11">
        <f t="shared" si="62"/>
        <v>0</v>
      </c>
      <c r="S197" s="11">
        <f t="shared" si="63"/>
        <v>-0.8402207768846981</v>
      </c>
      <c r="T197" s="11">
        <f t="shared" si="64"/>
        <v>-0.26297989886845008</v>
      </c>
      <c r="U197" s="11">
        <f>'OddsRatio_working_3-way'!S197-'OddsRatio_working_3-way'!R197^2/3</f>
        <v>-0.8402207768846981</v>
      </c>
      <c r="V197" s="11">
        <f>'OddsRatio_working_3-way'!S197*'OddsRatio_working_3-way'!R197/3-2*'OddsRatio_working_3-way'!R197^3/27-'OddsRatio_working_3-way'!T197</f>
        <v>0.26297989886845008</v>
      </c>
      <c r="W197" s="11">
        <f>'OddsRatio_working_3-way'!V197^2+4*'OddsRatio_working_3-way'!U197^3/27</f>
        <v>-1.8718826620950271E-2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0.14822048933076906</v>
      </c>
      <c r="Y197" s="11">
        <f>IF('OddsRatio_working_3-way'!W197&gt;=0,IF('OddsRatio_working_3-way'!V197+SQRT('OddsRatio_working_3-way'!W197)&gt;0,0,PI()),ACOS('OddsRatio_working_3-way'!V197/(2*'OddsRatio_working_3-way'!X197)))</f>
        <v>0.47972046102591692</v>
      </c>
      <c r="Z197" s="11">
        <f>'OddsRatio_working_3-way'!X197^(1/3)*COS('OddsRatio_working_3-way'!Y197/3)</f>
        <v>0.5224680754566966</v>
      </c>
      <c r="AA197" s="11">
        <f>'OddsRatio_working_3-way'!X197^(1/3)*COS(('OddsRatio_working_3-way'!Y197+2*PI())/3)</f>
        <v>-0.33421024493046436</v>
      </c>
      <c r="AB197" s="11">
        <f>'OddsRatio_working_3-way'!X197^(1/3)*COS(('OddsRatio_working_3-way'!Y197+4*PI())/3)</f>
        <v>-0.18825783052623241</v>
      </c>
      <c r="AC197" s="11">
        <f>'OddsRatio_working_3-way'!X197^(1/3)*SIN('OddsRatio_working_3-way'!Y197/3)</f>
        <v>8.4265665745159243E-2</v>
      </c>
      <c r="AD197" s="11">
        <f>'OddsRatio_working_3-way'!X197^(1/3)*SIN(('OddsRatio_working_3-way'!Y197+2*PI())/3)</f>
        <v>0.4103377931392847</v>
      </c>
      <c r="AE197" s="11">
        <f>'OddsRatio_working_3-way'!X197^(1/3)*SIN(('OddsRatio_working_3-way'!Y197+4*PI())/3)</f>
        <v>-0.49460345888444385</v>
      </c>
      <c r="AF197" s="11">
        <f>-'OddsRatio_working_3-way'!U197/(3*'OddsRatio_working_3-way'!X197^(1/3))*COS(('OddsRatio_working_3-way'!Y197)/3)</f>
        <v>0.5224680754566966</v>
      </c>
      <c r="AG197" s="11">
        <f>-'OddsRatio_working_3-way'!U197/(3*'OddsRatio_working_3-way'!X197^(1/3))*COS(('OddsRatio_working_3-way'!Y197+2*PI())/3)</f>
        <v>-0.33421024493046436</v>
      </c>
      <c r="AH197" s="11">
        <f>-'OddsRatio_working_3-way'!U197/(3*'OddsRatio_working_3-way'!X197^(1/3))*COS(('OddsRatio_working_3-way'!Y197+4*PI())/3)</f>
        <v>-0.18825783052623241</v>
      </c>
      <c r="AI197" s="11">
        <f>'OddsRatio_working_3-way'!U197/(3*'OddsRatio_working_3-way'!X197^(1/3))*SIN(('OddsRatio_working_3-way'!Y197)/3)</f>
        <v>-8.4265665745159243E-2</v>
      </c>
      <c r="AJ197" s="11">
        <f>'OddsRatio_working_3-way'!U197/(3*'OddsRatio_working_3-way'!X197^(1/3))*SIN(('OddsRatio_working_3-way'!Y197+2*PI())/3)</f>
        <v>-0.4103377931392847</v>
      </c>
      <c r="AK197" s="11">
        <f>'OddsRatio_working_3-way'!U197/(3*'OddsRatio_working_3-way'!X197^(1/3))*SIN(('OddsRatio_working_3-way'!Y197+4*PI())/3)</f>
        <v>0.49460345888444385</v>
      </c>
      <c r="AL197" s="11">
        <f>'OddsRatio_working_3-way'!Z197+'OddsRatio_working_3-way'!AF197</f>
        <v>1.0449361509133932</v>
      </c>
      <c r="AM197" s="11">
        <f>'OddsRatio_working_3-way'!AA197+'OddsRatio_working_3-way'!AG197</f>
        <v>-0.66842048986092872</v>
      </c>
      <c r="AN197" s="11">
        <f>'OddsRatio_working_3-way'!AB197+'OddsRatio_working_3-way'!AH197</f>
        <v>-0.37651566105246481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1.0449361509133932</v>
      </c>
      <c r="AS197" s="11">
        <f>IF(('OddsRatio_working_3-way'!X197=0),IF(Q197&gt;0,-Q197^(1/3),(-Q197)^(1/3)),'OddsRatio_working_3-way'!AM197-'OddsRatio_working_3-way'!R197/3)</f>
        <v>-0.66842048986092872</v>
      </c>
      <c r="AT197" s="11">
        <f>IF(('OddsRatio_working_3-way'!X197=0),IF(Q197&gt;0,-Q197^(1/3),(-Q197)^(1/3)),'OddsRatio_working_3-way'!AN197-'OddsRatio_working_3-way'!R197/3)</f>
        <v>-0.37651566105246481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3.23</v>
      </c>
      <c r="B198" s="4">
        <f>IF('True_Odds_Calculator_3-way'!B199="","",'True_Odds_Calculator_3-way'!B199)</f>
        <v>3.77</v>
      </c>
      <c r="C198" s="4">
        <f>IF('True_Odds_Calculator_3-way'!C199="","",'True_Odds_Calculator_3-way'!C199)</f>
        <v>2.21</v>
      </c>
      <c r="D198" s="9">
        <f t="shared" si="52"/>
        <v>0.30071020530895948</v>
      </c>
      <c r="E198" s="9">
        <f t="shared" si="53"/>
        <v>0.25716349034972502</v>
      </c>
      <c r="F198" s="9">
        <f t="shared" si="54"/>
        <v>0.4421263043413155</v>
      </c>
      <c r="G198" s="9">
        <f t="shared" si="55"/>
        <v>1.0428075337591964</v>
      </c>
      <c r="H198" s="9">
        <f t="shared" si="56"/>
        <v>3.3254608002830079</v>
      </c>
      <c r="I198" s="9">
        <f t="shared" si="57"/>
        <v>3.8885768685129736</v>
      </c>
      <c r="J198" s="9">
        <f t="shared" si="58"/>
        <v>2.2617971158486276</v>
      </c>
      <c r="K198" s="11">
        <f t="shared" si="59"/>
        <v>0.30959752321981426</v>
      </c>
      <c r="L198" s="11">
        <f t="shared" si="60"/>
        <v>0.26525198938992045</v>
      </c>
      <c r="M198" s="11">
        <f t="shared" si="61"/>
        <v>0.45248868778280543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-0.27773707423744831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0.23075730273474163</v>
      </c>
      <c r="Q198" s="11">
        <f>2*'OddsRatio_working_3-way'!K198*'OddsRatio_working_3-way'!L198*'OddsRatio_working_3-way'!M198</f>
        <v>7.4317971895246901E-2</v>
      </c>
      <c r="R198" s="11">
        <f t="shared" si="62"/>
        <v>0</v>
      </c>
      <c r="S198" s="11">
        <f t="shared" si="63"/>
        <v>-0.83084803628865966</v>
      </c>
      <c r="T198" s="11">
        <f t="shared" si="64"/>
        <v>-0.26758390862758769</v>
      </c>
      <c r="U198" s="11">
        <f>'OddsRatio_working_3-way'!S198-'OddsRatio_working_3-way'!R198^2/3</f>
        <v>-0.83084803628865966</v>
      </c>
      <c r="V198" s="11">
        <f>'OddsRatio_working_3-way'!S198*'OddsRatio_working_3-way'!R198/3-2*'OddsRatio_working_3-way'!R198^3/27-'OddsRatio_working_3-way'!T198</f>
        <v>0.26758390862758769</v>
      </c>
      <c r="W198" s="11">
        <f>'OddsRatio_working_3-way'!V198^2+4*'OddsRatio_working_3-way'!U198^3/27</f>
        <v>-1.3367952277636597E-2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0.1457472988034888</v>
      </c>
      <c r="Y198" s="11">
        <f>IF('OddsRatio_working_3-way'!W198&gt;=0,IF('OddsRatio_working_3-way'!V198+SQRT('OddsRatio_working_3-way'!W198)&gt;0,0,PI()),ACOS('OddsRatio_working_3-way'!V198/(2*'OddsRatio_working_3-way'!X198)))</f>
        <v>0.40785910152077554</v>
      </c>
      <c r="Z198" s="11">
        <f>'OddsRatio_working_3-way'!X198^(1/3)*COS('OddsRatio_working_3-way'!Y198/3)</f>
        <v>0.52140376687959822</v>
      </c>
      <c r="AA198" s="11">
        <f>'OddsRatio_working_3-way'!X198^(1/3)*COS(('OddsRatio_working_3-way'!Y198+2*PI())/3)</f>
        <v>-0.32247236979848887</v>
      </c>
      <c r="AB198" s="11">
        <f>'OddsRatio_working_3-way'!X198^(1/3)*COS(('OddsRatio_working_3-way'!Y198+4*PI())/3)</f>
        <v>-0.1989313970811093</v>
      </c>
      <c r="AC198" s="11">
        <f>'OddsRatio_working_3-way'!X198^(1/3)*SIN('OddsRatio_working_3-way'!Y198/3)</f>
        <v>7.1326413854327197E-2</v>
      </c>
      <c r="AD198" s="11">
        <f>'OddsRatio_working_3-way'!X198^(1/3)*SIN(('OddsRatio_working_3-way'!Y198+2*PI())/3)</f>
        <v>0.41588570081946774</v>
      </c>
      <c r="AE198" s="11">
        <f>'OddsRatio_working_3-way'!X198^(1/3)*SIN(('OddsRatio_working_3-way'!Y198+4*PI())/3)</f>
        <v>-0.48721211467379505</v>
      </c>
      <c r="AF198" s="11">
        <f>-'OddsRatio_working_3-way'!U198/(3*'OddsRatio_working_3-way'!X198^(1/3))*COS(('OddsRatio_working_3-way'!Y198)/3)</f>
        <v>0.52140376687959822</v>
      </c>
      <c r="AG198" s="11">
        <f>-'OddsRatio_working_3-way'!U198/(3*'OddsRatio_working_3-way'!X198^(1/3))*COS(('OddsRatio_working_3-way'!Y198+2*PI())/3)</f>
        <v>-0.32247236979848887</v>
      </c>
      <c r="AH198" s="11">
        <f>-'OddsRatio_working_3-way'!U198/(3*'OddsRatio_working_3-way'!X198^(1/3))*COS(('OddsRatio_working_3-way'!Y198+4*PI())/3)</f>
        <v>-0.1989313970811093</v>
      </c>
      <c r="AI198" s="11">
        <f>'OddsRatio_working_3-way'!U198/(3*'OddsRatio_working_3-way'!X198^(1/3))*SIN(('OddsRatio_working_3-way'!Y198)/3)</f>
        <v>-7.1326413854327197E-2</v>
      </c>
      <c r="AJ198" s="11">
        <f>'OddsRatio_working_3-way'!U198/(3*'OddsRatio_working_3-way'!X198^(1/3))*SIN(('OddsRatio_working_3-way'!Y198+2*PI())/3)</f>
        <v>-0.41588570081946774</v>
      </c>
      <c r="AK198" s="11">
        <f>'OddsRatio_working_3-way'!U198/(3*'OddsRatio_working_3-way'!X198^(1/3))*SIN(('OddsRatio_working_3-way'!Y198+4*PI())/3)</f>
        <v>0.48721211467379505</v>
      </c>
      <c r="AL198" s="11">
        <f>'OddsRatio_working_3-way'!Z198+'OddsRatio_working_3-way'!AF198</f>
        <v>1.0428075337591964</v>
      </c>
      <c r="AM198" s="11">
        <f>'OddsRatio_working_3-way'!AA198+'OddsRatio_working_3-way'!AG198</f>
        <v>-0.64494473959697773</v>
      </c>
      <c r="AN198" s="11">
        <f>'OddsRatio_working_3-way'!AB198+'OddsRatio_working_3-way'!AH198</f>
        <v>-0.39786279416221859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1.0428075337591964</v>
      </c>
      <c r="AS198" s="11">
        <f>IF(('OddsRatio_working_3-way'!X198=0),IF(Q198&gt;0,-Q198^(1/3),(-Q198)^(1/3)),'OddsRatio_working_3-way'!AM198-'OddsRatio_working_3-way'!R198/3)</f>
        <v>-0.64494473959697773</v>
      </c>
      <c r="AT198" s="11">
        <f>IF(('OddsRatio_working_3-way'!X198=0),IF(Q198&gt;0,-Q198^(1/3),(-Q198)^(1/3)),'OddsRatio_working_3-way'!AN198-'OddsRatio_working_3-way'!R198/3)</f>
        <v>-0.39786279416221859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1.55</v>
      </c>
      <c r="B199" s="4">
        <f>IF('True_Odds_Calculator_3-way'!B200="","",'True_Odds_Calculator_3-way'!B200)</f>
        <v>4.62</v>
      </c>
      <c r="C199" s="4">
        <f>IF('True_Odds_Calculator_3-way'!C200="","",'True_Odds_Calculator_3-way'!C200)</f>
        <v>5.91</v>
      </c>
      <c r="D199" s="9">
        <f t="shared" si="52"/>
        <v>0.63188082866604489</v>
      </c>
      <c r="E199" s="9">
        <f t="shared" si="53"/>
        <v>0.20685025144170432</v>
      </c>
      <c r="F199" s="9">
        <f t="shared" si="54"/>
        <v>0.16126891989225103</v>
      </c>
      <c r="G199" s="9">
        <f t="shared" si="55"/>
        <v>1.0592307186412371</v>
      </c>
      <c r="H199" s="9">
        <f t="shared" si="56"/>
        <v>1.58257689525268</v>
      </c>
      <c r="I199" s="9">
        <f t="shared" si="57"/>
        <v>4.8344152014812778</v>
      </c>
      <c r="J199" s="9">
        <f t="shared" si="58"/>
        <v>6.2008228285284748</v>
      </c>
      <c r="K199" s="11">
        <f t="shared" si="59"/>
        <v>0.64516129032258063</v>
      </c>
      <c r="L199" s="11">
        <f t="shared" si="60"/>
        <v>0.21645021645021645</v>
      </c>
      <c r="M199" s="11">
        <f t="shared" si="61"/>
        <v>0.16920473773265651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-0.23098915894069005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0.21454811040532343</v>
      </c>
      <c r="Q199" s="11">
        <f>2*'OddsRatio_working_3-way'!K199*'OddsRatio_working_3-way'!L199*'OddsRatio_working_3-way'!M199</f>
        <v>4.7257293040820145E-2</v>
      </c>
      <c r="R199" s="11">
        <f t="shared" si="62"/>
        <v>0</v>
      </c>
      <c r="S199" s="11">
        <f t="shared" si="63"/>
        <v>-0.92882328932333957</v>
      </c>
      <c r="T199" s="11">
        <f t="shared" si="64"/>
        <v>-0.20458662760425986</v>
      </c>
      <c r="U199" s="11">
        <f>'OddsRatio_working_3-way'!S199-'OddsRatio_working_3-way'!R199^2/3</f>
        <v>-0.92882328932333957</v>
      </c>
      <c r="V199" s="11">
        <f>'OddsRatio_working_3-way'!S199*'OddsRatio_working_3-way'!R199/3-2*'OddsRatio_working_3-way'!R199^3/27-'OddsRatio_working_3-way'!T199</f>
        <v>0.20458662760425986</v>
      </c>
      <c r="W199" s="11">
        <f>'OddsRatio_working_3-way'!V199^2+4*'OddsRatio_working_3-way'!U199^3/27</f>
        <v>-7.6856556301205553E-2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0.17227321650193456</v>
      </c>
      <c r="Y199" s="11">
        <f>IF('OddsRatio_working_3-way'!W199&gt;=0,IF('OddsRatio_working_3-way'!V199+SQRT('OddsRatio_working_3-way'!W199)&gt;0,0,PI()),ACOS('OddsRatio_working_3-way'!V199/(2*'OddsRatio_working_3-way'!X199)))</f>
        <v>0.93504109663991153</v>
      </c>
      <c r="Z199" s="11">
        <f>'OddsRatio_working_3-way'!X199^(1/3)*COS('OddsRatio_working_3-way'!Y199/3)</f>
        <v>0.52961535932061865</v>
      </c>
      <c r="AA199" s="11">
        <f>'OddsRatio_working_3-way'!X199^(1/3)*COS(('OddsRatio_working_3-way'!Y199+2*PI())/3)</f>
        <v>-0.4125794655654812</v>
      </c>
      <c r="AB199" s="11">
        <f>'OddsRatio_working_3-way'!X199^(1/3)*COS(('OddsRatio_working_3-way'!Y199+4*PI())/3)</f>
        <v>-0.11703589375513752</v>
      </c>
      <c r="AC199" s="11">
        <f>'OddsRatio_working_3-way'!X199^(1/3)*SIN('OddsRatio_working_3-way'!Y199/3)</f>
        <v>0.17063216074196555</v>
      </c>
      <c r="AD199" s="11">
        <f>'OddsRatio_working_3-way'!X199^(1/3)*SIN(('OddsRatio_working_3-way'!Y199+2*PI())/3)</f>
        <v>0.37334427503509654</v>
      </c>
      <c r="AE199" s="11">
        <f>'OddsRatio_working_3-way'!X199^(1/3)*SIN(('OddsRatio_working_3-way'!Y199+4*PI())/3)</f>
        <v>-0.54397643577706201</v>
      </c>
      <c r="AF199" s="11">
        <f>-'OddsRatio_working_3-way'!U199/(3*'OddsRatio_working_3-way'!X199^(1/3))*COS(('OddsRatio_working_3-way'!Y199)/3)</f>
        <v>0.52961535932061854</v>
      </c>
      <c r="AG199" s="11">
        <f>-'OddsRatio_working_3-way'!U199/(3*'OddsRatio_working_3-way'!X199^(1/3))*COS(('OddsRatio_working_3-way'!Y199+2*PI())/3)</f>
        <v>-0.41257946556548114</v>
      </c>
      <c r="AH199" s="11">
        <f>-'OddsRatio_working_3-way'!U199/(3*'OddsRatio_working_3-way'!X199^(1/3))*COS(('OddsRatio_working_3-way'!Y199+4*PI())/3)</f>
        <v>-0.1170358937551375</v>
      </c>
      <c r="AI199" s="11">
        <f>'OddsRatio_working_3-way'!U199/(3*'OddsRatio_working_3-way'!X199^(1/3))*SIN(('OddsRatio_working_3-way'!Y199)/3)</f>
        <v>-0.17063216074196549</v>
      </c>
      <c r="AJ199" s="11">
        <f>'OddsRatio_working_3-way'!U199/(3*'OddsRatio_working_3-way'!X199^(1/3))*SIN(('OddsRatio_working_3-way'!Y199+2*PI())/3)</f>
        <v>-0.37334427503509648</v>
      </c>
      <c r="AK199" s="11">
        <f>'OddsRatio_working_3-way'!U199/(3*'OddsRatio_working_3-way'!X199^(1/3))*SIN(('OddsRatio_working_3-way'!Y199+4*PI())/3)</f>
        <v>0.5439764357770619</v>
      </c>
      <c r="AL199" s="11">
        <f>'OddsRatio_working_3-way'!Z199+'OddsRatio_working_3-way'!AF199</f>
        <v>1.0592307186412371</v>
      </c>
      <c r="AM199" s="11">
        <f>'OddsRatio_working_3-way'!AA199+'OddsRatio_working_3-way'!AG199</f>
        <v>-0.82515893113096239</v>
      </c>
      <c r="AN199" s="11">
        <f>'OddsRatio_working_3-way'!AB199+'OddsRatio_working_3-way'!AH199</f>
        <v>-0.23407178751027502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1.0592307186412371</v>
      </c>
      <c r="AS199" s="11">
        <f>IF(('OddsRatio_working_3-way'!X199=0),IF(Q199&gt;0,-Q199^(1/3),(-Q199)^(1/3)),'OddsRatio_working_3-way'!AM199-'OddsRatio_working_3-way'!R199/3)</f>
        <v>-0.82515893113096239</v>
      </c>
      <c r="AT199" s="11">
        <f>IF(('OddsRatio_working_3-way'!X199=0),IF(Q199&gt;0,-Q199^(1/3),(-Q199)^(1/3)),'OddsRatio_working_3-way'!AN199-'OddsRatio_working_3-way'!R199/3)</f>
        <v>-0.23407178751027502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1.31</v>
      </c>
      <c r="B200" s="4">
        <f>IF('True_Odds_Calculator_3-way'!B201="","",'True_Odds_Calculator_3-way'!B201)</f>
        <v>6.12</v>
      </c>
      <c r="C200" s="4">
        <f>IF('True_Odds_Calculator_3-way'!C201="","",'True_Odds_Calculator_3-way'!C201)</f>
        <v>9.34</v>
      </c>
      <c r="D200" s="9">
        <f t="shared" si="52"/>
        <v>0.74813532599833954</v>
      </c>
      <c r="E200" s="9">
        <f t="shared" si="53"/>
        <v>0.15243290436276763</v>
      </c>
      <c r="F200" s="9">
        <f t="shared" si="54"/>
        <v>9.9431769638892747E-2</v>
      </c>
      <c r="G200" s="9">
        <f t="shared" si="55"/>
        <v>1.0859889408961554</v>
      </c>
      <c r="H200" s="9">
        <f t="shared" si="56"/>
        <v>1.3366565716778083</v>
      </c>
      <c r="I200" s="9">
        <f t="shared" si="57"/>
        <v>6.5602633773883152</v>
      </c>
      <c r="J200" s="9">
        <f t="shared" si="58"/>
        <v>10.057147767073934</v>
      </c>
      <c r="K200" s="11">
        <f t="shared" si="59"/>
        <v>0.76335877862595414</v>
      </c>
      <c r="L200" s="11">
        <f t="shared" si="60"/>
        <v>0.16339869281045752</v>
      </c>
      <c r="M200" s="11">
        <f t="shared" si="61"/>
        <v>0.10706638115631692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-0.17677795737024071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0.18389263939062067</v>
      </c>
      <c r="Q200" s="11">
        <f>2*'OddsRatio_working_3-way'!K200*'OddsRatio_working_3-way'!L200*'OddsRatio_working_3-way'!M200</f>
        <v>2.670917057234868E-2</v>
      </c>
      <c r="R200" s="11">
        <f t="shared" si="62"/>
        <v>0</v>
      </c>
      <c r="S200" s="11">
        <f t="shared" si="63"/>
        <v>-1.0402464318867488</v>
      </c>
      <c r="T200" s="11">
        <f t="shared" si="64"/>
        <v>-0.15108880637425542</v>
      </c>
      <c r="U200" s="11">
        <f>'OddsRatio_working_3-way'!S200-'OddsRatio_working_3-way'!R200^2/3</f>
        <v>-1.0402464318867488</v>
      </c>
      <c r="V200" s="11">
        <f>'OddsRatio_working_3-way'!S200*'OddsRatio_working_3-way'!R200/3-2*'OddsRatio_working_3-way'!R200^3/27-'OddsRatio_working_3-way'!T200</f>
        <v>0.15108880637425542</v>
      </c>
      <c r="W200" s="11">
        <f>'OddsRatio_working_3-way'!V200^2+4*'OddsRatio_working_3-way'!U200^3/27</f>
        <v>-0.14393718172537362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0.20418435856902142</v>
      </c>
      <c r="Y200" s="11">
        <f>IF('OddsRatio_working_3-way'!W200&gt;=0,IF('OddsRatio_working_3-way'!V200+SQRT('OddsRatio_working_3-way'!W200)&gt;0,0,PI()),ACOS('OddsRatio_working_3-way'!V200/(2*'OddsRatio_working_3-way'!X200)))</f>
        <v>1.1918073883004965</v>
      </c>
      <c r="Z200" s="11">
        <f>'OddsRatio_working_3-way'!X200^(1/3)*COS('OddsRatio_working_3-way'!Y200/3)</f>
        <v>0.54299447044807769</v>
      </c>
      <c r="AA200" s="11">
        <f>'OddsRatio_working_3-way'!X200^(1/3)*COS(('OddsRatio_working_3-way'!Y200+2*PI())/3)</f>
        <v>-0.46880248545523773</v>
      </c>
      <c r="AB200" s="11">
        <f>'OddsRatio_working_3-way'!X200^(1/3)*COS(('OddsRatio_working_3-way'!Y200+4*PI())/3)</f>
        <v>-7.4191984992840077E-2</v>
      </c>
      <c r="AC200" s="11">
        <f>'OddsRatio_working_3-way'!X200^(1/3)*SIN('OddsRatio_working_3-way'!Y200/3)</f>
        <v>0.22782847866701827</v>
      </c>
      <c r="AD200" s="11">
        <f>'OddsRatio_working_3-way'!X200^(1/3)*SIN(('OddsRatio_working_3-way'!Y200+2*PI())/3)</f>
        <v>0.35633276618900472</v>
      </c>
      <c r="AE200" s="11">
        <f>'OddsRatio_working_3-way'!X200^(1/3)*SIN(('OddsRatio_working_3-way'!Y200+4*PI())/3)</f>
        <v>-0.58416124485602305</v>
      </c>
      <c r="AF200" s="11">
        <f>-'OddsRatio_working_3-way'!U200/(3*'OddsRatio_working_3-way'!X200^(1/3))*COS(('OddsRatio_working_3-way'!Y200)/3)</f>
        <v>0.54299447044807769</v>
      </c>
      <c r="AG200" s="11">
        <f>-'OddsRatio_working_3-way'!U200/(3*'OddsRatio_working_3-way'!X200^(1/3))*COS(('OddsRatio_working_3-way'!Y200+2*PI())/3)</f>
        <v>-0.46880248545523773</v>
      </c>
      <c r="AH200" s="11">
        <f>-'OddsRatio_working_3-way'!U200/(3*'OddsRatio_working_3-way'!X200^(1/3))*COS(('OddsRatio_working_3-way'!Y200+4*PI())/3)</f>
        <v>-7.4191984992840077E-2</v>
      </c>
      <c r="AI200" s="11">
        <f>'OddsRatio_working_3-way'!U200/(3*'OddsRatio_working_3-way'!X200^(1/3))*SIN(('OddsRatio_working_3-way'!Y200)/3)</f>
        <v>-0.22782847866701827</v>
      </c>
      <c r="AJ200" s="11">
        <f>'OddsRatio_working_3-way'!U200/(3*'OddsRatio_working_3-way'!X200^(1/3))*SIN(('OddsRatio_working_3-way'!Y200+2*PI())/3)</f>
        <v>-0.35633276618900472</v>
      </c>
      <c r="AK200" s="11">
        <f>'OddsRatio_working_3-way'!U200/(3*'OddsRatio_working_3-way'!X200^(1/3))*SIN(('OddsRatio_working_3-way'!Y200+4*PI())/3)</f>
        <v>0.58416124485602305</v>
      </c>
      <c r="AL200" s="11">
        <f>'OddsRatio_working_3-way'!Z200+'OddsRatio_working_3-way'!AF200</f>
        <v>1.0859889408961554</v>
      </c>
      <c r="AM200" s="11">
        <f>'OddsRatio_working_3-way'!AA200+'OddsRatio_working_3-way'!AG200</f>
        <v>-0.93760497091047545</v>
      </c>
      <c r="AN200" s="11">
        <f>'OddsRatio_working_3-way'!AB200+'OddsRatio_working_3-way'!AH200</f>
        <v>-0.14838396998568015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1.0859889408961554</v>
      </c>
      <c r="AS200" s="11">
        <f>IF(('OddsRatio_working_3-way'!X200=0),IF(Q200&gt;0,-Q200^(1/3),(-Q200)^(1/3)),'OddsRatio_working_3-way'!AM200-'OddsRatio_working_3-way'!R200/3)</f>
        <v>-0.93760497091047545</v>
      </c>
      <c r="AT200" s="11">
        <f>IF(('OddsRatio_working_3-way'!X200=0),IF(Q200&gt;0,-Q200^(1/3),(-Q200)^(1/3)),'OddsRatio_working_3-way'!AN200-'OddsRatio_working_3-way'!R200/3)</f>
        <v>-0.14838396998568015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1.58</v>
      </c>
      <c r="B2" s="4">
        <f>IF('True_Odds_Calculator_2-way'!B3="","",'True_Odds_Calculator_2-way'!B3)</f>
        <v>2.4</v>
      </c>
      <c r="C2" s="4">
        <f t="shared" ref="C2:C65" si="0">IF(A2="","",((1/A2)+(1/B2))-1)</f>
        <v>4.9578059071729852E-2</v>
      </c>
      <c r="D2" s="4">
        <f>IF(A2="","",(2*A2)/(2-($C2*A2)))</f>
        <v>1.6444058976582827</v>
      </c>
      <c r="E2" s="4">
        <f>IF(B2="","",(2*B2)/(2-($C2*B2)))</f>
        <v>2.5518169582772541</v>
      </c>
      <c r="G2" s="4">
        <f t="shared" ref="G2:G65" si="1">IF(A2="","",C2+1)</f>
        <v>1.0495780590717299</v>
      </c>
    </row>
    <row r="3" spans="1:7" x14ac:dyDescent="0.2">
      <c r="A3" s="4">
        <f>IF('True_Odds_Calculator_2-way'!A4="","",'True_Odds_Calculator_2-way'!A4)</f>
        <v>1.51</v>
      </c>
      <c r="B3" s="4">
        <f>IF('True_Odds_Calculator_2-way'!B4="","",'True_Odds_Calculator_2-way'!B4)</f>
        <v>2.58</v>
      </c>
      <c r="C3" s="4">
        <f t="shared" si="0"/>
        <v>4.9848554853945348E-2</v>
      </c>
      <c r="D3" s="4">
        <f t="shared" ref="D3:D66" si="2">IF(A3="","",(2*A3)/(2-($C3*A3)))</f>
        <v>1.5690523178541222</v>
      </c>
      <c r="E3" s="4">
        <f t="shared" ref="E3:E66" si="3">IF(B3="","",(2*B3)/(2-($C3*B3)))</f>
        <v>2.7573076650859938</v>
      </c>
      <c r="G3" s="4">
        <f t="shared" si="1"/>
        <v>1.0498485548539453</v>
      </c>
    </row>
    <row r="4" spans="1:7" x14ac:dyDescent="0.2">
      <c r="A4" s="4">
        <f>IF('True_Odds_Calculator_2-way'!A5="","",'True_Odds_Calculator_2-way'!A5)</f>
        <v>1.57</v>
      </c>
      <c r="B4" s="4">
        <f>IF('True_Odds_Calculator_2-way'!B5="","",'True_Odds_Calculator_2-way'!B5)</f>
        <v>2.42</v>
      </c>
      <c r="C4" s="4">
        <f t="shared" si="0"/>
        <v>5.0165815655103474E-2</v>
      </c>
      <c r="D4" s="4">
        <f t="shared" si="2"/>
        <v>1.6343614229793093</v>
      </c>
      <c r="E4" s="4">
        <f t="shared" si="3"/>
        <v>2.5763884179833187</v>
      </c>
      <c r="G4" s="4">
        <f t="shared" si="1"/>
        <v>1.0501658156551035</v>
      </c>
    </row>
    <row r="5" spans="1:7" x14ac:dyDescent="0.2">
      <c r="A5" s="4">
        <f>IF('True_Odds_Calculator_2-way'!A6="","",'True_Odds_Calculator_2-way'!A6)</f>
        <v>1.56</v>
      </c>
      <c r="B5" s="4">
        <f>IF('True_Odds_Calculator_2-way'!B6="","",'True_Odds_Calculator_2-way'!B6)</f>
        <v>2.4500000000000002</v>
      </c>
      <c r="C5" s="4">
        <f t="shared" si="0"/>
        <v>4.9188906331763427E-2</v>
      </c>
      <c r="D5" s="4">
        <f t="shared" si="2"/>
        <v>1.6222410865874364</v>
      </c>
      <c r="E5" s="4">
        <f t="shared" si="3"/>
        <v>2.6070941336971352</v>
      </c>
      <c r="G5" s="4">
        <f t="shared" si="1"/>
        <v>1.0491889063317634</v>
      </c>
    </row>
    <row r="6" spans="1:7" x14ac:dyDescent="0.2">
      <c r="A6" s="4">
        <f>IF('True_Odds_Calculator_2-way'!A7="","",'True_Odds_Calculator_2-way'!A7)</f>
        <v>1.68</v>
      </c>
      <c r="B6" s="4">
        <f>IF('True_Odds_Calculator_2-way'!B7="","",'True_Odds_Calculator_2-way'!B7)</f>
        <v>2.2799999999999998</v>
      </c>
      <c r="C6" s="4">
        <f t="shared" si="0"/>
        <v>3.383458646616555E-2</v>
      </c>
      <c r="D6" s="4">
        <f t="shared" si="2"/>
        <v>1.7291440953412784</v>
      </c>
      <c r="E6" s="4">
        <f t="shared" si="3"/>
        <v>2.3714710252600297</v>
      </c>
      <c r="G6" s="4">
        <f t="shared" si="1"/>
        <v>1.0338345864661656</v>
      </c>
    </row>
    <row r="7" spans="1:7" x14ac:dyDescent="0.2">
      <c r="A7" s="4">
        <f>IF('True_Odds_Calculator_2-way'!A8="","",'True_Odds_Calculator_2-way'!A8)</f>
        <v>1.68</v>
      </c>
      <c r="B7" s="4">
        <f>IF('True_Odds_Calculator_2-way'!B8="","",'True_Odds_Calculator_2-way'!B8)</f>
        <v>2.29</v>
      </c>
      <c r="C7" s="4">
        <f t="shared" si="0"/>
        <v>3.1919317945518833E-2</v>
      </c>
      <c r="D7" s="4">
        <f t="shared" si="2"/>
        <v>1.7262855604415328</v>
      </c>
      <c r="E7" s="4">
        <f t="shared" si="3"/>
        <v>2.3768688990485605</v>
      </c>
      <c r="G7" s="4">
        <f t="shared" si="1"/>
        <v>1.0319193179455188</v>
      </c>
    </row>
    <row r="8" spans="1:7" x14ac:dyDescent="0.2">
      <c r="A8" s="4">
        <f>IF('True_Odds_Calculator_2-way'!A9="","",'True_Odds_Calculator_2-way'!A9)</f>
        <v>1.57</v>
      </c>
      <c r="B8" s="4">
        <f>IF('True_Odds_Calculator_2-way'!B9="","",'True_Odds_Calculator_2-way'!B9)</f>
        <v>2.52</v>
      </c>
      <c r="C8" s="4">
        <f t="shared" si="0"/>
        <v>3.3768071984632497E-2</v>
      </c>
      <c r="D8" s="4">
        <f t="shared" si="2"/>
        <v>1.6127506929724442</v>
      </c>
      <c r="E8" s="4">
        <f t="shared" si="3"/>
        <v>2.6319850984566258</v>
      </c>
      <c r="G8" s="4">
        <f t="shared" si="1"/>
        <v>1.0337680719846325</v>
      </c>
    </row>
    <row r="9" spans="1:7" x14ac:dyDescent="0.2">
      <c r="A9" s="4">
        <f>IF('True_Odds_Calculator_2-way'!A10="","",'True_Odds_Calculator_2-way'!A10)</f>
        <v>1.63</v>
      </c>
      <c r="B9" s="4">
        <f>IF('True_Odds_Calculator_2-way'!B10="","",'True_Odds_Calculator_2-way'!B10)</f>
        <v>2.37</v>
      </c>
      <c r="C9" s="4">
        <f t="shared" si="0"/>
        <v>3.5437860785379582E-2</v>
      </c>
      <c r="D9" s="4">
        <f t="shared" si="2"/>
        <v>1.6784775477395666</v>
      </c>
      <c r="E9" s="4">
        <f t="shared" si="3"/>
        <v>2.4738881239793793</v>
      </c>
      <c r="G9" s="4">
        <f t="shared" si="1"/>
        <v>1.0354378607853796</v>
      </c>
    </row>
    <row r="10" spans="1:7" x14ac:dyDescent="0.2">
      <c r="A10" s="4">
        <f>IF('True_Odds_Calculator_2-way'!A11="","",'True_Odds_Calculator_2-way'!A11)</f>
        <v>1.71</v>
      </c>
      <c r="B10" s="4">
        <f>IF('True_Odds_Calculator_2-way'!B11="","",'True_Odds_Calculator_2-way'!B11)</f>
        <v>2.23</v>
      </c>
      <c r="C10" s="4">
        <f t="shared" si="0"/>
        <v>3.3225814910969431E-2</v>
      </c>
      <c r="D10" s="4">
        <f t="shared" si="2"/>
        <v>1.7599981538319522</v>
      </c>
      <c r="E10" s="4">
        <f t="shared" si="3"/>
        <v>2.315792669966295</v>
      </c>
      <c r="G10" s="4">
        <f t="shared" si="1"/>
        <v>1.0332258149109694</v>
      </c>
    </row>
    <row r="11" spans="1:7" x14ac:dyDescent="0.2">
      <c r="A11" s="4">
        <f>IF('True_Odds_Calculator_2-way'!A12="","",'True_Odds_Calculator_2-way'!A12)</f>
        <v>2.13</v>
      </c>
      <c r="B11" s="4">
        <f>IF('True_Odds_Calculator_2-way'!B12="","",'True_Odds_Calculator_2-way'!B12)</f>
        <v>1.78</v>
      </c>
      <c r="C11" s="4">
        <f t="shared" si="0"/>
        <v>3.128132088410629E-2</v>
      </c>
      <c r="D11" s="4">
        <f t="shared" si="2"/>
        <v>2.2034055907479515</v>
      </c>
      <c r="E11" s="4">
        <f t="shared" si="3"/>
        <v>1.8309750325976726</v>
      </c>
      <c r="G11" s="4">
        <f t="shared" si="1"/>
        <v>1.0312813208841063</v>
      </c>
    </row>
    <row r="12" spans="1:7" x14ac:dyDescent="0.2">
      <c r="A12" s="4">
        <f>IF('True_Odds_Calculator_2-way'!A13="","",'True_Odds_Calculator_2-way'!A13)</f>
        <v>1.59</v>
      </c>
      <c r="B12" s="4">
        <f>IF('True_Odds_Calculator_2-way'!B13="","",'True_Odds_Calculator_2-way'!B13)</f>
        <v>2.4700000000000002</v>
      </c>
      <c r="C12" s="4">
        <f t="shared" si="0"/>
        <v>3.37891172052045E-2</v>
      </c>
      <c r="D12" s="4">
        <f t="shared" si="2"/>
        <v>1.6338901254342355</v>
      </c>
      <c r="E12" s="4">
        <f t="shared" si="3"/>
        <v>2.5775604633610079</v>
      </c>
      <c r="G12" s="4">
        <f t="shared" si="1"/>
        <v>1.0337891172052045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2.2599999999999998</v>
      </c>
      <c r="C13" s="4">
        <f t="shared" si="0"/>
        <v>3.4193852437555794E-2</v>
      </c>
      <c r="D13" s="4">
        <f t="shared" si="2"/>
        <v>1.740283410033262</v>
      </c>
      <c r="E13" s="4">
        <f t="shared" si="3"/>
        <v>2.3508340001231001</v>
      </c>
      <c r="G13" s="4">
        <f t="shared" si="1"/>
        <v>1.0341938524375558</v>
      </c>
    </row>
    <row r="14" spans="1:7" x14ac:dyDescent="0.2">
      <c r="A14" s="4">
        <f>IF('True_Odds_Calculator_2-way'!A15="","",'True_Odds_Calculator_2-way'!A15)</f>
        <v>2.08</v>
      </c>
      <c r="B14" s="4">
        <f>IF('True_Odds_Calculator_2-way'!B15="","",'True_Odds_Calculator_2-way'!B15)</f>
        <v>1.81</v>
      </c>
      <c r="C14" s="4">
        <f t="shared" si="0"/>
        <v>3.3255418614534626E-2</v>
      </c>
      <c r="D14" s="4">
        <f t="shared" si="2"/>
        <v>2.1545152798443401</v>
      </c>
      <c r="E14" s="4">
        <f t="shared" si="3"/>
        <v>1.8661643699811639</v>
      </c>
      <c r="G14" s="4">
        <f t="shared" si="1"/>
        <v>1.0332554186145346</v>
      </c>
    </row>
    <row r="15" spans="1:7" x14ac:dyDescent="0.2">
      <c r="A15" s="4">
        <f>IF('True_Odds_Calculator_2-way'!A16="","",'True_Odds_Calculator_2-way'!A16)</f>
        <v>1.94</v>
      </c>
      <c r="B15" s="4">
        <f>IF('True_Odds_Calculator_2-way'!B16="","",'True_Odds_Calculator_2-way'!B16)</f>
        <v>1.94</v>
      </c>
      <c r="C15" s="4">
        <f t="shared" si="0"/>
        <v>3.0927835051546504E-2</v>
      </c>
      <c r="D15" s="4">
        <f t="shared" si="2"/>
        <v>2.0000000000000004</v>
      </c>
      <c r="E15" s="4">
        <f t="shared" si="3"/>
        <v>2.0000000000000004</v>
      </c>
      <c r="G15" s="4">
        <f t="shared" si="1"/>
        <v>1.0309278350515465</v>
      </c>
    </row>
    <row r="16" spans="1:7" x14ac:dyDescent="0.2">
      <c r="A16" s="4">
        <f>IF('True_Odds_Calculator_2-way'!A17="","",'True_Odds_Calculator_2-way'!A17)</f>
        <v>1.99</v>
      </c>
      <c r="B16" s="4">
        <f>IF('True_Odds_Calculator_2-way'!B17="","",'True_Odds_Calculator_2-way'!B17)</f>
        <v>1.9</v>
      </c>
      <c r="C16" s="4">
        <f t="shared" si="0"/>
        <v>2.8828352287754377E-2</v>
      </c>
      <c r="D16" s="4">
        <f t="shared" si="2"/>
        <v>2.0487672717420748</v>
      </c>
      <c r="E16" s="4">
        <f t="shared" si="3"/>
        <v>1.9535003874967702</v>
      </c>
      <c r="G16" s="4">
        <f t="shared" si="1"/>
        <v>1.0288283522877544</v>
      </c>
    </row>
    <row r="17" spans="1:7" x14ac:dyDescent="0.2">
      <c r="A17" s="4">
        <f>IF('True_Odds_Calculator_2-way'!A18="","",'True_Odds_Calculator_2-way'!A18)</f>
        <v>1.81</v>
      </c>
      <c r="B17" s="4">
        <f>IF('True_Odds_Calculator_2-way'!B18="","",'True_Odds_Calculator_2-way'!B18)</f>
        <v>2.0699999999999998</v>
      </c>
      <c r="C17" s="4">
        <f t="shared" si="0"/>
        <v>3.5577975284917462E-2</v>
      </c>
      <c r="D17" s="4">
        <f t="shared" si="2"/>
        <v>1.8702173858786533</v>
      </c>
      <c r="E17" s="4">
        <f t="shared" si="3"/>
        <v>2.1491381535549374</v>
      </c>
      <c r="G17" s="4">
        <f t="shared" si="1"/>
        <v>1.0355779752849175</v>
      </c>
    </row>
    <row r="18" spans="1:7" x14ac:dyDescent="0.2">
      <c r="A18" s="4">
        <f>IF('True_Odds_Calculator_2-way'!A19="","",'True_Odds_Calculator_2-way'!A19)</f>
        <v>1.68</v>
      </c>
      <c r="B18" s="4">
        <f>IF('True_Odds_Calculator_2-way'!B19="","",'True_Odds_Calculator_2-way'!B19)</f>
        <v>2.29</v>
      </c>
      <c r="C18" s="4">
        <f t="shared" si="0"/>
        <v>3.1919317945518833E-2</v>
      </c>
      <c r="D18" s="4">
        <f t="shared" si="2"/>
        <v>1.7262855604415328</v>
      </c>
      <c r="E18" s="4">
        <f t="shared" si="3"/>
        <v>2.3768688990485605</v>
      </c>
      <c r="G18" s="4">
        <f t="shared" si="1"/>
        <v>1.0319193179455188</v>
      </c>
    </row>
    <row r="19" spans="1:7" x14ac:dyDescent="0.2">
      <c r="A19" s="4">
        <f>IF('True_Odds_Calculator_2-way'!A20="","",'True_Odds_Calculator_2-way'!A20)</f>
        <v>2.36</v>
      </c>
      <c r="B19" s="4">
        <f>IF('True_Odds_Calculator_2-way'!B20="","",'True_Odds_Calculator_2-way'!B20)</f>
        <v>1.58</v>
      </c>
      <c r="C19" s="4">
        <f t="shared" si="0"/>
        <v>5.6640205964385348E-2</v>
      </c>
      <c r="D19" s="4">
        <f t="shared" si="2"/>
        <v>2.529028757460662</v>
      </c>
      <c r="E19" s="4">
        <f t="shared" si="3"/>
        <v>1.6540099361249114</v>
      </c>
      <c r="G19" s="4">
        <f t="shared" si="1"/>
        <v>1.0566402059643853</v>
      </c>
    </row>
    <row r="20" spans="1:7" x14ac:dyDescent="0.2">
      <c r="A20" s="4">
        <f>IF('True_Odds_Calculator_2-way'!A21="","",'True_Odds_Calculator_2-way'!A21)</f>
        <v>2.0099999999999998</v>
      </c>
      <c r="B20" s="4">
        <f>IF('True_Odds_Calculator_2-way'!B21="","",'True_Odds_Calculator_2-way'!B21)</f>
        <v>1.8</v>
      </c>
      <c r="C20" s="4">
        <f t="shared" si="0"/>
        <v>5.3067993366501032E-2</v>
      </c>
      <c r="D20" s="4">
        <f t="shared" si="2"/>
        <v>2.1232394366197185</v>
      </c>
      <c r="E20" s="4">
        <f t="shared" si="3"/>
        <v>1.8902821316614424</v>
      </c>
      <c r="G20" s="4">
        <f t="shared" si="1"/>
        <v>1.053067993366501</v>
      </c>
    </row>
    <row r="21" spans="1:7" x14ac:dyDescent="0.2">
      <c r="A21" s="4">
        <f>IF('True_Odds_Calculator_2-way'!A22="","",'True_Odds_Calculator_2-way'!A22)</f>
        <v>1.86</v>
      </c>
      <c r="B21" s="4">
        <f>IF('True_Odds_Calculator_2-way'!B22="","",'True_Odds_Calculator_2-way'!B22)</f>
        <v>1.94</v>
      </c>
      <c r="C21" s="4">
        <f t="shared" si="0"/>
        <v>5.3098326127923645E-2</v>
      </c>
      <c r="D21" s="4">
        <f t="shared" si="2"/>
        <v>1.9566207569677909</v>
      </c>
      <c r="E21" s="4">
        <f t="shared" si="3"/>
        <v>2.0453463326153494</v>
      </c>
      <c r="G21" s="4">
        <f t="shared" si="1"/>
        <v>1.0530983261279236</v>
      </c>
    </row>
    <row r="22" spans="1:7" x14ac:dyDescent="0.2">
      <c r="A22" s="4">
        <f>IF('True_Odds_Calculator_2-way'!A23="","",'True_Odds_Calculator_2-way'!A23)</f>
        <v>2.33</v>
      </c>
      <c r="B22" s="4">
        <f>IF('True_Odds_Calculator_2-way'!B23="","",'True_Odds_Calculator_2-way'!B23)</f>
        <v>1.6</v>
      </c>
      <c r="C22" s="4">
        <f t="shared" si="0"/>
        <v>5.4184549356223188E-2</v>
      </c>
      <c r="D22" s="4">
        <f t="shared" si="2"/>
        <v>2.486991327551701</v>
      </c>
      <c r="E22" s="4">
        <f t="shared" si="3"/>
        <v>1.6724988784208166</v>
      </c>
      <c r="G22" s="4">
        <f t="shared" si="1"/>
        <v>1.0541845493562232</v>
      </c>
    </row>
    <row r="23" spans="1:7" x14ac:dyDescent="0.2">
      <c r="A23" s="4">
        <f>IF('True_Odds_Calculator_2-way'!A24="","",'True_Odds_Calculator_2-way'!A24)</f>
        <v>1.9</v>
      </c>
      <c r="B23" s="4">
        <f>IF('True_Odds_Calculator_2-way'!B24="","",'True_Odds_Calculator_2-way'!B24)</f>
        <v>1.9</v>
      </c>
      <c r="C23" s="4">
        <f t="shared" si="0"/>
        <v>5.2631578947368363E-2</v>
      </c>
      <c r="D23" s="4">
        <f t="shared" si="2"/>
        <v>1.9999999999999998</v>
      </c>
      <c r="E23" s="4">
        <f t="shared" si="3"/>
        <v>1.9999999999999998</v>
      </c>
      <c r="G23" s="4">
        <f t="shared" si="1"/>
        <v>1.0526315789473684</v>
      </c>
    </row>
    <row r="24" spans="1:7" x14ac:dyDescent="0.2">
      <c r="A24" s="4">
        <f>IF('True_Odds_Calculator_2-way'!A25="","",'True_Odds_Calculator_2-way'!A25)</f>
        <v>1.92</v>
      </c>
      <c r="B24" s="4">
        <f>IF('True_Odds_Calculator_2-way'!B25="","",'True_Odds_Calculator_2-way'!B25)</f>
        <v>1.92</v>
      </c>
      <c r="C24" s="4">
        <f t="shared" si="0"/>
        <v>4.1666666666666741E-2</v>
      </c>
      <c r="D24" s="4">
        <f t="shared" si="2"/>
        <v>2</v>
      </c>
      <c r="E24" s="4">
        <f t="shared" si="3"/>
        <v>2</v>
      </c>
      <c r="G24" s="4">
        <f t="shared" si="1"/>
        <v>1.0416666666666667</v>
      </c>
    </row>
    <row r="25" spans="1:7" x14ac:dyDescent="0.2">
      <c r="A25" s="4">
        <f>IF('True_Odds_Calculator_2-way'!A26="","",'True_Odds_Calculator_2-way'!A26)</f>
        <v>2.35</v>
      </c>
      <c r="B25" s="4">
        <f>IF('True_Odds_Calculator_2-way'!B26="","",'True_Odds_Calculator_2-way'!B26)</f>
        <v>1.61</v>
      </c>
      <c r="C25" s="4">
        <f t="shared" si="0"/>
        <v>4.664992731597728E-2</v>
      </c>
      <c r="D25" s="4">
        <f t="shared" si="2"/>
        <v>2.4862822408411369</v>
      </c>
      <c r="E25" s="4">
        <f t="shared" si="3"/>
        <v>1.6728197192439485</v>
      </c>
      <c r="G25" s="4">
        <f t="shared" si="1"/>
        <v>1.0466499273159773</v>
      </c>
    </row>
    <row r="26" spans="1:7" x14ac:dyDescent="0.2">
      <c r="A26" s="4">
        <f>IF('True_Odds_Calculator_2-way'!A27="","",'True_Odds_Calculator_2-way'!A27)</f>
        <v>1.93</v>
      </c>
      <c r="B26" s="4">
        <f>IF('True_Odds_Calculator_2-way'!B27="","",'True_Odds_Calculator_2-way'!B27)</f>
        <v>1.91</v>
      </c>
      <c r="C26" s="4">
        <f t="shared" si="0"/>
        <v>4.1694924449990456E-2</v>
      </c>
      <c r="D26" s="4">
        <f t="shared" si="2"/>
        <v>2.0109101819272834</v>
      </c>
      <c r="E26" s="4">
        <f t="shared" si="3"/>
        <v>1.9892075654965866</v>
      </c>
      <c r="G26" s="4">
        <f t="shared" si="1"/>
        <v>1.0416949244499905</v>
      </c>
    </row>
    <row r="27" spans="1:7" x14ac:dyDescent="0.2">
      <c r="A27" s="4">
        <f>IF('True_Odds_Calculator_2-way'!A28="","",'True_Odds_Calculator_2-way'!A28)</f>
        <v>1.91</v>
      </c>
      <c r="B27" s="4">
        <f>IF('True_Odds_Calculator_2-way'!B28="","",'True_Odds_Calculator_2-way'!B28)</f>
        <v>1.93</v>
      </c>
      <c r="C27" s="4">
        <f t="shared" si="0"/>
        <v>4.1694924449990456E-2</v>
      </c>
      <c r="D27" s="4">
        <f t="shared" si="2"/>
        <v>1.9892075654965866</v>
      </c>
      <c r="E27" s="4">
        <f t="shared" si="3"/>
        <v>2.0109101819272834</v>
      </c>
      <c r="G27" s="4">
        <f t="shared" si="1"/>
        <v>1.0416949244499905</v>
      </c>
    </row>
    <row r="28" spans="1:7" x14ac:dyDescent="0.2">
      <c r="A28" s="4">
        <f>IF('True_Odds_Calculator_2-way'!A29="","",'True_Odds_Calculator_2-way'!A29)</f>
        <v>2.2999999999999998</v>
      </c>
      <c r="B28" s="4">
        <f>IF('True_Odds_Calculator_2-way'!B29="","",'True_Odds_Calculator_2-way'!B29)</f>
        <v>1.67</v>
      </c>
      <c r="C28" s="4">
        <f t="shared" si="0"/>
        <v>3.3585003905233002E-2</v>
      </c>
      <c r="D28" s="4">
        <f t="shared" si="2"/>
        <v>2.3924011211460603</v>
      </c>
      <c r="E28" s="4">
        <f t="shared" si="3"/>
        <v>1.7181838514873629</v>
      </c>
      <c r="G28" s="4">
        <f t="shared" si="1"/>
        <v>1.033585003905233</v>
      </c>
    </row>
    <row r="29" spans="1:7" x14ac:dyDescent="0.2">
      <c r="A29" s="4">
        <f>IF('True_Odds_Calculator_2-way'!A30="","",'True_Odds_Calculator_2-way'!A30)</f>
        <v>2.09</v>
      </c>
      <c r="B29" s="4">
        <f>IF('True_Odds_Calculator_2-way'!B30="","",'True_Odds_Calculator_2-way'!B30)</f>
        <v>1.8</v>
      </c>
      <c r="C29" s="4">
        <f t="shared" si="0"/>
        <v>3.4024455077086735E-2</v>
      </c>
      <c r="D29" s="4">
        <f t="shared" si="2"/>
        <v>2.1670506912442398</v>
      </c>
      <c r="E29" s="4">
        <f t="shared" si="3"/>
        <v>1.8568608094768018</v>
      </c>
      <c r="G29" s="4">
        <f t="shared" si="1"/>
        <v>1.0340244550770867</v>
      </c>
    </row>
    <row r="30" spans="1:7" x14ac:dyDescent="0.2">
      <c r="A30" s="4">
        <f>IF('True_Odds_Calculator_2-way'!A31="","",'True_Odds_Calculator_2-way'!A31)</f>
        <v>2.2000000000000002</v>
      </c>
      <c r="B30" s="4">
        <f>IF('True_Odds_Calculator_2-way'!B31="","",'True_Odds_Calculator_2-way'!B31)</f>
        <v>1.71</v>
      </c>
      <c r="C30" s="4">
        <f t="shared" si="0"/>
        <v>3.9340776182881454E-2</v>
      </c>
      <c r="D30" s="4">
        <f t="shared" si="2"/>
        <v>2.2995110024449881</v>
      </c>
      <c r="E30" s="4">
        <f t="shared" si="3"/>
        <v>1.7695202257761053</v>
      </c>
      <c r="G30" s="4">
        <f t="shared" si="1"/>
        <v>1.0393407761828815</v>
      </c>
    </row>
    <row r="31" spans="1:7" x14ac:dyDescent="0.2">
      <c r="A31" s="4">
        <f>IF('True_Odds_Calculator_2-way'!A32="","",'True_Odds_Calculator_2-way'!A32)</f>
        <v>2.0499999999999998</v>
      </c>
      <c r="B31" s="4">
        <f>IF('True_Odds_Calculator_2-way'!B32="","",'True_Odds_Calculator_2-way'!B32)</f>
        <v>1.85</v>
      </c>
      <c r="C31" s="4">
        <f t="shared" si="0"/>
        <v>2.8345418589321048E-2</v>
      </c>
      <c r="D31" s="4">
        <f t="shared" si="2"/>
        <v>2.1113430758524703</v>
      </c>
      <c r="E31" s="4">
        <f t="shared" si="3"/>
        <v>1.8998121477770822</v>
      </c>
      <c r="G31" s="4">
        <f t="shared" si="1"/>
        <v>1.028345418589321</v>
      </c>
    </row>
    <row r="32" spans="1:7" x14ac:dyDescent="0.2">
      <c r="A32" s="4">
        <f>IF('True_Odds_Calculator_2-way'!A33="","",'True_Odds_Calculator_2-way'!A33)</f>
        <v>2</v>
      </c>
      <c r="B32" s="4">
        <f>IF('True_Odds_Calculator_2-way'!B33="","",'True_Odds_Calculator_2-way'!B33)</f>
        <v>1.89</v>
      </c>
      <c r="C32" s="4">
        <f t="shared" si="0"/>
        <v>2.9100529100529293E-2</v>
      </c>
      <c r="D32" s="4">
        <f t="shared" si="2"/>
        <v>2.0599455040871937</v>
      </c>
      <c r="E32" s="4">
        <f t="shared" si="3"/>
        <v>1.9434447300771212</v>
      </c>
      <c r="G32" s="4">
        <f t="shared" si="1"/>
        <v>1.0291005291005293</v>
      </c>
    </row>
    <row r="33" spans="1:7" x14ac:dyDescent="0.2">
      <c r="A33" s="4">
        <f>IF('True_Odds_Calculator_2-way'!A34="","",'True_Odds_Calculator_2-way'!A34)</f>
        <v>1.72</v>
      </c>
      <c r="B33" s="4">
        <f>IF('True_Odds_Calculator_2-way'!B34="","",'True_Odds_Calculator_2-way'!B34)</f>
        <v>2.21</v>
      </c>
      <c r="C33" s="4">
        <f t="shared" si="0"/>
        <v>3.3884036620014824E-2</v>
      </c>
      <c r="D33" s="4">
        <f t="shared" si="2"/>
        <v>1.7716256524981358</v>
      </c>
      <c r="E33" s="4">
        <f t="shared" si="3"/>
        <v>2.2959652089876781</v>
      </c>
      <c r="G33" s="4">
        <f t="shared" si="1"/>
        <v>1.0338840366200148</v>
      </c>
    </row>
    <row r="34" spans="1:7" x14ac:dyDescent="0.2">
      <c r="A34" s="4">
        <f>IF('True_Odds_Calculator_2-way'!A35="","",'True_Odds_Calculator_2-way'!A35)</f>
        <v>1.76</v>
      </c>
      <c r="B34" s="4">
        <f>IF('True_Odds_Calculator_2-way'!B35="","",'True_Odds_Calculator_2-way'!B35)</f>
        <v>2.15</v>
      </c>
      <c r="C34" s="4">
        <f t="shared" si="0"/>
        <v>3.3298097251585723E-2</v>
      </c>
      <c r="D34" s="4">
        <f t="shared" si="2"/>
        <v>1.8131288931480596</v>
      </c>
      <c r="E34" s="4">
        <f t="shared" si="3"/>
        <v>2.2298173246906305</v>
      </c>
      <c r="G34" s="4">
        <f t="shared" si="1"/>
        <v>1.0332980972515857</v>
      </c>
    </row>
    <row r="35" spans="1:7" x14ac:dyDescent="0.2">
      <c r="A35" s="4">
        <f>IF('True_Odds_Calculator_2-way'!A36="","",'True_Odds_Calculator_2-way'!A36)</f>
        <v>1.63</v>
      </c>
      <c r="B35" s="4">
        <f>IF('True_Odds_Calculator_2-way'!B36="","",'True_Odds_Calculator_2-way'!B36)</f>
        <v>2.39</v>
      </c>
      <c r="C35" s="4">
        <f t="shared" si="0"/>
        <v>3.19069743563416E-2</v>
      </c>
      <c r="D35" s="4">
        <f t="shared" si="2"/>
        <v>1.6735184827201064</v>
      </c>
      <c r="E35" s="4">
        <f t="shared" si="3"/>
        <v>2.4847402493861024</v>
      </c>
      <c r="G35" s="4">
        <f t="shared" si="1"/>
        <v>1.0319069743563416</v>
      </c>
    </row>
    <row r="36" spans="1:7" x14ac:dyDescent="0.2">
      <c r="A36" s="4">
        <f>IF('True_Odds_Calculator_2-way'!A37="","",'True_Odds_Calculator_2-way'!A37)</f>
        <v>1.58</v>
      </c>
      <c r="B36" s="4">
        <f>IF('True_Odds_Calculator_2-way'!B37="","",'True_Odds_Calculator_2-way'!B37)</f>
        <v>2.48</v>
      </c>
      <c r="C36" s="4">
        <f t="shared" si="0"/>
        <v>3.61371988566761E-2</v>
      </c>
      <c r="D36" s="4">
        <f t="shared" si="2"/>
        <v>1.6264320106259338</v>
      </c>
      <c r="E36" s="4">
        <f t="shared" si="3"/>
        <v>2.5963424330771265</v>
      </c>
      <c r="G36" s="4">
        <f t="shared" si="1"/>
        <v>1.0361371988566761</v>
      </c>
    </row>
    <row r="37" spans="1:7" x14ac:dyDescent="0.2">
      <c r="A37" s="4">
        <f>IF('True_Odds_Calculator_2-way'!A38="","",'True_Odds_Calculator_2-way'!A38)</f>
        <v>1.96</v>
      </c>
      <c r="B37" s="4">
        <f>IF('True_Odds_Calculator_2-way'!B38="","",'True_Odds_Calculator_2-way'!B38)</f>
        <v>1.93</v>
      </c>
      <c r="C37" s="4">
        <f t="shared" si="0"/>
        <v>2.8338796658559762E-2</v>
      </c>
      <c r="D37" s="4">
        <f t="shared" si="2"/>
        <v>2.0159880622468553</v>
      </c>
      <c r="E37" s="4">
        <f t="shared" si="3"/>
        <v>1.9842635333613092</v>
      </c>
      <c r="G37" s="4">
        <f t="shared" si="1"/>
        <v>1.0283387966585598</v>
      </c>
    </row>
    <row r="38" spans="1:7" x14ac:dyDescent="0.2">
      <c r="A38" s="4">
        <f>IF('True_Odds_Calculator_2-way'!A39="","",'True_Odds_Calculator_2-way'!A39)</f>
        <v>1.99</v>
      </c>
      <c r="B38" s="4">
        <f>IF('True_Odds_Calculator_2-way'!B39="","",'True_Odds_Calculator_2-way'!B39)</f>
        <v>1.9</v>
      </c>
      <c r="C38" s="4">
        <f t="shared" si="0"/>
        <v>2.8828352287754377E-2</v>
      </c>
      <c r="D38" s="4">
        <f t="shared" si="2"/>
        <v>2.0487672717420748</v>
      </c>
      <c r="E38" s="4">
        <f t="shared" si="3"/>
        <v>1.9535003874967702</v>
      </c>
      <c r="G38" s="4">
        <f t="shared" si="1"/>
        <v>1.0288283522877544</v>
      </c>
    </row>
    <row r="39" spans="1:7" x14ac:dyDescent="0.2">
      <c r="A39" s="4">
        <f>IF('True_Odds_Calculator_2-way'!A40="","",'True_Odds_Calculator_2-way'!A40)</f>
        <v>2.15</v>
      </c>
      <c r="B39" s="4">
        <f>IF('True_Odds_Calculator_2-way'!B40="","",'True_Odds_Calculator_2-way'!B40)</f>
        <v>1.76</v>
      </c>
      <c r="C39" s="4">
        <f t="shared" si="0"/>
        <v>3.3298097251585723E-2</v>
      </c>
      <c r="D39" s="4">
        <f t="shared" si="2"/>
        <v>2.2298173246906305</v>
      </c>
      <c r="E39" s="4">
        <f t="shared" si="3"/>
        <v>1.8131288931480596</v>
      </c>
      <c r="G39" s="4">
        <f t="shared" si="1"/>
        <v>1.0332980972515857</v>
      </c>
    </row>
    <row r="40" spans="1:7" x14ac:dyDescent="0.2">
      <c r="A40" s="4">
        <f>IF('True_Odds_Calculator_2-way'!A41="","",'True_Odds_Calculator_2-way'!A41)</f>
        <v>1.75</v>
      </c>
      <c r="B40" s="4">
        <f>IF('True_Odds_Calculator_2-way'!B41="","",'True_Odds_Calculator_2-way'!B41)</f>
        <v>2.11</v>
      </c>
      <c r="C40" s="4">
        <f t="shared" si="0"/>
        <v>4.5362220717670931E-2</v>
      </c>
      <c r="D40" s="4">
        <f t="shared" si="2"/>
        <v>1.8223318938926589</v>
      </c>
      <c r="E40" s="4">
        <f t="shared" si="3"/>
        <v>2.2160540135033755</v>
      </c>
      <c r="G40" s="4">
        <f t="shared" si="1"/>
        <v>1.0453622207176709</v>
      </c>
    </row>
    <row r="41" spans="1:7" x14ac:dyDescent="0.2">
      <c r="A41" s="4">
        <f>IF('True_Odds_Calculator_2-way'!A42="","",'True_Odds_Calculator_2-way'!A42)</f>
        <v>2.6</v>
      </c>
      <c r="B41" s="4">
        <f>IF('True_Odds_Calculator_2-way'!B42="","",'True_Odds_Calculator_2-way'!B42)</f>
        <v>1.51</v>
      </c>
      <c r="C41" s="4">
        <f t="shared" si="0"/>
        <v>4.6867040244523706E-2</v>
      </c>
      <c r="D41" s="4">
        <f t="shared" si="2"/>
        <v>2.7686882933709454</v>
      </c>
      <c r="E41" s="4">
        <f t="shared" si="3"/>
        <v>1.5653907496012758</v>
      </c>
      <c r="G41" s="4">
        <f t="shared" si="1"/>
        <v>1.0468670402445237</v>
      </c>
    </row>
    <row r="42" spans="1:7" x14ac:dyDescent="0.2">
      <c r="A42" s="4">
        <f>IF('True_Odds_Calculator_2-way'!A43="","",'True_Odds_Calculator_2-way'!A43)</f>
        <v>1.77</v>
      </c>
      <c r="B42" s="4">
        <f>IF('True_Odds_Calculator_2-way'!B43="","",'True_Odds_Calculator_2-way'!B43)</f>
        <v>2.0699999999999998</v>
      </c>
      <c r="C42" s="4">
        <f t="shared" si="0"/>
        <v>4.8063538852042953E-2</v>
      </c>
      <c r="D42" s="4">
        <f t="shared" si="2"/>
        <v>1.848633921138273</v>
      </c>
      <c r="E42" s="4">
        <f t="shared" si="3"/>
        <v>2.1783643984660661</v>
      </c>
      <c r="G42" s="4">
        <f t="shared" si="1"/>
        <v>1.048063538852043</v>
      </c>
    </row>
    <row r="43" spans="1:7" x14ac:dyDescent="0.2">
      <c r="A43" s="4">
        <f>IF('True_Odds_Calculator_2-way'!A44="","",'True_Odds_Calculator_2-way'!A44)</f>
        <v>2.19</v>
      </c>
      <c r="B43" s="4">
        <f>IF('True_Odds_Calculator_2-way'!B44="","",'True_Odds_Calculator_2-way'!B44)</f>
        <v>1.69</v>
      </c>
      <c r="C43" s="4">
        <f t="shared" si="0"/>
        <v>4.8336980897571102E-2</v>
      </c>
      <c r="D43" s="4">
        <f t="shared" si="2"/>
        <v>2.3123926150385805</v>
      </c>
      <c r="E43" s="4">
        <f t="shared" si="3"/>
        <v>1.7619671038537528</v>
      </c>
      <c r="G43" s="4">
        <f t="shared" si="1"/>
        <v>1.0483369808975711</v>
      </c>
    </row>
    <row r="44" spans="1:7" x14ac:dyDescent="0.2">
      <c r="A44" s="4">
        <f>IF('True_Odds_Calculator_2-way'!A45="","",'True_Odds_Calculator_2-way'!A45)</f>
        <v>2.87</v>
      </c>
      <c r="B44" s="4">
        <f>IF('True_Odds_Calculator_2-way'!B45="","",'True_Odds_Calculator_2-way'!B45)</f>
        <v>1.46</v>
      </c>
      <c r="C44" s="4">
        <f t="shared" si="0"/>
        <v>3.3363562598443863E-2</v>
      </c>
      <c r="D44" s="4">
        <f t="shared" si="2"/>
        <v>3.0143155168692894</v>
      </c>
      <c r="E44" s="4">
        <f t="shared" si="3"/>
        <v>1.4964465554801614</v>
      </c>
      <c r="G44" s="4">
        <f t="shared" si="1"/>
        <v>1.0333635625984439</v>
      </c>
    </row>
    <row r="45" spans="1:7" x14ac:dyDescent="0.2">
      <c r="A45" s="4">
        <f>IF('True_Odds_Calculator_2-way'!A46="","",'True_Odds_Calculator_2-way'!A46)</f>
        <v>2.27</v>
      </c>
      <c r="B45" s="4">
        <f>IF('True_Odds_Calculator_2-way'!B46="","",'True_Odds_Calculator_2-way'!B46)</f>
        <v>1.68</v>
      </c>
      <c r="C45" s="4">
        <f t="shared" si="0"/>
        <v>3.5766729599328695E-2</v>
      </c>
      <c r="D45" s="4">
        <f t="shared" si="2"/>
        <v>2.3660503784588656</v>
      </c>
      <c r="E45" s="4">
        <f t="shared" si="3"/>
        <v>1.7320374239258789</v>
      </c>
      <c r="G45" s="4">
        <f t="shared" si="1"/>
        <v>1.0357667295993287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1.7</v>
      </c>
      <c r="C46" s="4">
        <f t="shared" si="0"/>
        <v>3.4663865546218364E-2</v>
      </c>
      <c r="D46" s="4">
        <f t="shared" si="2"/>
        <v>2.3304773561811505</v>
      </c>
      <c r="E46" s="4">
        <f t="shared" si="3"/>
        <v>1.7516099356025756</v>
      </c>
      <c r="G46" s="4">
        <f t="shared" si="1"/>
        <v>1.0346638655462184</v>
      </c>
    </row>
    <row r="47" spans="1:7" x14ac:dyDescent="0.2">
      <c r="A47" s="4">
        <f>IF('True_Odds_Calculator_2-way'!A48="","",'True_Odds_Calculator_2-way'!A48)</f>
        <v>2.2999999999999998</v>
      </c>
      <c r="B47" s="4">
        <f>IF('True_Odds_Calculator_2-way'!B48="","",'True_Odds_Calculator_2-way'!B48)</f>
        <v>1.67</v>
      </c>
      <c r="C47" s="4">
        <f t="shared" si="0"/>
        <v>3.3585003905233002E-2</v>
      </c>
      <c r="D47" s="4">
        <f t="shared" si="2"/>
        <v>2.3924011211460603</v>
      </c>
      <c r="E47" s="4">
        <f t="shared" si="3"/>
        <v>1.7181838514873629</v>
      </c>
      <c r="G47" s="4">
        <f t="shared" si="1"/>
        <v>1.033585003905233</v>
      </c>
    </row>
    <row r="48" spans="1:7" x14ac:dyDescent="0.2">
      <c r="A48" s="4">
        <f>IF('True_Odds_Calculator_2-way'!A49="","",'True_Odds_Calculator_2-way'!A49)</f>
        <v>2.8</v>
      </c>
      <c r="B48" s="4">
        <f>IF('True_Odds_Calculator_2-way'!B49="","",'True_Odds_Calculator_2-way'!B49)</f>
        <v>1.48</v>
      </c>
      <c r="C48" s="4">
        <f t="shared" si="0"/>
        <v>3.2818532818532864E-2</v>
      </c>
      <c r="D48" s="4">
        <f t="shared" si="2"/>
        <v>2.9348441926345612</v>
      </c>
      <c r="E48" s="4">
        <f t="shared" si="3"/>
        <v>1.5168374816983896</v>
      </c>
      <c r="G48" s="4">
        <f t="shared" si="1"/>
        <v>1.0328185328185329</v>
      </c>
    </row>
    <row r="49" spans="1:7" x14ac:dyDescent="0.2">
      <c r="A49" s="4">
        <f>IF('True_Odds_Calculator_2-way'!A50="","",'True_Odds_Calculator_2-way'!A50)</f>
        <v>1.75</v>
      </c>
      <c r="B49" s="4">
        <f>IF('True_Odds_Calculator_2-way'!B50="","",'True_Odds_Calculator_2-way'!B50)</f>
        <v>2.17</v>
      </c>
      <c r="C49" s="4">
        <f t="shared" si="0"/>
        <v>3.2258064516129004E-2</v>
      </c>
      <c r="D49" s="4">
        <f t="shared" si="2"/>
        <v>1.8008298755186722</v>
      </c>
      <c r="E49" s="4">
        <f t="shared" si="3"/>
        <v>2.2487046632124348</v>
      </c>
      <c r="G49" s="4">
        <f t="shared" si="1"/>
        <v>1.032258064516129</v>
      </c>
    </row>
    <row r="50" spans="1:7" x14ac:dyDescent="0.2">
      <c r="A50" s="4">
        <f>IF('True_Odds_Calculator_2-way'!A51="","",'True_Odds_Calculator_2-way'!A51)</f>
        <v>1.54</v>
      </c>
      <c r="B50" s="4">
        <f>IF('True_Odds_Calculator_2-way'!B51="","",'True_Odds_Calculator_2-way'!B51)</f>
        <v>2.6</v>
      </c>
      <c r="C50" s="4">
        <f t="shared" si="0"/>
        <v>3.3966033966033926E-2</v>
      </c>
      <c r="D50" s="4">
        <f t="shared" si="2"/>
        <v>1.5813586097946286</v>
      </c>
      <c r="E50" s="4">
        <f t="shared" si="3"/>
        <v>2.7201086956521738</v>
      </c>
      <c r="G50" s="4">
        <f t="shared" si="1"/>
        <v>1.0339660339660339</v>
      </c>
    </row>
    <row r="51" spans="1:7" x14ac:dyDescent="0.2">
      <c r="A51" s="4">
        <f>IF('True_Odds_Calculator_2-way'!A52="","",'True_Odds_Calculator_2-way'!A52)</f>
        <v>1.57</v>
      </c>
      <c r="B51" s="4">
        <f>IF('True_Odds_Calculator_2-way'!B52="","",'True_Odds_Calculator_2-way'!B52)</f>
        <v>2.5</v>
      </c>
      <c r="C51" s="4">
        <f t="shared" si="0"/>
        <v>3.6942675159235661E-2</v>
      </c>
      <c r="D51" s="4">
        <f t="shared" si="2"/>
        <v>1.6168898043254378</v>
      </c>
      <c r="E51" s="4">
        <f t="shared" si="3"/>
        <v>2.621035058430718</v>
      </c>
      <c r="G51" s="4">
        <f t="shared" si="1"/>
        <v>1.0369426751592357</v>
      </c>
    </row>
    <row r="52" spans="1:7" x14ac:dyDescent="0.2">
      <c r="A52" s="4">
        <f>IF('True_Odds_Calculator_2-way'!A53="","",'True_Odds_Calculator_2-way'!A53)</f>
        <v>1.78</v>
      </c>
      <c r="B52" s="4">
        <f>IF('True_Odds_Calculator_2-way'!B53="","",'True_Odds_Calculator_2-way'!B53)</f>
        <v>2.11</v>
      </c>
      <c r="C52" s="4">
        <f t="shared" si="0"/>
        <v>3.5731402098088338E-2</v>
      </c>
      <c r="D52" s="4">
        <f t="shared" si="2"/>
        <v>1.8384649273092173</v>
      </c>
      <c r="E52" s="4">
        <f t="shared" si="3"/>
        <v>2.1926557300484557</v>
      </c>
      <c r="G52" s="4">
        <f t="shared" si="1"/>
        <v>1.0357314020980883</v>
      </c>
    </row>
    <row r="53" spans="1:7" x14ac:dyDescent="0.2">
      <c r="A53" s="4">
        <f>IF('True_Odds_Calculator_2-way'!A54="","",'True_Odds_Calculator_2-way'!A54)</f>
        <v>1.99</v>
      </c>
      <c r="B53" s="4">
        <f>IF('True_Odds_Calculator_2-way'!B54="","",'True_Odds_Calculator_2-way'!B54)</f>
        <v>1.9</v>
      </c>
      <c r="C53" s="4">
        <f t="shared" si="0"/>
        <v>2.8828352287754377E-2</v>
      </c>
      <c r="D53" s="4">
        <f t="shared" si="2"/>
        <v>2.0487672717420748</v>
      </c>
      <c r="E53" s="4">
        <f t="shared" si="3"/>
        <v>1.9535003874967702</v>
      </c>
      <c r="G53" s="4">
        <f t="shared" si="1"/>
        <v>1.0288283522877544</v>
      </c>
    </row>
    <row r="54" spans="1:7" x14ac:dyDescent="0.2">
      <c r="A54" s="4">
        <f>IF('True_Odds_Calculator_2-way'!A55="","",'True_Odds_Calculator_2-way'!A55)</f>
        <v>2.4500000000000002</v>
      </c>
      <c r="B54" s="4">
        <f>IF('True_Odds_Calculator_2-way'!B55="","",'True_Odds_Calculator_2-way'!B55)</f>
        <v>1.56</v>
      </c>
      <c r="C54" s="4">
        <f t="shared" si="0"/>
        <v>4.9188906331763427E-2</v>
      </c>
      <c r="D54" s="4">
        <f t="shared" si="2"/>
        <v>2.6070941336971352</v>
      </c>
      <c r="E54" s="4">
        <f t="shared" si="3"/>
        <v>1.6222410865874364</v>
      </c>
      <c r="G54" s="4">
        <f t="shared" si="1"/>
        <v>1.0491889063317634</v>
      </c>
    </row>
    <row r="55" spans="1:7" x14ac:dyDescent="0.2">
      <c r="A55" s="4">
        <f>IF('True_Odds_Calculator_2-way'!A56="","",'True_Odds_Calculator_2-way'!A56)</f>
        <v>2.35</v>
      </c>
      <c r="B55" s="4">
        <f>IF('True_Odds_Calculator_2-way'!B56="","",'True_Odds_Calculator_2-way'!B56)</f>
        <v>1.61</v>
      </c>
      <c r="C55" s="4">
        <f t="shared" si="0"/>
        <v>4.664992731597728E-2</v>
      </c>
      <c r="D55" s="4">
        <f t="shared" si="2"/>
        <v>2.4862822408411369</v>
      </c>
      <c r="E55" s="4">
        <f t="shared" si="3"/>
        <v>1.6728197192439485</v>
      </c>
      <c r="G55" s="4">
        <f t="shared" si="1"/>
        <v>1.0466499273159773</v>
      </c>
    </row>
    <row r="56" spans="1:7" x14ac:dyDescent="0.2">
      <c r="A56" s="4">
        <f>IF('True_Odds_Calculator_2-way'!A57="","",'True_Odds_Calculator_2-way'!A57)</f>
        <v>1.77</v>
      </c>
      <c r="B56" s="4">
        <f>IF('True_Odds_Calculator_2-way'!B57="","",'True_Odds_Calculator_2-way'!B57)</f>
        <v>2.04</v>
      </c>
      <c r="C56" s="4">
        <f t="shared" si="0"/>
        <v>5.5167829843801863E-2</v>
      </c>
      <c r="D56" s="4">
        <f t="shared" si="2"/>
        <v>1.8608534322820036</v>
      </c>
      <c r="E56" s="4">
        <f t="shared" si="3"/>
        <v>2.1616379310344827</v>
      </c>
      <c r="G56" s="4">
        <f t="shared" si="1"/>
        <v>1.0551678298438019</v>
      </c>
    </row>
    <row r="57" spans="1:7" x14ac:dyDescent="0.2">
      <c r="A57" s="4">
        <f>IF('True_Odds_Calculator_2-way'!A58="","",'True_Odds_Calculator_2-way'!A58)</f>
        <v>1.59</v>
      </c>
      <c r="B57" s="4">
        <f>IF('True_Odds_Calculator_2-way'!B58="","",'True_Odds_Calculator_2-way'!B58)</f>
        <v>2.37</v>
      </c>
      <c r="C57" s="4">
        <f t="shared" si="0"/>
        <v>5.0871745880105124E-2</v>
      </c>
      <c r="D57" s="4">
        <f t="shared" si="2"/>
        <v>1.6570147087922962</v>
      </c>
      <c r="E57" s="4">
        <f t="shared" si="3"/>
        <v>2.5220359401666501</v>
      </c>
      <c r="G57" s="4">
        <f t="shared" si="1"/>
        <v>1.0508717458801051</v>
      </c>
    </row>
    <row r="58" spans="1:7" x14ac:dyDescent="0.2">
      <c r="A58" s="4">
        <f>IF('True_Odds_Calculator_2-way'!A59="","",'True_Odds_Calculator_2-way'!A59)</f>
        <v>2.34</v>
      </c>
      <c r="B58" s="4">
        <f>IF('True_Odds_Calculator_2-way'!B59="","",'True_Odds_Calculator_2-way'!B59)</f>
        <v>1.6</v>
      </c>
      <c r="C58" s="4">
        <f t="shared" si="0"/>
        <v>5.2350427350427386E-2</v>
      </c>
      <c r="D58" s="4">
        <f t="shared" si="2"/>
        <v>2.4926764314247669</v>
      </c>
      <c r="E58" s="4">
        <f t="shared" si="3"/>
        <v>1.6699375557537914</v>
      </c>
      <c r="G58" s="4">
        <f t="shared" si="1"/>
        <v>1.0523504273504274</v>
      </c>
    </row>
    <row r="59" spans="1:7" x14ac:dyDescent="0.2">
      <c r="A59" s="4">
        <f>IF('True_Odds_Calculator_2-way'!A60="","",'True_Odds_Calculator_2-way'!A60)</f>
        <v>1.87</v>
      </c>
      <c r="B59" s="4">
        <f>IF('True_Odds_Calculator_2-way'!B60="","",'True_Odds_Calculator_2-way'!B60)</f>
        <v>1.94</v>
      </c>
      <c r="C59" s="4">
        <f t="shared" si="0"/>
        <v>5.0223275814543111E-2</v>
      </c>
      <c r="D59" s="4">
        <f t="shared" si="2"/>
        <v>1.9621396506030613</v>
      </c>
      <c r="E59" s="4">
        <f t="shared" si="3"/>
        <v>2.0393501602113662</v>
      </c>
      <c r="G59" s="4">
        <f t="shared" si="1"/>
        <v>1.0502232758145431</v>
      </c>
    </row>
    <row r="60" spans="1:7" x14ac:dyDescent="0.2">
      <c r="A60" s="4">
        <f>IF('True_Odds_Calculator_2-way'!A61="","",'True_Odds_Calculator_2-way'!A61)</f>
        <v>2.11</v>
      </c>
      <c r="B60" s="4">
        <f>IF('True_Odds_Calculator_2-way'!B61="","",'True_Odds_Calculator_2-way'!B61)</f>
        <v>1.77</v>
      </c>
      <c r="C60" s="4">
        <f t="shared" si="0"/>
        <v>3.8905400701529036E-2</v>
      </c>
      <c r="D60" s="4">
        <f t="shared" si="2"/>
        <v>2.2003122514507911</v>
      </c>
      <c r="E60" s="4">
        <f t="shared" si="3"/>
        <v>1.8331165484575556</v>
      </c>
      <c r="G60" s="4">
        <f t="shared" si="1"/>
        <v>1.038905400701529</v>
      </c>
    </row>
    <row r="61" spans="1:7" x14ac:dyDescent="0.2">
      <c r="A61" s="4">
        <f>IF('True_Odds_Calculator_2-way'!A62="","",'True_Odds_Calculator_2-way'!A62)</f>
        <v>2.29</v>
      </c>
      <c r="B61" s="4">
        <f>IF('True_Odds_Calculator_2-way'!B62="","",'True_Odds_Calculator_2-way'!B62)</f>
        <v>1.63</v>
      </c>
      <c r="C61" s="4">
        <f t="shared" si="0"/>
        <v>5.0178155222761145E-2</v>
      </c>
      <c r="D61" s="4">
        <f t="shared" si="2"/>
        <v>2.4295896117421165</v>
      </c>
      <c r="E61" s="4">
        <f t="shared" si="3"/>
        <v>1.6995014455801674</v>
      </c>
      <c r="G61" s="4">
        <f t="shared" si="1"/>
        <v>1.0501781552227611</v>
      </c>
    </row>
    <row r="62" spans="1:7" x14ac:dyDescent="0.2">
      <c r="A62" s="4">
        <f>IF('True_Odds_Calculator_2-way'!A63="","",'True_Odds_Calculator_2-way'!A63)</f>
        <v>1.97</v>
      </c>
      <c r="B62" s="4">
        <f>IF('True_Odds_Calculator_2-way'!B63="","",'True_Odds_Calculator_2-way'!B63)</f>
        <v>1.9</v>
      </c>
      <c r="C62" s="4">
        <f t="shared" si="0"/>
        <v>3.3930002671653803E-2</v>
      </c>
      <c r="D62" s="4">
        <f t="shared" si="2"/>
        <v>2.0381159814865235</v>
      </c>
      <c r="E62" s="4">
        <f t="shared" si="3"/>
        <v>1.9632835038027801</v>
      </c>
      <c r="G62" s="4">
        <f t="shared" si="1"/>
        <v>1.0339300026716538</v>
      </c>
    </row>
    <row r="63" spans="1:7" x14ac:dyDescent="0.2">
      <c r="A63" s="4">
        <f>IF('True_Odds_Calculator_2-way'!A64="","",'True_Odds_Calculator_2-way'!A64)</f>
        <v>1.88</v>
      </c>
      <c r="B63" s="4">
        <f>IF('True_Odds_Calculator_2-way'!B64="","",'True_Odds_Calculator_2-way'!B64)</f>
        <v>1.98</v>
      </c>
      <c r="C63" s="4">
        <f t="shared" si="0"/>
        <v>3.6965398667526461E-2</v>
      </c>
      <c r="D63" s="4">
        <f t="shared" si="2"/>
        <v>1.9476768522394308</v>
      </c>
      <c r="E63" s="4">
        <f t="shared" si="3"/>
        <v>2.0552120141342756</v>
      </c>
      <c r="G63" s="4">
        <f t="shared" si="1"/>
        <v>1.0369653986675265</v>
      </c>
    </row>
    <row r="64" spans="1:7" x14ac:dyDescent="0.2">
      <c r="A64" s="4">
        <f>IF('True_Odds_Calculator_2-way'!A65="","",'True_Odds_Calculator_2-way'!A65)</f>
        <v>1.54</v>
      </c>
      <c r="B64" s="4">
        <f>IF('True_Odds_Calculator_2-way'!B65="","",'True_Odds_Calculator_2-way'!B65)</f>
        <v>2.54</v>
      </c>
      <c r="C64" s="4">
        <f t="shared" si="0"/>
        <v>4.3051436752224115E-2</v>
      </c>
      <c r="D64" s="4">
        <f t="shared" si="2"/>
        <v>1.5928007166707387</v>
      </c>
      <c r="E64" s="4">
        <f t="shared" si="3"/>
        <v>2.6869075422448137</v>
      </c>
      <c r="G64" s="4">
        <f t="shared" si="1"/>
        <v>1.0430514367522241</v>
      </c>
    </row>
    <row r="65" spans="1:7" x14ac:dyDescent="0.2">
      <c r="A65" s="4">
        <f>IF('True_Odds_Calculator_2-way'!A66="","",'True_Odds_Calculator_2-way'!A66)</f>
        <v>1.4</v>
      </c>
      <c r="B65" s="4">
        <f>IF('True_Odds_Calculator_2-way'!B66="","",'True_Odds_Calculator_2-way'!B66)</f>
        <v>3.07</v>
      </c>
      <c r="C65" s="4">
        <f t="shared" si="0"/>
        <v>4.0018613308515638E-2</v>
      </c>
      <c r="D65" s="4">
        <f t="shared" si="2"/>
        <v>1.4403485254691688</v>
      </c>
      <c r="E65" s="4">
        <f t="shared" si="3"/>
        <v>3.2709284627092847</v>
      </c>
      <c r="G65" s="4">
        <f t="shared" si="1"/>
        <v>1.0400186133085156</v>
      </c>
    </row>
    <row r="66" spans="1:7" x14ac:dyDescent="0.2">
      <c r="A66" s="4">
        <f>IF('True_Odds_Calculator_2-way'!A67="","",'True_Odds_Calculator_2-way'!A67)</f>
        <v>1.46</v>
      </c>
      <c r="B66" s="4">
        <f>IF('True_Odds_Calculator_2-way'!B67="","",'True_Odds_Calculator_2-way'!B67)</f>
        <v>2.82</v>
      </c>
      <c r="C66" s="4">
        <f t="shared" ref="C66:C129" si="4">IF(A66="","",((1/A66)+(1/B66))-1)</f>
        <v>3.9541435927329172E-2</v>
      </c>
      <c r="D66" s="4">
        <f t="shared" si="2"/>
        <v>1.5033958957131379</v>
      </c>
      <c r="E66" s="4">
        <f t="shared" si="3"/>
        <v>2.9865080516465974</v>
      </c>
      <c r="G66" s="4">
        <f t="shared" ref="G66:G129" si="5">IF(A66="","",C66+1)</f>
        <v>1.0395414359273292</v>
      </c>
    </row>
    <row r="67" spans="1:7" x14ac:dyDescent="0.2">
      <c r="A67" s="4">
        <f>IF('True_Odds_Calculator_2-way'!A68="","",'True_Odds_Calculator_2-way'!A68)</f>
        <v>1.6</v>
      </c>
      <c r="B67" s="4">
        <f>IF('True_Odds_Calculator_2-way'!B68="","",'True_Odds_Calculator_2-way'!B68)</f>
        <v>2.4500000000000002</v>
      </c>
      <c r="C67" s="4">
        <f t="shared" si="4"/>
        <v>3.3163265306122458E-2</v>
      </c>
      <c r="D67" s="4">
        <f t="shared" ref="D67:D130" si="6">IF(A67="","",(2*A67)/(2-($C67*A67)))</f>
        <v>1.6436058700209644</v>
      </c>
      <c r="E67" s="4">
        <f t="shared" ref="E67:E130" si="7">IF(B67="","",(2*B67)/(2-($C67*B67)))</f>
        <v>2.5537459283387625</v>
      </c>
      <c r="G67" s="4">
        <f t="shared" si="5"/>
        <v>1.0331632653061225</v>
      </c>
    </row>
    <row r="68" spans="1:7" x14ac:dyDescent="0.2">
      <c r="A68" s="4">
        <f>IF('True_Odds_Calculator_2-way'!A69="","",'True_Odds_Calculator_2-way'!A69)</f>
        <v>1.95</v>
      </c>
      <c r="B68" s="4">
        <f>IF('True_Odds_Calculator_2-way'!B69="","",'True_Odds_Calculator_2-way'!B69)</f>
        <v>1.93</v>
      </c>
      <c r="C68" s="4">
        <f t="shared" si="4"/>
        <v>3.0955227846419575E-2</v>
      </c>
      <c r="D68" s="4">
        <f t="shared" si="6"/>
        <v>2.0106851876586083</v>
      </c>
      <c r="E68" s="4">
        <f t="shared" si="7"/>
        <v>1.9894277785119598</v>
      </c>
      <c r="G68" s="4">
        <f t="shared" si="5"/>
        <v>1.0309552278464196</v>
      </c>
    </row>
    <row r="69" spans="1:7" x14ac:dyDescent="0.2">
      <c r="A69" s="4">
        <f>IF('True_Odds_Calculator_2-way'!A70="","",'True_Odds_Calculator_2-way'!A70)</f>
        <v>2.04</v>
      </c>
      <c r="B69" s="4">
        <f>IF('True_Odds_Calculator_2-way'!B70="","",'True_Odds_Calculator_2-way'!B70)</f>
        <v>1.85</v>
      </c>
      <c r="C69" s="4">
        <f t="shared" si="4"/>
        <v>3.0736618971912932E-2</v>
      </c>
      <c r="D69" s="4">
        <f t="shared" si="6"/>
        <v>2.1060267857142851</v>
      </c>
      <c r="E69" s="4">
        <f t="shared" si="7"/>
        <v>1.9041372351160444</v>
      </c>
      <c r="G69" s="4">
        <f t="shared" si="5"/>
        <v>1.0307366189719129</v>
      </c>
    </row>
    <row r="70" spans="1:7" x14ac:dyDescent="0.2">
      <c r="A70" s="4">
        <f>IF('True_Odds_Calculator_2-way'!A71="","",'True_Odds_Calculator_2-way'!A71)</f>
        <v>1.83</v>
      </c>
      <c r="B70" s="4">
        <f>IF('True_Odds_Calculator_2-way'!B71="","",'True_Odds_Calculator_2-way'!B71)</f>
        <v>2.0499999999999998</v>
      </c>
      <c r="C70" s="4">
        <f t="shared" si="4"/>
        <v>3.4252965480474407E-2</v>
      </c>
      <c r="D70" s="4">
        <f t="shared" si="6"/>
        <v>1.8892106257081707</v>
      </c>
      <c r="E70" s="4">
        <f t="shared" si="7"/>
        <v>2.1245929491717397</v>
      </c>
      <c r="G70" s="4">
        <f t="shared" si="5"/>
        <v>1.0342529654804744</v>
      </c>
    </row>
    <row r="71" spans="1:7" x14ac:dyDescent="0.2">
      <c r="A71" s="4">
        <f>IF('True_Odds_Calculator_2-way'!A72="","",'True_Odds_Calculator_2-way'!A72)</f>
        <v>1.49</v>
      </c>
      <c r="B71" s="4">
        <f>IF('True_Odds_Calculator_2-way'!B72="","",'True_Odds_Calculator_2-way'!B72)</f>
        <v>2.52</v>
      </c>
      <c r="C71" s="4">
        <f t="shared" si="4"/>
        <v>6.7966336422712326E-2</v>
      </c>
      <c r="D71" s="4">
        <f t="shared" si="6"/>
        <v>1.5694699882962717</v>
      </c>
      <c r="E71" s="4">
        <f t="shared" si="7"/>
        <v>2.7560187903699358</v>
      </c>
      <c r="G71" s="4">
        <f t="shared" si="5"/>
        <v>1.0679663364227123</v>
      </c>
    </row>
    <row r="72" spans="1:7" x14ac:dyDescent="0.2">
      <c r="A72" s="4">
        <f>IF('True_Odds_Calculator_2-way'!A73="","",'True_Odds_Calculator_2-way'!A73)</f>
        <v>1.51</v>
      </c>
      <c r="B72" s="4">
        <f>IF('True_Odds_Calculator_2-way'!B73="","",'True_Odds_Calculator_2-way'!B73)</f>
        <v>2.66</v>
      </c>
      <c r="C72" s="4">
        <f t="shared" si="4"/>
        <v>3.8191505253199143E-2</v>
      </c>
      <c r="D72" s="4">
        <f t="shared" si="6"/>
        <v>1.5548329655866526</v>
      </c>
      <c r="E72" s="4">
        <f t="shared" si="7"/>
        <v>2.802344240563734</v>
      </c>
      <c r="G72" s="4">
        <f t="shared" si="5"/>
        <v>1.0381915052531991</v>
      </c>
    </row>
    <row r="73" spans="1:7" x14ac:dyDescent="0.2">
      <c r="A73" s="4">
        <f>IF('True_Odds_Calculator_2-way'!A74="","",'True_Odds_Calculator_2-way'!A74)</f>
        <v>2.85</v>
      </c>
      <c r="B73" s="4">
        <f>IF('True_Odds_Calculator_2-way'!B74="","",'True_Odds_Calculator_2-way'!B74)</f>
        <v>1.47</v>
      </c>
      <c r="C73" s="4">
        <f t="shared" si="4"/>
        <v>3.1149301825993625E-2</v>
      </c>
      <c r="D73" s="4">
        <f t="shared" si="6"/>
        <v>2.9823812066203956</v>
      </c>
      <c r="E73" s="4">
        <f t="shared" si="7"/>
        <v>1.5044438459466738</v>
      </c>
      <c r="G73" s="4">
        <f t="shared" si="5"/>
        <v>1.0311493018259936</v>
      </c>
    </row>
    <row r="74" spans="1:7" x14ac:dyDescent="0.2">
      <c r="A74" s="4">
        <f>IF('True_Odds_Calculator_2-way'!A75="","",'True_Odds_Calculator_2-way'!A75)</f>
        <v>1.91</v>
      </c>
      <c r="B74" s="4">
        <f>IF('True_Odds_Calculator_2-way'!B75="","",'True_Odds_Calculator_2-way'!B75)</f>
        <v>1.98</v>
      </c>
      <c r="C74" s="4">
        <f t="shared" si="4"/>
        <v>2.861071447458885E-2</v>
      </c>
      <c r="D74" s="4">
        <f t="shared" si="6"/>
        <v>1.9636533568721115</v>
      </c>
      <c r="E74" s="4">
        <f t="shared" si="7"/>
        <v>2.0377175494369308</v>
      </c>
      <c r="G74" s="4">
        <f t="shared" si="5"/>
        <v>1.0286107144745888</v>
      </c>
    </row>
    <row r="75" spans="1:7" x14ac:dyDescent="0.2">
      <c r="A75" s="4">
        <f>IF('True_Odds_Calculator_2-way'!A76="","",'True_Odds_Calculator_2-way'!A76)</f>
        <v>1.69</v>
      </c>
      <c r="B75" s="4">
        <f>IF('True_Odds_Calculator_2-way'!B76="","",'True_Odds_Calculator_2-way'!B76)</f>
        <v>2.23</v>
      </c>
      <c r="C75" s="4">
        <f t="shared" si="4"/>
        <v>4.0146469604903645E-2</v>
      </c>
      <c r="D75" s="4">
        <f t="shared" si="6"/>
        <v>1.7493443498038854</v>
      </c>
      <c r="E75" s="4">
        <f t="shared" si="7"/>
        <v>2.3344999535416733</v>
      </c>
      <c r="G75" s="4">
        <f t="shared" si="5"/>
        <v>1.0401464696049036</v>
      </c>
    </row>
    <row r="76" spans="1:7" x14ac:dyDescent="0.2">
      <c r="A76" s="4">
        <f>IF('True_Odds_Calculator_2-way'!A77="","",'True_Odds_Calculator_2-way'!A77)</f>
        <v>1.61</v>
      </c>
      <c r="B76" s="4">
        <f>IF('True_Odds_Calculator_2-way'!B77="","",'True_Odds_Calculator_2-way'!B77)</f>
        <v>2.4</v>
      </c>
      <c r="C76" s="4">
        <f t="shared" si="4"/>
        <v>3.7784679089026829E-2</v>
      </c>
      <c r="D76" s="4">
        <f t="shared" si="6"/>
        <v>1.6605070906746886</v>
      </c>
      <c r="E76" s="4">
        <f t="shared" si="7"/>
        <v>2.5139882888744305</v>
      </c>
      <c r="G76" s="4">
        <f t="shared" si="5"/>
        <v>1.0377846790890268</v>
      </c>
    </row>
    <row r="77" spans="1:7" x14ac:dyDescent="0.2">
      <c r="A77" s="4">
        <f>IF('True_Odds_Calculator_2-way'!A78="","",'True_Odds_Calculator_2-way'!A78)</f>
        <v>1.73</v>
      </c>
      <c r="B77" s="4">
        <f>IF('True_Odds_Calculator_2-way'!B78="","",'True_Odds_Calculator_2-way'!B78)</f>
        <v>2.17</v>
      </c>
      <c r="C77" s="4">
        <f t="shared" si="4"/>
        <v>3.8864175168482618E-2</v>
      </c>
      <c r="D77" s="4">
        <f t="shared" si="6"/>
        <v>1.7901814453637255</v>
      </c>
      <c r="E77" s="4">
        <f t="shared" si="7"/>
        <v>2.2655321203343295</v>
      </c>
      <c r="G77" s="4">
        <f t="shared" si="5"/>
        <v>1.0388641751684826</v>
      </c>
    </row>
    <row r="78" spans="1:7" x14ac:dyDescent="0.2">
      <c r="A78" s="4">
        <f>IF('True_Odds_Calculator_2-way'!A79="","",'True_Odds_Calculator_2-way'!A79)</f>
        <v>1.58</v>
      </c>
      <c r="B78" s="4">
        <f>IF('True_Odds_Calculator_2-way'!B79="","",'True_Odds_Calculator_2-way'!B79)</f>
        <v>2.4900000000000002</v>
      </c>
      <c r="C78" s="4">
        <f t="shared" si="4"/>
        <v>3.4517818107874465E-2</v>
      </c>
      <c r="D78" s="4">
        <f t="shared" si="6"/>
        <v>1.6242929689112753</v>
      </c>
      <c r="E78" s="4">
        <f t="shared" si="7"/>
        <v>2.6018120494676276</v>
      </c>
      <c r="G78" s="4">
        <f t="shared" si="5"/>
        <v>1.0345178181078745</v>
      </c>
    </row>
    <row r="79" spans="1:7" x14ac:dyDescent="0.2">
      <c r="A79" s="4">
        <f>IF('True_Odds_Calculator_2-way'!A80="","",'True_Odds_Calculator_2-way'!A80)</f>
        <v>1.69</v>
      </c>
      <c r="B79" s="4">
        <f>IF('True_Odds_Calculator_2-way'!B80="","",'True_Odds_Calculator_2-way'!B80)</f>
        <v>2.25</v>
      </c>
      <c r="C79" s="4">
        <f t="shared" si="4"/>
        <v>3.6160420775805502E-2</v>
      </c>
      <c r="D79" s="4">
        <f t="shared" si="6"/>
        <v>1.7432664756446994</v>
      </c>
      <c r="E79" s="4">
        <f t="shared" si="7"/>
        <v>2.3454124903623752</v>
      </c>
      <c r="G79" s="4">
        <f t="shared" si="5"/>
        <v>1.0361604207758055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2.13</v>
      </c>
      <c r="C80" s="4">
        <f t="shared" si="4"/>
        <v>3.128132088410629E-2</v>
      </c>
      <c r="D80" s="4">
        <f t="shared" si="6"/>
        <v>1.8309750325976726</v>
      </c>
      <c r="E80" s="4">
        <f t="shared" si="7"/>
        <v>2.2034055907479515</v>
      </c>
      <c r="G80" s="4">
        <f t="shared" si="5"/>
        <v>1.0312813208841063</v>
      </c>
    </row>
    <row r="81" spans="1:7" x14ac:dyDescent="0.2">
      <c r="A81" s="4">
        <f>IF('True_Odds_Calculator_2-way'!A82="","",'True_Odds_Calculator_2-way'!A82)</f>
        <v>1.56</v>
      </c>
      <c r="B81" s="4">
        <f>IF('True_Odds_Calculator_2-way'!B82="","",'True_Odds_Calculator_2-way'!B82)</f>
        <v>2.5499999999999998</v>
      </c>
      <c r="C81" s="4">
        <f t="shared" si="4"/>
        <v>3.3182503770738947E-2</v>
      </c>
      <c r="D81" s="4">
        <f t="shared" si="6"/>
        <v>1.6014492753623186</v>
      </c>
      <c r="E81" s="4">
        <f t="shared" si="7"/>
        <v>2.6626506024096379</v>
      </c>
      <c r="G81" s="4">
        <f t="shared" si="5"/>
        <v>1.0331825037707389</v>
      </c>
    </row>
    <row r="82" spans="1:7" x14ac:dyDescent="0.2">
      <c r="A82" s="4">
        <f>IF('True_Odds_Calculator_2-way'!A83="","",'True_Odds_Calculator_2-way'!A83)</f>
        <v>1.98</v>
      </c>
      <c r="B82" s="4">
        <f>IF('True_Odds_Calculator_2-way'!B83="","",'True_Odds_Calculator_2-way'!B83)</f>
        <v>1.91</v>
      </c>
      <c r="C82" s="4">
        <f t="shared" si="4"/>
        <v>2.861071447458885E-2</v>
      </c>
      <c r="D82" s="4">
        <f t="shared" si="6"/>
        <v>2.0377175494369308</v>
      </c>
      <c r="E82" s="4">
        <f t="shared" si="7"/>
        <v>1.9636533568721115</v>
      </c>
      <c r="G82" s="4">
        <f t="shared" si="5"/>
        <v>1.0286107144745888</v>
      </c>
    </row>
    <row r="83" spans="1:7" x14ac:dyDescent="0.2">
      <c r="A83" s="4">
        <f>IF('True_Odds_Calculator_2-way'!A84="","",'True_Odds_Calculator_2-way'!A84)</f>
        <v>1.43</v>
      </c>
      <c r="B83" s="4">
        <f>IF('True_Odds_Calculator_2-way'!B84="","",'True_Odds_Calculator_2-way'!B84)</f>
        <v>2.95</v>
      </c>
      <c r="C83" s="4">
        <f t="shared" si="4"/>
        <v>3.8283750148156992E-2</v>
      </c>
      <c r="D83" s="4">
        <f t="shared" si="6"/>
        <v>1.4702448375010893</v>
      </c>
      <c r="E83" s="4">
        <f t="shared" si="7"/>
        <v>3.1265517880303877</v>
      </c>
      <c r="G83" s="4">
        <f t="shared" si="5"/>
        <v>1.038283750148157</v>
      </c>
    </row>
    <row r="84" spans="1:7" x14ac:dyDescent="0.2">
      <c r="A84" s="4">
        <f>IF('True_Odds_Calculator_2-way'!A85="","",'True_Odds_Calculator_2-way'!A85)</f>
        <v>1.62</v>
      </c>
      <c r="B84" s="4">
        <f>IF('True_Odds_Calculator_2-way'!B85="","",'True_Odds_Calculator_2-way'!B85)</f>
        <v>2.4</v>
      </c>
      <c r="C84" s="4">
        <f t="shared" si="4"/>
        <v>3.3950617283950546E-2</v>
      </c>
      <c r="D84" s="4">
        <f t="shared" si="6"/>
        <v>1.6658097686375322</v>
      </c>
      <c r="E84" s="4">
        <f t="shared" si="7"/>
        <v>2.5019305019305014</v>
      </c>
      <c r="G84" s="4">
        <f t="shared" si="5"/>
        <v>1.0339506172839505</v>
      </c>
    </row>
    <row r="85" spans="1:7" x14ac:dyDescent="0.2">
      <c r="A85" s="4">
        <f>IF('True_Odds_Calculator_2-way'!A86="","",'True_Odds_Calculator_2-way'!A86)</f>
        <v>1.85</v>
      </c>
      <c r="B85" s="4">
        <f>IF('True_Odds_Calculator_2-way'!B86="","",'True_Odds_Calculator_2-way'!B86)</f>
        <v>2.04</v>
      </c>
      <c r="C85" s="4">
        <f t="shared" si="4"/>
        <v>3.0736618971912932E-2</v>
      </c>
      <c r="D85" s="4">
        <f t="shared" si="6"/>
        <v>1.9041372351160444</v>
      </c>
      <c r="E85" s="4">
        <f t="shared" si="7"/>
        <v>2.1060267857142851</v>
      </c>
      <c r="G85" s="4">
        <f t="shared" si="5"/>
        <v>1.0307366189719129</v>
      </c>
    </row>
    <row r="86" spans="1:7" x14ac:dyDescent="0.2">
      <c r="A86" s="4">
        <f>IF('True_Odds_Calculator_2-way'!A87="","",'True_Odds_Calculator_2-way'!A87)</f>
        <v>1.5</v>
      </c>
      <c r="B86" s="4">
        <f>IF('True_Odds_Calculator_2-way'!B87="","",'True_Odds_Calculator_2-way'!B87)</f>
        <v>2.68</v>
      </c>
      <c r="C86" s="4">
        <f t="shared" si="4"/>
        <v>3.9800995024875441E-2</v>
      </c>
      <c r="D86" s="4">
        <f t="shared" si="6"/>
        <v>1.546153846153846</v>
      </c>
      <c r="E86" s="4">
        <f t="shared" si="7"/>
        <v>2.8309859154929571</v>
      </c>
      <c r="G86" s="4">
        <f t="shared" si="5"/>
        <v>1.0398009950248754</v>
      </c>
    </row>
    <row r="87" spans="1:7" x14ac:dyDescent="0.2">
      <c r="A87" s="4">
        <f>IF('True_Odds_Calculator_2-way'!A88="","",'True_Odds_Calculator_2-way'!A88)</f>
        <v>1.64</v>
      </c>
      <c r="B87" s="4">
        <f>IF('True_Odds_Calculator_2-way'!B88="","",'True_Odds_Calculator_2-way'!B88)</f>
        <v>2.36</v>
      </c>
      <c r="C87" s="4">
        <f t="shared" si="4"/>
        <v>3.3484911120297722E-2</v>
      </c>
      <c r="D87" s="4">
        <f t="shared" si="6"/>
        <v>1.6863018473335656</v>
      </c>
      <c r="E87" s="4">
        <f t="shared" si="7"/>
        <v>2.4570848146267141</v>
      </c>
      <c r="G87" s="4">
        <f t="shared" si="5"/>
        <v>1.0334849111202977</v>
      </c>
    </row>
    <row r="88" spans="1:7" x14ac:dyDescent="0.2">
      <c r="A88" s="4">
        <f>IF('True_Odds_Calculator_2-way'!A89="","",'True_Odds_Calculator_2-way'!A89)</f>
        <v>1.45</v>
      </c>
      <c r="B88" s="4">
        <f>IF('True_Odds_Calculator_2-way'!B89="","",'True_Odds_Calculator_2-way'!B89)</f>
        <v>2.88</v>
      </c>
      <c r="C88" s="4">
        <f t="shared" si="4"/>
        <v>3.687739463601547E-2</v>
      </c>
      <c r="D88" s="4">
        <f t="shared" si="6"/>
        <v>1.4898323225115948</v>
      </c>
      <c r="E88" s="4">
        <f t="shared" si="7"/>
        <v>3.0415149308084493</v>
      </c>
      <c r="G88" s="4">
        <f t="shared" si="5"/>
        <v>1.0368773946360155</v>
      </c>
    </row>
    <row r="89" spans="1:7" x14ac:dyDescent="0.2">
      <c r="A89" s="4">
        <f>IF('True_Odds_Calculator_2-way'!A90="","",'True_Odds_Calculator_2-way'!A90)</f>
        <v>1.57</v>
      </c>
      <c r="B89" s="4">
        <f>IF('True_Odds_Calculator_2-way'!B90="","",'True_Odds_Calculator_2-way'!B90)</f>
        <v>2.5</v>
      </c>
      <c r="C89" s="4">
        <f t="shared" si="4"/>
        <v>3.6942675159235661E-2</v>
      </c>
      <c r="D89" s="4">
        <f t="shared" si="6"/>
        <v>1.6168898043254378</v>
      </c>
      <c r="E89" s="4">
        <f t="shared" si="7"/>
        <v>2.621035058430718</v>
      </c>
      <c r="G89" s="4">
        <f t="shared" si="5"/>
        <v>1.0369426751592357</v>
      </c>
    </row>
    <row r="90" spans="1:7" x14ac:dyDescent="0.2">
      <c r="A90" s="4">
        <f>IF('True_Odds_Calculator_2-way'!A91="","",'True_Odds_Calculator_2-way'!A91)</f>
        <v>2.04</v>
      </c>
      <c r="B90" s="4">
        <f>IF('True_Odds_Calculator_2-way'!B91="","",'True_Odds_Calculator_2-way'!B91)</f>
        <v>1.85</v>
      </c>
      <c r="C90" s="4">
        <f t="shared" si="4"/>
        <v>3.0736618971912932E-2</v>
      </c>
      <c r="D90" s="4">
        <f t="shared" si="6"/>
        <v>2.1060267857142851</v>
      </c>
      <c r="E90" s="4">
        <f t="shared" si="7"/>
        <v>1.9041372351160444</v>
      </c>
      <c r="G90" s="4">
        <f t="shared" si="5"/>
        <v>1.0307366189719129</v>
      </c>
    </row>
    <row r="91" spans="1:7" x14ac:dyDescent="0.2">
      <c r="A91" s="4">
        <f>IF('True_Odds_Calculator_2-way'!A92="","",'True_Odds_Calculator_2-way'!A92)</f>
        <v>1.79</v>
      </c>
      <c r="B91" s="4">
        <f>IF('True_Odds_Calculator_2-way'!B92="","",'True_Odds_Calculator_2-way'!B92)</f>
        <v>2.09</v>
      </c>
      <c r="C91" s="4">
        <f t="shared" si="4"/>
        <v>3.7128117398625982E-2</v>
      </c>
      <c r="D91" s="4">
        <f t="shared" si="6"/>
        <v>1.8515255747197545</v>
      </c>
      <c r="E91" s="4">
        <f t="shared" si="7"/>
        <v>2.1743628490889537</v>
      </c>
      <c r="G91" s="4">
        <f t="shared" si="5"/>
        <v>1.037128117398626</v>
      </c>
    </row>
    <row r="92" spans="1:7" x14ac:dyDescent="0.2">
      <c r="A92" s="4">
        <f>IF('True_Odds_Calculator_2-way'!A93="","",'True_Odds_Calculator_2-way'!A93)</f>
        <v>1.56</v>
      </c>
      <c r="B92" s="4">
        <f>IF('True_Odds_Calculator_2-way'!B93="","",'True_Odds_Calculator_2-way'!B93)</f>
        <v>2.54</v>
      </c>
      <c r="C92" s="4">
        <f t="shared" si="4"/>
        <v>3.4726428427215739E-2</v>
      </c>
      <c r="D92" s="4">
        <f t="shared" si="6"/>
        <v>1.6034315312398835</v>
      </c>
      <c r="E92" s="4">
        <f t="shared" si="7"/>
        <v>2.6571888412017164</v>
      </c>
      <c r="G92" s="4">
        <f t="shared" si="5"/>
        <v>1.0347264284272157</v>
      </c>
    </row>
    <row r="93" spans="1:7" x14ac:dyDescent="0.2">
      <c r="A93" s="4">
        <f>IF('True_Odds_Calculator_2-way'!A94="","",'True_Odds_Calculator_2-way'!A94)</f>
        <v>1.64</v>
      </c>
      <c r="B93" s="4">
        <f>IF('True_Odds_Calculator_2-way'!B94="","",'True_Odds_Calculator_2-way'!B94)</f>
        <v>2.34</v>
      </c>
      <c r="C93" s="4">
        <f t="shared" si="4"/>
        <v>3.7106524911402872E-2</v>
      </c>
      <c r="D93" s="4">
        <f t="shared" si="6"/>
        <v>1.6914668547249645</v>
      </c>
      <c r="E93" s="4">
        <f t="shared" si="7"/>
        <v>2.4462009178990307</v>
      </c>
      <c r="G93" s="4">
        <f t="shared" si="5"/>
        <v>1.0371065249114029</v>
      </c>
    </row>
    <row r="94" spans="1:7" x14ac:dyDescent="0.2">
      <c r="A94" s="4">
        <f>IF('True_Odds_Calculator_2-way'!A95="","",'True_Odds_Calculator_2-way'!A95)</f>
        <v>1.56</v>
      </c>
      <c r="B94" s="4">
        <f>IF('True_Odds_Calculator_2-way'!B95="","",'True_Odds_Calculator_2-way'!B95)</f>
        <v>2.54</v>
      </c>
      <c r="C94" s="4">
        <f t="shared" si="4"/>
        <v>3.4726428427215739E-2</v>
      </c>
      <c r="D94" s="4">
        <f t="shared" si="6"/>
        <v>1.6034315312398835</v>
      </c>
      <c r="E94" s="4">
        <f t="shared" si="7"/>
        <v>2.6571888412017164</v>
      </c>
      <c r="G94" s="4">
        <f t="shared" si="5"/>
        <v>1.0347264284272157</v>
      </c>
    </row>
    <row r="95" spans="1:7" x14ac:dyDescent="0.2">
      <c r="A95" s="4">
        <f>IF('True_Odds_Calculator_2-way'!A96="","",'True_Odds_Calculator_2-way'!A96)</f>
        <v>1.42</v>
      </c>
      <c r="B95" s="4">
        <f>IF('True_Odds_Calculator_2-way'!B96="","",'True_Odds_Calculator_2-way'!B96)</f>
        <v>3</v>
      </c>
      <c r="C95" s="4">
        <f t="shared" si="4"/>
        <v>3.7558685446009488E-2</v>
      </c>
      <c r="D95" s="4">
        <f t="shared" si="6"/>
        <v>1.4589041095890412</v>
      </c>
      <c r="E95" s="4">
        <f t="shared" si="7"/>
        <v>3.1791044776119408</v>
      </c>
      <c r="G95" s="4">
        <f t="shared" si="5"/>
        <v>1.0375586854460095</v>
      </c>
    </row>
    <row r="96" spans="1:7" x14ac:dyDescent="0.2">
      <c r="A96" s="4">
        <f>IF('True_Odds_Calculator_2-way'!A97="","",'True_Odds_Calculator_2-way'!A97)</f>
        <v>1.64</v>
      </c>
      <c r="B96" s="4">
        <f>IF('True_Odds_Calculator_2-way'!B97="","",'True_Odds_Calculator_2-way'!B97)</f>
        <v>2.35</v>
      </c>
      <c r="C96" s="4">
        <f t="shared" si="4"/>
        <v>3.5288012454592677E-2</v>
      </c>
      <c r="D96" s="4">
        <f t="shared" si="6"/>
        <v>1.6888694127957931</v>
      </c>
      <c r="E96" s="4">
        <f t="shared" si="7"/>
        <v>2.4516539440203564</v>
      </c>
      <c r="G96" s="4">
        <f t="shared" si="5"/>
        <v>1.0352880124545927</v>
      </c>
    </row>
    <row r="97" spans="1:7" x14ac:dyDescent="0.2">
      <c r="A97" s="4">
        <f>IF('True_Odds_Calculator_2-way'!A98="","",'True_Odds_Calculator_2-way'!A98)</f>
        <v>2.0699999999999998</v>
      </c>
      <c r="B97" s="4">
        <f>IF('True_Odds_Calculator_2-way'!B98="","",'True_Odds_Calculator_2-way'!B98)</f>
        <v>1.83</v>
      </c>
      <c r="C97" s="4">
        <f t="shared" si="4"/>
        <v>2.9539874871307603E-2</v>
      </c>
      <c r="D97" s="4">
        <f t="shared" si="6"/>
        <v>2.1352836729517204</v>
      </c>
      <c r="E97" s="4">
        <f t="shared" si="7"/>
        <v>1.8808371192373576</v>
      </c>
      <c r="G97" s="4">
        <f t="shared" si="5"/>
        <v>1.0295398748713076</v>
      </c>
    </row>
    <row r="98" spans="1:7" x14ac:dyDescent="0.2">
      <c r="A98" s="4">
        <f>IF('True_Odds_Calculator_2-way'!A99="","",'True_Odds_Calculator_2-way'!A99)</f>
        <v>1.95</v>
      </c>
      <c r="B98" s="4">
        <f>IF('True_Odds_Calculator_2-way'!B99="","",'True_Odds_Calculator_2-way'!B99)</f>
        <v>1.93</v>
      </c>
      <c r="C98" s="4">
        <f t="shared" si="4"/>
        <v>3.0955227846419575E-2</v>
      </c>
      <c r="D98" s="4">
        <f t="shared" si="6"/>
        <v>2.0106851876586083</v>
      </c>
      <c r="E98" s="4">
        <f t="shared" si="7"/>
        <v>1.9894277785119598</v>
      </c>
      <c r="G98" s="4">
        <f t="shared" si="5"/>
        <v>1.0309552278464196</v>
      </c>
    </row>
    <row r="99" spans="1:7" x14ac:dyDescent="0.2">
      <c r="A99" s="4">
        <f>IF('True_Odds_Calculator_2-way'!A100="","",'True_Odds_Calculator_2-way'!A100)</f>
        <v>1.73</v>
      </c>
      <c r="B99" s="4">
        <f>IF('True_Odds_Calculator_2-way'!B100="","",'True_Odds_Calculator_2-way'!B100)</f>
        <v>2.19</v>
      </c>
      <c r="C99" s="4">
        <f t="shared" si="4"/>
        <v>3.4655686647135031E-2</v>
      </c>
      <c r="D99" s="4">
        <f t="shared" si="6"/>
        <v>1.7834631769717797</v>
      </c>
      <c r="E99" s="4">
        <f t="shared" si="7"/>
        <v>2.2763841740018629</v>
      </c>
      <c r="G99" s="4">
        <f t="shared" si="5"/>
        <v>1.034655686647135</v>
      </c>
    </row>
    <row r="100" spans="1:7" x14ac:dyDescent="0.2">
      <c r="A100" s="4">
        <f>IF('True_Odds_Calculator_2-way'!A101="","",'True_Odds_Calculator_2-way'!A101)</f>
        <v>1.64</v>
      </c>
      <c r="B100" s="4">
        <f>IF('True_Odds_Calculator_2-way'!B101="","",'True_Odds_Calculator_2-way'!B101)</f>
        <v>2.37</v>
      </c>
      <c r="C100" s="4">
        <f t="shared" si="4"/>
        <v>3.1697025831017633E-2</v>
      </c>
      <c r="D100" s="4">
        <f t="shared" si="6"/>
        <v>1.6837636458152829</v>
      </c>
      <c r="E100" s="4">
        <f t="shared" si="7"/>
        <v>2.4624936644703492</v>
      </c>
      <c r="G100" s="4">
        <f t="shared" si="5"/>
        <v>1.0316970258310176</v>
      </c>
    </row>
    <row r="101" spans="1:7" x14ac:dyDescent="0.2">
      <c r="A101" s="4">
        <f>IF('True_Odds_Calculator_2-way'!A102="","",'True_Odds_Calculator_2-way'!A102)</f>
        <v>2.19</v>
      </c>
      <c r="B101" s="4">
        <f>IF('True_Odds_Calculator_2-way'!B102="","",'True_Odds_Calculator_2-way'!B102)</f>
        <v>1.74</v>
      </c>
      <c r="C101" s="4">
        <f t="shared" si="4"/>
        <v>3.1333648244370904E-2</v>
      </c>
      <c r="D101" s="4">
        <f t="shared" si="6"/>
        <v>2.2678093197643276</v>
      </c>
      <c r="E101" s="4">
        <f t="shared" si="7"/>
        <v>1.7887621461765948</v>
      </c>
      <c r="G101" s="4">
        <f t="shared" si="5"/>
        <v>1.0313336482443709</v>
      </c>
    </row>
    <row r="102" spans="1:7" x14ac:dyDescent="0.2">
      <c r="A102" s="4">
        <f>IF('True_Odds_Calculator_2-way'!A103="","",'True_Odds_Calculator_2-way'!A103)</f>
        <v>1.97</v>
      </c>
      <c r="B102" s="4">
        <f>IF('True_Odds_Calculator_2-way'!B103="","",'True_Odds_Calculator_2-way'!B103)</f>
        <v>1.92</v>
      </c>
      <c r="C102" s="4">
        <f t="shared" si="4"/>
        <v>2.844754653130277E-2</v>
      </c>
      <c r="D102" s="4">
        <f t="shared" si="6"/>
        <v>2.0267924123888115</v>
      </c>
      <c r="E102" s="4">
        <f t="shared" si="7"/>
        <v>1.9739066903246005</v>
      </c>
      <c r="G102" s="4">
        <f t="shared" si="5"/>
        <v>1.0284475465313028</v>
      </c>
    </row>
    <row r="103" spans="1:7" x14ac:dyDescent="0.2">
      <c r="A103" s="4">
        <f>IF('True_Odds_Calculator_2-way'!A104="","",'True_Odds_Calculator_2-way'!A104)</f>
        <v>2.2999999999999998</v>
      </c>
      <c r="B103" s="4">
        <f>IF('True_Odds_Calculator_2-way'!B104="","",'True_Odds_Calculator_2-way'!B104)</f>
        <v>1.67</v>
      </c>
      <c r="C103" s="4">
        <f t="shared" si="4"/>
        <v>3.3585003905233002E-2</v>
      </c>
      <c r="D103" s="4">
        <f t="shared" si="6"/>
        <v>2.3924011211460603</v>
      </c>
      <c r="E103" s="4">
        <f t="shared" si="7"/>
        <v>1.7181838514873629</v>
      </c>
      <c r="G103" s="4">
        <f t="shared" si="5"/>
        <v>1.033585003905233</v>
      </c>
    </row>
    <row r="104" spans="1:7" x14ac:dyDescent="0.2">
      <c r="A104" s="4">
        <f>IF('True_Odds_Calculator_2-way'!A105="","",'True_Odds_Calculator_2-way'!A105)</f>
        <v>2.02</v>
      </c>
      <c r="B104" s="4">
        <f>IF('True_Odds_Calculator_2-way'!B105="","",'True_Odds_Calculator_2-way'!B105)</f>
        <v>1.88</v>
      </c>
      <c r="C104" s="4">
        <f t="shared" si="4"/>
        <v>2.6964398567516312E-2</v>
      </c>
      <c r="D104" s="4">
        <f t="shared" si="6"/>
        <v>2.0765529308836395</v>
      </c>
      <c r="E104" s="4">
        <f t="shared" si="7"/>
        <v>1.9288906948394962</v>
      </c>
      <c r="G104" s="4">
        <f t="shared" si="5"/>
        <v>1.0269643985675163</v>
      </c>
    </row>
    <row r="105" spans="1:7" x14ac:dyDescent="0.2">
      <c r="A105" s="4">
        <f>IF('True_Odds_Calculator_2-way'!A106="","",'True_Odds_Calculator_2-way'!A106)</f>
        <v>1.95</v>
      </c>
      <c r="B105" s="4">
        <f>IF('True_Odds_Calculator_2-way'!B106="","",'True_Odds_Calculator_2-way'!B106)</f>
        <v>1.93</v>
      </c>
      <c r="C105" s="4">
        <f t="shared" si="4"/>
        <v>3.0955227846419575E-2</v>
      </c>
      <c r="D105" s="4">
        <f t="shared" si="6"/>
        <v>2.0106851876586083</v>
      </c>
      <c r="E105" s="4">
        <f t="shared" si="7"/>
        <v>1.9894277785119598</v>
      </c>
      <c r="G105" s="4">
        <f t="shared" si="5"/>
        <v>1.0309552278464196</v>
      </c>
    </row>
    <row r="106" spans="1:7" x14ac:dyDescent="0.2">
      <c r="A106" s="4">
        <f>IF('True_Odds_Calculator_2-way'!A107="","",'True_Odds_Calculator_2-way'!A107)</f>
        <v>2.0099999999999998</v>
      </c>
      <c r="B106" s="4">
        <f>IF('True_Odds_Calculator_2-way'!B107="","",'True_Odds_Calculator_2-way'!B107)</f>
        <v>1.86</v>
      </c>
      <c r="C106" s="4">
        <f t="shared" si="4"/>
        <v>3.5146846413095734E-2</v>
      </c>
      <c r="D106" s="4">
        <f t="shared" si="6"/>
        <v>2.0835980605249955</v>
      </c>
      <c r="E106" s="4">
        <f t="shared" si="7"/>
        <v>1.9228514118191637</v>
      </c>
      <c r="G106" s="4">
        <f t="shared" si="5"/>
        <v>1.0351468464130957</v>
      </c>
    </row>
    <row r="107" spans="1:7" x14ac:dyDescent="0.2">
      <c r="A107" s="4">
        <f>IF('True_Odds_Calculator_2-way'!A108="","",'True_Odds_Calculator_2-way'!A108)</f>
        <v>1.9</v>
      </c>
      <c r="B107" s="4">
        <f>IF('True_Odds_Calculator_2-way'!B108="","",'True_Odds_Calculator_2-way'!B108)</f>
        <v>1.97</v>
      </c>
      <c r="C107" s="4">
        <f t="shared" si="4"/>
        <v>3.3930002671653803E-2</v>
      </c>
      <c r="D107" s="4">
        <f t="shared" si="6"/>
        <v>1.9632835038027801</v>
      </c>
      <c r="E107" s="4">
        <f t="shared" si="7"/>
        <v>2.0381159814865235</v>
      </c>
      <c r="G107" s="4">
        <f t="shared" si="5"/>
        <v>1.0339300026716538</v>
      </c>
    </row>
    <row r="108" spans="1:7" x14ac:dyDescent="0.2">
      <c r="A108" s="4">
        <f>IF('True_Odds_Calculator_2-way'!A109="","",'True_Odds_Calculator_2-way'!A109)</f>
        <v>2.16</v>
      </c>
      <c r="B108" s="4">
        <f>IF('True_Odds_Calculator_2-way'!B109="","",'True_Odds_Calculator_2-way'!B109)</f>
        <v>1.74</v>
      </c>
      <c r="C108" s="4">
        <f t="shared" si="4"/>
        <v>3.7675606641123682E-2</v>
      </c>
      <c r="D108" s="4">
        <f t="shared" si="6"/>
        <v>2.2516175413371671</v>
      </c>
      <c r="E108" s="4">
        <f t="shared" si="7"/>
        <v>1.7989661114302122</v>
      </c>
      <c r="G108" s="4">
        <f t="shared" si="5"/>
        <v>1.0376756066411237</v>
      </c>
    </row>
    <row r="109" spans="1:7" x14ac:dyDescent="0.2">
      <c r="A109" s="4">
        <f>IF('True_Odds_Calculator_2-way'!A110="","",'True_Odds_Calculator_2-way'!A110)</f>
        <v>2.06</v>
      </c>
      <c r="B109" s="4">
        <f>IF('True_Odds_Calculator_2-way'!B110="","",'True_Odds_Calculator_2-way'!B110)</f>
        <v>1.83</v>
      </c>
      <c r="C109" s="4">
        <f t="shared" si="4"/>
        <v>3.1884980635577431E-2</v>
      </c>
      <c r="D109" s="4">
        <f t="shared" si="6"/>
        <v>2.1299508446804905</v>
      </c>
      <c r="E109" s="4">
        <f t="shared" si="7"/>
        <v>1.8849942497124856</v>
      </c>
      <c r="G109" s="4">
        <f t="shared" si="5"/>
        <v>1.0318849806355774</v>
      </c>
    </row>
    <row r="110" spans="1:7" x14ac:dyDescent="0.2">
      <c r="A110" s="4">
        <f>IF('True_Odds_Calculator_2-way'!A111="","",'True_Odds_Calculator_2-way'!A111)</f>
        <v>2.0499999999999998</v>
      </c>
      <c r="B110" s="4">
        <f>IF('True_Odds_Calculator_2-way'!B111="","",'True_Odds_Calculator_2-way'!B111)</f>
        <v>1.83</v>
      </c>
      <c r="C110" s="4">
        <f t="shared" si="4"/>
        <v>3.4252965480474407E-2</v>
      </c>
      <c r="D110" s="4">
        <f t="shared" si="6"/>
        <v>2.1245929491717397</v>
      </c>
      <c r="E110" s="4">
        <f t="shared" si="7"/>
        <v>1.8892106257081707</v>
      </c>
      <c r="G110" s="4">
        <f t="shared" si="5"/>
        <v>1.0342529654804744</v>
      </c>
    </row>
    <row r="111" spans="1:7" x14ac:dyDescent="0.2">
      <c r="A111" s="4">
        <f>IF('True_Odds_Calculator_2-way'!A112="","",'True_Odds_Calculator_2-way'!A112)</f>
        <v>2</v>
      </c>
      <c r="B111" s="4">
        <f>IF('True_Odds_Calculator_2-way'!B112="","",'True_Odds_Calculator_2-way'!B112)</f>
        <v>1.87</v>
      </c>
      <c r="C111" s="4">
        <f t="shared" si="4"/>
        <v>3.475935828876997E-2</v>
      </c>
      <c r="D111" s="4">
        <f t="shared" si="6"/>
        <v>2.0720221606648197</v>
      </c>
      <c r="E111" s="4">
        <f t="shared" si="7"/>
        <v>1.9328165374677002</v>
      </c>
      <c r="G111" s="4">
        <f t="shared" si="5"/>
        <v>1.03475935828877</v>
      </c>
    </row>
    <row r="112" spans="1:7" x14ac:dyDescent="0.2">
      <c r="A112" s="4">
        <f>IF('True_Odds_Calculator_2-way'!A113="","",'True_Odds_Calculator_2-way'!A113)</f>
        <v>1.96</v>
      </c>
      <c r="B112" s="4">
        <f>IF('True_Odds_Calculator_2-way'!B113="","",'True_Odds_Calculator_2-way'!B113)</f>
        <v>1.91</v>
      </c>
      <c r="C112" s="4">
        <f t="shared" si="4"/>
        <v>3.3764291056736839E-2</v>
      </c>
      <c r="D112" s="4">
        <f t="shared" si="6"/>
        <v>2.0270738574832143</v>
      </c>
      <c r="E112" s="4">
        <f t="shared" si="7"/>
        <v>1.9736398144242935</v>
      </c>
      <c r="G112" s="4">
        <f t="shared" si="5"/>
        <v>1.0337642910567368</v>
      </c>
    </row>
    <row r="113" spans="1:7" x14ac:dyDescent="0.2">
      <c r="A113" s="4">
        <f>IF('True_Odds_Calculator_2-way'!A114="","",'True_Odds_Calculator_2-way'!A114)</f>
        <v>2.0299999999999998</v>
      </c>
      <c r="B113" s="4">
        <f>IF('True_Odds_Calculator_2-way'!B114="","",'True_Odds_Calculator_2-way'!B114)</f>
        <v>1.85</v>
      </c>
      <c r="C113" s="4">
        <f t="shared" si="4"/>
        <v>3.315137797896428E-2</v>
      </c>
      <c r="D113" s="4">
        <f t="shared" si="6"/>
        <v>2.1006852188505105</v>
      </c>
      <c r="E113" s="4">
        <f t="shared" si="7"/>
        <v>1.9085249650616189</v>
      </c>
      <c r="G113" s="4">
        <f t="shared" si="5"/>
        <v>1.0331513779789643</v>
      </c>
    </row>
    <row r="114" spans="1:7" x14ac:dyDescent="0.2">
      <c r="A114" s="4">
        <f>IF('True_Odds_Calculator_2-way'!A115="","",'True_Odds_Calculator_2-way'!A115)</f>
        <v>1.98</v>
      </c>
      <c r="B114" s="4">
        <f>IF('True_Odds_Calculator_2-way'!B115="","",'True_Odds_Calculator_2-way'!B115)</f>
        <v>1.89</v>
      </c>
      <c r="C114" s="4">
        <f t="shared" si="4"/>
        <v>3.4151034151034265E-2</v>
      </c>
      <c r="D114" s="4">
        <f t="shared" si="6"/>
        <v>2.0492853622474128</v>
      </c>
      <c r="E114" s="4">
        <f t="shared" si="7"/>
        <v>1.9530295913574449</v>
      </c>
      <c r="G114" s="4">
        <f t="shared" si="5"/>
        <v>1.0341510341510343</v>
      </c>
    </row>
    <row r="115" spans="1:7" x14ac:dyDescent="0.2">
      <c r="A115" s="4">
        <f>IF('True_Odds_Calculator_2-way'!A116="","",'True_Odds_Calculator_2-way'!A116)</f>
        <v>2.13</v>
      </c>
      <c r="B115" s="4">
        <f>IF('True_Odds_Calculator_2-way'!B116="","",'True_Odds_Calculator_2-way'!B116)</f>
        <v>1.76</v>
      </c>
      <c r="C115" s="4">
        <f t="shared" si="4"/>
        <v>3.7665386256935607E-2</v>
      </c>
      <c r="D115" s="4">
        <f t="shared" si="6"/>
        <v>2.2190126672191313</v>
      </c>
      <c r="E115" s="4">
        <f t="shared" si="7"/>
        <v>1.8203360202000585</v>
      </c>
      <c r="G115" s="4">
        <f t="shared" si="5"/>
        <v>1.0376653862569356</v>
      </c>
    </row>
    <row r="116" spans="1:7" x14ac:dyDescent="0.2">
      <c r="A116" s="4">
        <f>IF('True_Odds_Calculator_2-way'!A117="","",'True_Odds_Calculator_2-way'!A117)</f>
        <v>1.98</v>
      </c>
      <c r="B116" s="4">
        <f>IF('True_Odds_Calculator_2-way'!B117="","",'True_Odds_Calculator_2-way'!B117)</f>
        <v>1.89</v>
      </c>
      <c r="C116" s="4">
        <f t="shared" si="4"/>
        <v>3.4151034151034265E-2</v>
      </c>
      <c r="D116" s="4">
        <f t="shared" si="6"/>
        <v>2.0492853622474128</v>
      </c>
      <c r="E116" s="4">
        <f t="shared" si="7"/>
        <v>1.9530295913574449</v>
      </c>
      <c r="G116" s="4">
        <f t="shared" si="5"/>
        <v>1.0341510341510343</v>
      </c>
    </row>
    <row r="117" spans="1:7" x14ac:dyDescent="0.2">
      <c r="A117" s="4">
        <f>IF('True_Odds_Calculator_2-way'!A118="","",'True_Odds_Calculator_2-way'!A118)</f>
        <v>2.0699999999999998</v>
      </c>
      <c r="B117" s="4">
        <f>IF('True_Odds_Calculator_2-way'!B118="","",'True_Odds_Calculator_2-way'!B118)</f>
        <v>1.8</v>
      </c>
      <c r="C117" s="4">
        <f t="shared" si="4"/>
        <v>3.8647342995169254E-2</v>
      </c>
      <c r="D117" s="4">
        <f t="shared" si="6"/>
        <v>2.15625</v>
      </c>
      <c r="E117" s="4">
        <f t="shared" si="7"/>
        <v>1.8648648648648651</v>
      </c>
      <c r="G117" s="4">
        <f t="shared" si="5"/>
        <v>1.0386473429951693</v>
      </c>
    </row>
    <row r="118" spans="1:7" x14ac:dyDescent="0.2">
      <c r="A118" s="4">
        <f>IF('True_Odds_Calculator_2-way'!A119="","",'True_Odds_Calculator_2-way'!A119)</f>
        <v>1.81</v>
      </c>
      <c r="B118" s="4">
        <f>IF('True_Odds_Calculator_2-way'!B119="","",'True_Odds_Calculator_2-way'!B119)</f>
        <v>2.06</v>
      </c>
      <c r="C118" s="4">
        <f t="shared" si="4"/>
        <v>3.7923081049187513E-2</v>
      </c>
      <c r="D118" s="4">
        <f t="shared" si="6"/>
        <v>1.8743276529432467</v>
      </c>
      <c r="E118" s="4">
        <f t="shared" si="7"/>
        <v>2.1437359857413907</v>
      </c>
      <c r="G118" s="4">
        <f t="shared" si="5"/>
        <v>1.0379230810491875</v>
      </c>
    </row>
    <row r="119" spans="1:7" x14ac:dyDescent="0.2">
      <c r="A119" s="4">
        <f>IF('True_Odds_Calculator_2-way'!A120="","",'True_Odds_Calculator_2-way'!A120)</f>
        <v>1.89</v>
      </c>
      <c r="B119" s="4">
        <f>IF('True_Odds_Calculator_2-way'!B120="","",'True_Odds_Calculator_2-way'!B120)</f>
        <v>1.98</v>
      </c>
      <c r="C119" s="4">
        <f t="shared" si="4"/>
        <v>3.4151034151034265E-2</v>
      </c>
      <c r="D119" s="4">
        <f t="shared" si="6"/>
        <v>1.9530295913574449</v>
      </c>
      <c r="E119" s="4">
        <f t="shared" si="7"/>
        <v>2.0492853622474128</v>
      </c>
      <c r="G119" s="4">
        <f t="shared" si="5"/>
        <v>1.0341510341510343</v>
      </c>
    </row>
    <row r="120" spans="1:7" x14ac:dyDescent="0.2">
      <c r="A120" s="4">
        <f>IF('True_Odds_Calculator_2-way'!A121="","",'True_Odds_Calculator_2-way'!A121)</f>
        <v>2.06</v>
      </c>
      <c r="B120" s="4">
        <f>IF('True_Odds_Calculator_2-way'!B121="","",'True_Odds_Calculator_2-way'!B121)</f>
        <v>1.82</v>
      </c>
      <c r="C120" s="4">
        <f t="shared" si="4"/>
        <v>3.4887442654432999E-2</v>
      </c>
      <c r="D120" s="4">
        <f t="shared" si="6"/>
        <v>2.1367833124358828</v>
      </c>
      <c r="E120" s="4">
        <f t="shared" si="7"/>
        <v>1.8796751228316457</v>
      </c>
      <c r="G120" s="4">
        <f t="shared" si="5"/>
        <v>1.034887442654433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1.83</v>
      </c>
      <c r="C121" s="4">
        <f t="shared" si="4"/>
        <v>3.4252965480474407E-2</v>
      </c>
      <c r="D121" s="4">
        <f t="shared" si="6"/>
        <v>2.1245929491717397</v>
      </c>
      <c r="E121" s="4">
        <f t="shared" si="7"/>
        <v>1.8892106257081707</v>
      </c>
      <c r="G121" s="4">
        <f t="shared" si="5"/>
        <v>1.0342529654804744</v>
      </c>
    </row>
    <row r="122" spans="1:7" x14ac:dyDescent="0.2">
      <c r="A122" s="4">
        <f>IF('True_Odds_Calculator_2-way'!A123="","",'True_Odds_Calculator_2-way'!A123)</f>
        <v>1.65</v>
      </c>
      <c r="B122" s="4">
        <f>IF('True_Odds_Calculator_2-way'!B123="","",'True_Odds_Calculator_2-way'!B123)</f>
        <v>2.31</v>
      </c>
      <c r="C122" s="4">
        <f t="shared" si="4"/>
        <v>3.8961038961038863E-2</v>
      </c>
      <c r="D122" s="4">
        <f t="shared" si="6"/>
        <v>1.7047970479704795</v>
      </c>
      <c r="E122" s="4">
        <f t="shared" si="7"/>
        <v>2.418848167539267</v>
      </c>
      <c r="G122" s="4">
        <f t="shared" si="5"/>
        <v>1.0389610389610389</v>
      </c>
    </row>
    <row r="123" spans="1:7" x14ac:dyDescent="0.2">
      <c r="A123" s="4">
        <f>IF('True_Odds_Calculator_2-way'!A124="","",'True_Odds_Calculator_2-way'!A124)</f>
        <v>1.76</v>
      </c>
      <c r="B123" s="4">
        <f>IF('True_Odds_Calculator_2-way'!B124="","",'True_Odds_Calculator_2-way'!B124)</f>
        <v>2.13</v>
      </c>
      <c r="C123" s="4">
        <f t="shared" si="4"/>
        <v>3.7665386256935607E-2</v>
      </c>
      <c r="D123" s="4">
        <f t="shared" si="6"/>
        <v>1.8203360202000585</v>
      </c>
      <c r="E123" s="4">
        <f t="shared" si="7"/>
        <v>2.2190126672191313</v>
      </c>
      <c r="G123" s="4">
        <f t="shared" si="5"/>
        <v>1.0376653862569356</v>
      </c>
    </row>
    <row r="124" spans="1:7" x14ac:dyDescent="0.2">
      <c r="A124" s="4">
        <f>IF('True_Odds_Calculator_2-way'!A125="","",'True_Odds_Calculator_2-way'!A125)</f>
        <v>1.88</v>
      </c>
      <c r="B124" s="4">
        <f>IF('True_Odds_Calculator_2-way'!B125="","",'True_Odds_Calculator_2-way'!B125)</f>
        <v>2</v>
      </c>
      <c r="C124" s="4">
        <f t="shared" si="4"/>
        <v>3.1914893617021267E-2</v>
      </c>
      <c r="D124" s="4">
        <f t="shared" si="6"/>
        <v>1.9381443298969072</v>
      </c>
      <c r="E124" s="4">
        <f t="shared" si="7"/>
        <v>2.0659340659340657</v>
      </c>
      <c r="G124" s="4">
        <f t="shared" si="5"/>
        <v>1.0319148936170213</v>
      </c>
    </row>
    <row r="125" spans="1:7" x14ac:dyDescent="0.2">
      <c r="A125" s="4">
        <f>IF('True_Odds_Calculator_2-way'!A126="","",'True_Odds_Calculator_2-way'!A126)</f>
        <v>2.19</v>
      </c>
      <c r="B125" s="4">
        <f>IF('True_Odds_Calculator_2-way'!B126="","",'True_Odds_Calculator_2-way'!B126)</f>
        <v>1.72</v>
      </c>
      <c r="C125" s="4">
        <f t="shared" si="4"/>
        <v>3.8016353403419467E-2</v>
      </c>
      <c r="D125" s="4">
        <f t="shared" si="6"/>
        <v>2.2851249696675566</v>
      </c>
      <c r="E125" s="4">
        <f t="shared" si="7"/>
        <v>1.7781344410876134</v>
      </c>
      <c r="G125" s="4">
        <f t="shared" si="5"/>
        <v>1.0380163534034195</v>
      </c>
    </row>
    <row r="126" spans="1:7" x14ac:dyDescent="0.2">
      <c r="A126" s="4">
        <f>IF('True_Odds_Calculator_2-way'!A127="","",'True_Odds_Calculator_2-way'!A127)</f>
        <v>1.87</v>
      </c>
      <c r="B126" s="4">
        <f>IF('True_Odds_Calculator_2-way'!B127="","",'True_Odds_Calculator_2-way'!B127)</f>
        <v>2.0099999999999998</v>
      </c>
      <c r="C126" s="4">
        <f t="shared" si="4"/>
        <v>3.22717960997152E-2</v>
      </c>
      <c r="D126" s="4">
        <f t="shared" si="6"/>
        <v>1.9281811886013285</v>
      </c>
      <c r="E126" s="4">
        <f t="shared" si="7"/>
        <v>2.0773758532069522</v>
      </c>
      <c r="G126" s="4">
        <f t="shared" si="5"/>
        <v>1.0322717960997152</v>
      </c>
    </row>
    <row r="127" spans="1:7" x14ac:dyDescent="0.2">
      <c r="A127" s="4">
        <f>IF('True_Odds_Calculator_2-way'!A128="","",'True_Odds_Calculator_2-way'!A128)</f>
        <v>1.85</v>
      </c>
      <c r="B127" s="4">
        <f>IF('True_Odds_Calculator_2-way'!B128="","",'True_Odds_Calculator_2-way'!B128)</f>
        <v>2.0299999999999998</v>
      </c>
      <c r="C127" s="4">
        <f t="shared" si="4"/>
        <v>3.315137797896428E-2</v>
      </c>
      <c r="D127" s="4">
        <f t="shared" si="6"/>
        <v>1.9085249650616189</v>
      </c>
      <c r="E127" s="4">
        <f t="shared" si="7"/>
        <v>2.1006852188505105</v>
      </c>
      <c r="G127" s="4">
        <f t="shared" si="5"/>
        <v>1.0331513779789643</v>
      </c>
    </row>
    <row r="128" spans="1:7" x14ac:dyDescent="0.2">
      <c r="A128" s="4">
        <f>IF('True_Odds_Calculator_2-way'!A129="","",'True_Odds_Calculator_2-way'!A129)</f>
        <v>1.75</v>
      </c>
      <c r="B128" s="4">
        <f>IF('True_Odds_Calculator_2-way'!B129="","",'True_Odds_Calculator_2-way'!B129)</f>
        <v>2.14</v>
      </c>
      <c r="C128" s="4">
        <f t="shared" si="4"/>
        <v>3.8718291054739673E-2</v>
      </c>
      <c r="D128" s="4">
        <f t="shared" si="6"/>
        <v>1.81136638452237</v>
      </c>
      <c r="E128" s="4">
        <f t="shared" si="7"/>
        <v>2.2324888226527575</v>
      </c>
      <c r="G128" s="4">
        <f t="shared" si="5"/>
        <v>1.0387182910547397</v>
      </c>
    </row>
    <row r="129" spans="1:7" x14ac:dyDescent="0.2">
      <c r="A129" s="4">
        <f>IF('True_Odds_Calculator_2-way'!A130="","",'True_Odds_Calculator_2-way'!A130)</f>
        <v>1.46</v>
      </c>
      <c r="B129" s="4">
        <f>IF('True_Odds_Calculator_2-way'!B130="","",'True_Odds_Calculator_2-way'!B130)</f>
        <v>2.78</v>
      </c>
      <c r="C129" s="4">
        <f t="shared" si="4"/>
        <v>4.4643737065142464E-2</v>
      </c>
      <c r="D129" s="4">
        <f t="shared" si="6"/>
        <v>1.5091842046553134</v>
      </c>
      <c r="E129" s="4">
        <f t="shared" si="7"/>
        <v>2.9639258069227399</v>
      </c>
      <c r="G129" s="4">
        <f t="shared" si="5"/>
        <v>1.0446437370651425</v>
      </c>
    </row>
    <row r="130" spans="1:7" x14ac:dyDescent="0.2">
      <c r="A130" s="4">
        <f>IF('True_Odds_Calculator_2-way'!A131="","",'True_Odds_Calculator_2-way'!A131)</f>
        <v>1.74</v>
      </c>
      <c r="B130" s="4">
        <f>IF('True_Odds_Calculator_2-way'!B131="","",'True_Odds_Calculator_2-way'!B131)</f>
        <v>2.11</v>
      </c>
      <c r="C130" s="4">
        <f t="shared" ref="C130:C193" si="8">IF(A130="","",((1/A130)+(1/B130))-1)</f>
        <v>4.8646292967260418E-2</v>
      </c>
      <c r="D130" s="4">
        <f t="shared" si="6"/>
        <v>1.8168951353491363</v>
      </c>
      <c r="E130" s="4">
        <f t="shared" si="7"/>
        <v>2.2241473314351485</v>
      </c>
      <c r="G130" s="4">
        <f t="shared" ref="G130:G193" si="9">IF(A130="","",C130+1)</f>
        <v>1.0486462929672604</v>
      </c>
    </row>
    <row r="131" spans="1:7" x14ac:dyDescent="0.2">
      <c r="A131" s="4">
        <f>IF('True_Odds_Calculator_2-way'!A132="","",'True_Odds_Calculator_2-way'!A132)</f>
        <v>1.85</v>
      </c>
      <c r="B131" s="4">
        <f>IF('True_Odds_Calculator_2-way'!B132="","",'True_Odds_Calculator_2-way'!B132)</f>
        <v>2</v>
      </c>
      <c r="C131" s="4">
        <f t="shared" si="8"/>
        <v>4.0540540540540349E-2</v>
      </c>
      <c r="D131" s="4">
        <f t="shared" ref="D131:D194" si="10">IF(A131="","",(2*A131)/(2-($C131*A131)))</f>
        <v>1.9220779220779218</v>
      </c>
      <c r="E131" s="4">
        <f t="shared" ref="E131:E194" si="11">IF(B131="","",(2*B131)/(2-($C131*B131)))</f>
        <v>2.0845070422535206</v>
      </c>
      <c r="G131" s="4">
        <f t="shared" si="9"/>
        <v>1.0405405405405403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</v>
      </c>
      <c r="C132" s="4">
        <f t="shared" si="8"/>
        <v>4.5751633986928164E-2</v>
      </c>
      <c r="D132" s="4">
        <f t="shared" si="10"/>
        <v>1.8773006134969328</v>
      </c>
      <c r="E132" s="4">
        <f t="shared" si="11"/>
        <v>2.13986013986014</v>
      </c>
      <c r="G132" s="4">
        <f t="shared" si="9"/>
        <v>1.0457516339869282</v>
      </c>
    </row>
    <row r="133" spans="1:7" x14ac:dyDescent="0.2">
      <c r="A133" s="4">
        <f>IF('True_Odds_Calculator_2-way'!A134="","",'True_Odds_Calculator_2-way'!A134)</f>
        <v>1.83</v>
      </c>
      <c r="B133" s="4">
        <f>IF('True_Odds_Calculator_2-way'!B134="","",'True_Odds_Calculator_2-way'!B134)</f>
        <v>2.02</v>
      </c>
      <c r="C133" s="4">
        <f t="shared" si="8"/>
        <v>4.1497592382188975E-2</v>
      </c>
      <c r="D133" s="4">
        <f t="shared" si="10"/>
        <v>1.9022281685792208</v>
      </c>
      <c r="E133" s="4">
        <f t="shared" si="11"/>
        <v>2.1083670792220381</v>
      </c>
      <c r="G133" s="4">
        <f t="shared" si="9"/>
        <v>1.041497592382189</v>
      </c>
    </row>
    <row r="134" spans="1:7" x14ac:dyDescent="0.2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1.73</v>
      </c>
      <c r="C134" s="4">
        <f t="shared" si="8"/>
        <v>4.7518250156042274E-2</v>
      </c>
      <c r="D134" s="4">
        <f t="shared" si="10"/>
        <v>2.243538616091814</v>
      </c>
      <c r="E134" s="4">
        <f t="shared" si="11"/>
        <v>1.8041567725036107</v>
      </c>
      <c r="G134" s="4">
        <f t="shared" si="9"/>
        <v>1.0475182501560423</v>
      </c>
    </row>
    <row r="135" spans="1:7" x14ac:dyDescent="0.2">
      <c r="A135" s="4">
        <f>IF('True_Odds_Calculator_2-way'!A136="","",'True_Odds_Calculator_2-way'!A136)</f>
        <v>1.49</v>
      </c>
      <c r="B135" s="4">
        <f>IF('True_Odds_Calculator_2-way'!B136="","",'True_Odds_Calculator_2-way'!B136)</f>
        <v>2.63</v>
      </c>
      <c r="C135" s="4">
        <f t="shared" si="8"/>
        <v>5.1369076479444775E-2</v>
      </c>
      <c r="D135" s="4">
        <f t="shared" si="10"/>
        <v>1.5492913199043232</v>
      </c>
      <c r="E135" s="4">
        <f t="shared" si="11"/>
        <v>2.8205275848418325</v>
      </c>
      <c r="G135" s="4">
        <f t="shared" si="9"/>
        <v>1.0513690764794448</v>
      </c>
    </row>
    <row r="136" spans="1:7" x14ac:dyDescent="0.2">
      <c r="A136" s="4">
        <f>IF('True_Odds_Calculator_2-way'!A137="","",'True_Odds_Calculator_2-way'!A137)</f>
        <v>1.93</v>
      </c>
      <c r="B136" s="4">
        <f>IF('True_Odds_Calculator_2-way'!B137="","",'True_Odds_Calculator_2-way'!B137)</f>
        <v>1.9</v>
      </c>
      <c r="C136" s="4">
        <f t="shared" si="8"/>
        <v>4.445050449959087E-2</v>
      </c>
      <c r="D136" s="4">
        <f t="shared" si="10"/>
        <v>2.0164971130052241</v>
      </c>
      <c r="E136" s="4">
        <f t="shared" si="11"/>
        <v>1.9837706248309437</v>
      </c>
      <c r="G136" s="4">
        <f t="shared" si="9"/>
        <v>1.0444505044995909</v>
      </c>
    </row>
    <row r="137" spans="1:7" x14ac:dyDescent="0.2">
      <c r="A137" s="4">
        <f>IF('True_Odds_Calculator_2-way'!A138="","",'True_Odds_Calculator_2-way'!A138)</f>
        <v>1.72</v>
      </c>
      <c r="B137" s="4">
        <f>IF('True_Odds_Calculator_2-way'!B138="","",'True_Odds_Calculator_2-way'!B138)</f>
        <v>2.14</v>
      </c>
      <c r="C137" s="4">
        <f t="shared" si="8"/>
        <v>4.8685068463377501E-2</v>
      </c>
      <c r="D137" s="4">
        <f t="shared" si="10"/>
        <v>1.7951619196254389</v>
      </c>
      <c r="E137" s="4">
        <f t="shared" si="11"/>
        <v>2.2576054955839058</v>
      </c>
      <c r="G137" s="4">
        <f t="shared" si="9"/>
        <v>1.0486850684633775</v>
      </c>
    </row>
    <row r="138" spans="1:7" x14ac:dyDescent="0.2">
      <c r="A138" s="4">
        <f>IF('True_Odds_Calculator_2-way'!A139="","",'True_Odds_Calculator_2-way'!A139)</f>
        <v>1.97</v>
      </c>
      <c r="B138" s="4">
        <f>IF('True_Odds_Calculator_2-way'!B139="","",'True_Odds_Calculator_2-way'!B139)</f>
        <v>1.87</v>
      </c>
      <c r="C138" s="4">
        <f t="shared" si="8"/>
        <v>4.2373571486739481E-2</v>
      </c>
      <c r="D138" s="4">
        <f t="shared" si="10"/>
        <v>2.0558051284913081</v>
      </c>
      <c r="E138" s="4">
        <f t="shared" si="11"/>
        <v>1.9471444805623825</v>
      </c>
      <c r="G138" s="4">
        <f t="shared" si="9"/>
        <v>1.0423735714867395</v>
      </c>
    </row>
    <row r="139" spans="1:7" x14ac:dyDescent="0.2">
      <c r="A139" s="4">
        <f>IF('True_Odds_Calculator_2-way'!A140="","",'True_Odds_Calculator_2-way'!A140)</f>
        <v>1.66</v>
      </c>
      <c r="B139" s="4">
        <f>IF('True_Odds_Calculator_2-way'!B140="","",'True_Odds_Calculator_2-way'!B140)</f>
        <v>2.2000000000000002</v>
      </c>
      <c r="C139" s="4">
        <f t="shared" si="8"/>
        <v>5.6955093099671394E-2</v>
      </c>
      <c r="D139" s="4">
        <f t="shared" si="10"/>
        <v>1.7423664122137403</v>
      </c>
      <c r="E139" s="4">
        <f t="shared" si="11"/>
        <v>2.3470437017994858</v>
      </c>
      <c r="G139" s="4">
        <f t="shared" si="9"/>
        <v>1.0569550930996714</v>
      </c>
    </row>
    <row r="140" spans="1:7" x14ac:dyDescent="0.2">
      <c r="A140" s="4">
        <f>IF('True_Odds_Calculator_2-way'!A141="","",'True_Odds_Calculator_2-way'!A141)</f>
        <v>1.73</v>
      </c>
      <c r="B140" s="4">
        <f>IF('True_Odds_Calculator_2-way'!B141="","",'True_Odds_Calculator_2-way'!B141)</f>
        <v>2.09</v>
      </c>
      <c r="C140" s="4">
        <f t="shared" si="8"/>
        <v>5.6503581602456165E-2</v>
      </c>
      <c r="D140" s="4">
        <f t="shared" si="10"/>
        <v>1.8188998163845365</v>
      </c>
      <c r="E140" s="4">
        <f t="shared" si="11"/>
        <v>2.2211505974137671</v>
      </c>
      <c r="G140" s="4">
        <f t="shared" si="9"/>
        <v>1.0565035816024562</v>
      </c>
    </row>
    <row r="141" spans="1:7" x14ac:dyDescent="0.2">
      <c r="A141" s="4">
        <f>IF('True_Odds_Calculator_2-way'!A142="","",'True_Odds_Calculator_2-way'!A142)</f>
        <v>1.7</v>
      </c>
      <c r="B141" s="4">
        <f>IF('True_Odds_Calculator_2-way'!B142="","",'True_Odds_Calculator_2-way'!B142)</f>
        <v>2.1800000000000002</v>
      </c>
      <c r="C141" s="4">
        <f t="shared" si="8"/>
        <v>4.6950890447922333E-2</v>
      </c>
      <c r="D141" s="4">
        <f t="shared" si="10"/>
        <v>1.7706641184902054</v>
      </c>
      <c r="E141" s="4">
        <f t="shared" si="11"/>
        <v>2.2975821450712961</v>
      </c>
      <c r="G141" s="4">
        <f t="shared" si="9"/>
        <v>1.0469508904479223</v>
      </c>
    </row>
    <row r="142" spans="1:7" x14ac:dyDescent="0.2">
      <c r="A142" s="4">
        <f>IF('True_Odds_Calculator_2-way'!A143="","",'True_Odds_Calculator_2-way'!A143)</f>
        <v>1.63</v>
      </c>
      <c r="B142" s="4">
        <f>IF('True_Odds_Calculator_2-way'!B143="","",'True_Odds_Calculator_2-way'!B143)</f>
        <v>2.38</v>
      </c>
      <c r="C142" s="4">
        <f t="shared" si="8"/>
        <v>3.3664999742228252E-2</v>
      </c>
      <c r="D142" s="4">
        <f t="shared" si="10"/>
        <v>1.6759839288028686</v>
      </c>
      <c r="E142" s="4">
        <f t="shared" si="11"/>
        <v>2.4793251102447753</v>
      </c>
      <c r="G142" s="4">
        <f t="shared" si="9"/>
        <v>1.0336649997422283</v>
      </c>
    </row>
    <row r="143" spans="1:7" x14ac:dyDescent="0.2">
      <c r="A143" s="4">
        <f>IF('True_Odds_Calculator_2-way'!A144="","",'True_Odds_Calculator_2-way'!A144)</f>
        <v>1.58</v>
      </c>
      <c r="B143" s="4">
        <f>IF('True_Odds_Calculator_2-way'!B144="","",'True_Odds_Calculator_2-way'!B144)</f>
        <v>2.5</v>
      </c>
      <c r="C143" s="4">
        <f t="shared" si="8"/>
        <v>3.2911392405063244E-2</v>
      </c>
      <c r="D143" s="4">
        <f t="shared" si="10"/>
        <v>1.62217659137577</v>
      </c>
      <c r="E143" s="4">
        <f t="shared" si="11"/>
        <v>2.6072607260726071</v>
      </c>
      <c r="G143" s="4">
        <f t="shared" si="9"/>
        <v>1.0329113924050632</v>
      </c>
    </row>
    <row r="144" spans="1:7" x14ac:dyDescent="0.2">
      <c r="A144" s="4">
        <f>IF('True_Odds_Calculator_2-way'!A145="","",'True_Odds_Calculator_2-way'!A145)</f>
        <v>1.78</v>
      </c>
      <c r="B144" s="4">
        <f>IF('True_Odds_Calculator_2-way'!B145="","",'True_Odds_Calculator_2-way'!B145)</f>
        <v>2.1</v>
      </c>
      <c r="C144" s="4">
        <f t="shared" si="8"/>
        <v>3.7988228999465079E-2</v>
      </c>
      <c r="D144" s="4">
        <f t="shared" si="10"/>
        <v>1.8422868408082802</v>
      </c>
      <c r="E144" s="4">
        <f t="shared" si="11"/>
        <v>2.1872440023405506</v>
      </c>
      <c r="G144" s="4">
        <f t="shared" si="9"/>
        <v>1.0379882289994651</v>
      </c>
    </row>
    <row r="145" spans="1:7" x14ac:dyDescent="0.2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1.72</v>
      </c>
      <c r="C145" s="4">
        <f t="shared" si="8"/>
        <v>4.0110945167484591E-2</v>
      </c>
      <c r="D145" s="4">
        <f t="shared" si="10"/>
        <v>2.2796692607003894</v>
      </c>
      <c r="E145" s="4">
        <f t="shared" si="11"/>
        <v>1.7814519194222731</v>
      </c>
      <c r="G145" s="4">
        <f t="shared" si="9"/>
        <v>1.0401109451674846</v>
      </c>
    </row>
    <row r="146" spans="1:7" x14ac:dyDescent="0.2">
      <c r="A146" s="4">
        <f>IF('True_Odds_Calculator_2-way'!A147="","",'True_Odds_Calculator_2-way'!A147)</f>
        <v>2.2599999999999998</v>
      </c>
      <c r="B146" s="4">
        <f>IF('True_Odds_Calculator_2-way'!B147="","",'True_Odds_Calculator_2-way'!B147)</f>
        <v>1.68</v>
      </c>
      <c r="C146" s="4">
        <f t="shared" si="8"/>
        <v>3.7715971344289834E-2</v>
      </c>
      <c r="D146" s="4">
        <f t="shared" si="10"/>
        <v>2.3606068142253167</v>
      </c>
      <c r="E146" s="4">
        <f t="shared" si="11"/>
        <v>1.7349661853408882</v>
      </c>
      <c r="G146" s="4">
        <f t="shared" si="9"/>
        <v>1.0377159713442898</v>
      </c>
    </row>
    <row r="147" spans="1:7" x14ac:dyDescent="0.2">
      <c r="A147" s="4">
        <f>IF('True_Odds_Calculator_2-way'!A148="","",'True_Odds_Calculator_2-way'!A148)</f>
        <v>1.71</v>
      </c>
      <c r="B147" s="4">
        <f>IF('True_Odds_Calculator_2-way'!B148="","",'True_Odds_Calculator_2-way'!B148)</f>
        <v>2.2000000000000002</v>
      </c>
      <c r="C147" s="4">
        <f t="shared" si="8"/>
        <v>3.9340776182881454E-2</v>
      </c>
      <c r="D147" s="4">
        <f t="shared" si="10"/>
        <v>1.7695202257761053</v>
      </c>
      <c r="E147" s="4">
        <f t="shared" si="11"/>
        <v>2.2995110024449881</v>
      </c>
      <c r="G147" s="4">
        <f t="shared" si="9"/>
        <v>1.0393407761828815</v>
      </c>
    </row>
    <row r="148" spans="1:7" x14ac:dyDescent="0.2">
      <c r="A148" s="4">
        <f>IF('True_Odds_Calculator_2-way'!A149="","",'True_Odds_Calculator_2-way'!A149)</f>
        <v>2.2200000000000002</v>
      </c>
      <c r="B148" s="4">
        <f>IF('True_Odds_Calculator_2-way'!B149="","",'True_Odds_Calculator_2-way'!B149)</f>
        <v>1.7</v>
      </c>
      <c r="C148" s="4">
        <f t="shared" si="8"/>
        <v>3.868574456809748E-2</v>
      </c>
      <c r="D148" s="4">
        <f t="shared" si="10"/>
        <v>2.3196066379840201</v>
      </c>
      <c r="E148" s="4">
        <f t="shared" si="11"/>
        <v>1.7578015836050302</v>
      </c>
      <c r="G148" s="4">
        <f t="shared" si="9"/>
        <v>1.0386857445680975</v>
      </c>
    </row>
    <row r="149" spans="1:7" x14ac:dyDescent="0.2">
      <c r="A149" s="4">
        <f>IF('True_Odds_Calculator_2-way'!A150="","",'True_Odds_Calculator_2-way'!A150)</f>
        <v>2.2599999999999998</v>
      </c>
      <c r="B149" s="4">
        <f>IF('True_Odds_Calculator_2-way'!B150="","",'True_Odds_Calculator_2-way'!B150)</f>
        <v>1.68</v>
      </c>
      <c r="C149" s="4">
        <f t="shared" si="8"/>
        <v>3.7715971344289834E-2</v>
      </c>
      <c r="D149" s="4">
        <f t="shared" si="10"/>
        <v>2.3606068142253167</v>
      </c>
      <c r="E149" s="4">
        <f t="shared" si="11"/>
        <v>1.7349661853408882</v>
      </c>
      <c r="G149" s="4">
        <f t="shared" si="9"/>
        <v>1.0377159713442898</v>
      </c>
    </row>
    <row r="150" spans="1:7" x14ac:dyDescent="0.2">
      <c r="A150" s="4">
        <f>IF('True_Odds_Calculator_2-way'!A151="","",'True_Odds_Calculator_2-way'!A151)</f>
        <v>2.25</v>
      </c>
      <c r="B150" s="4">
        <f>IF('True_Odds_Calculator_2-way'!B151="","",'True_Odds_Calculator_2-way'!B151)</f>
        <v>1.68</v>
      </c>
      <c r="C150" s="4">
        <f t="shared" si="8"/>
        <v>3.9682539682539542E-2</v>
      </c>
      <c r="D150" s="4">
        <f t="shared" si="10"/>
        <v>2.3551401869158877</v>
      </c>
      <c r="E150" s="4">
        <f t="shared" si="11"/>
        <v>1.7379310344827583</v>
      </c>
      <c r="G150" s="4">
        <f t="shared" si="9"/>
        <v>1.0396825396825395</v>
      </c>
    </row>
    <row r="151" spans="1:7" x14ac:dyDescent="0.2">
      <c r="A151" s="4">
        <f>IF('True_Odds_Calculator_2-way'!A152="","",'True_Odds_Calculator_2-way'!A152)</f>
        <v>2.36</v>
      </c>
      <c r="B151" s="4">
        <f>IF('True_Odds_Calculator_2-way'!B152="","",'True_Odds_Calculator_2-way'!B152)</f>
        <v>1.63</v>
      </c>
      <c r="C151" s="4">
        <f t="shared" si="8"/>
        <v>3.7225746074659449E-2</v>
      </c>
      <c r="D151" s="4">
        <f t="shared" si="10"/>
        <v>2.4684291581108826</v>
      </c>
      <c r="E151" s="4">
        <f t="shared" si="11"/>
        <v>1.6809998252053835</v>
      </c>
      <c r="G151" s="4">
        <f t="shared" si="9"/>
        <v>1.0372257460746594</v>
      </c>
    </row>
    <row r="152" spans="1:7" x14ac:dyDescent="0.2">
      <c r="A152" s="4">
        <f>IF('True_Odds_Calculator_2-way'!A153="","",'True_Odds_Calculator_2-way'!A153)</f>
        <v>2.06</v>
      </c>
      <c r="B152" s="4">
        <f>IF('True_Odds_Calculator_2-way'!B153="","",'True_Odds_Calculator_2-way'!B153)</f>
        <v>1.82</v>
      </c>
      <c r="C152" s="4">
        <f t="shared" si="8"/>
        <v>3.4887442654432999E-2</v>
      </c>
      <c r="D152" s="4">
        <f t="shared" si="10"/>
        <v>2.1367833124358828</v>
      </c>
      <c r="E152" s="4">
        <f t="shared" si="11"/>
        <v>1.8796751228316457</v>
      </c>
      <c r="G152" s="4">
        <f t="shared" si="9"/>
        <v>1.034887442654433</v>
      </c>
    </row>
    <row r="153" spans="1:7" x14ac:dyDescent="0.2">
      <c r="A153" s="4">
        <f>IF('True_Odds_Calculator_2-way'!A154="","",'True_Odds_Calculator_2-way'!A154)</f>
        <v>2</v>
      </c>
      <c r="B153" s="4">
        <f>IF('True_Odds_Calculator_2-way'!B154="","",'True_Odds_Calculator_2-way'!B154)</f>
        <v>1.88</v>
      </c>
      <c r="C153" s="4">
        <f t="shared" si="8"/>
        <v>3.1914893617021267E-2</v>
      </c>
      <c r="D153" s="4">
        <f t="shared" si="10"/>
        <v>2.0659340659340657</v>
      </c>
      <c r="E153" s="4">
        <f t="shared" si="11"/>
        <v>1.9381443298969072</v>
      </c>
      <c r="G153" s="4">
        <f t="shared" si="9"/>
        <v>1.0319148936170213</v>
      </c>
    </row>
    <row r="154" spans="1:7" x14ac:dyDescent="0.2">
      <c r="A154" s="4">
        <f>IF('True_Odds_Calculator_2-way'!A155="","",'True_Odds_Calculator_2-way'!A155)</f>
        <v>2.06</v>
      </c>
      <c r="B154" s="4">
        <f>IF('True_Odds_Calculator_2-way'!B155="","",'True_Odds_Calculator_2-way'!B155)</f>
        <v>1.84</v>
      </c>
      <c r="C154" s="4">
        <f t="shared" si="8"/>
        <v>2.891515407344869E-2</v>
      </c>
      <c r="D154" s="4">
        <f t="shared" si="10"/>
        <v>2.1232354918216445</v>
      </c>
      <c r="E154" s="4">
        <f t="shared" si="11"/>
        <v>1.8902852583283463</v>
      </c>
      <c r="G154" s="4">
        <f t="shared" si="9"/>
        <v>1.0289151540734487</v>
      </c>
    </row>
    <row r="155" spans="1:7" x14ac:dyDescent="0.2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2.19</v>
      </c>
      <c r="C155" s="4">
        <f t="shared" si="8"/>
        <v>3.8016353403419467E-2</v>
      </c>
      <c r="D155" s="4">
        <f t="shared" si="10"/>
        <v>1.7781344410876134</v>
      </c>
      <c r="E155" s="4">
        <f t="shared" si="11"/>
        <v>2.2851249696675566</v>
      </c>
      <c r="G155" s="4">
        <f t="shared" si="9"/>
        <v>1.0380163534034195</v>
      </c>
    </row>
    <row r="156" spans="1:7" x14ac:dyDescent="0.2">
      <c r="A156" s="4">
        <f>IF('True_Odds_Calculator_2-way'!A157="","",'True_Odds_Calculator_2-way'!A157)</f>
        <v>2.4</v>
      </c>
      <c r="B156" s="4">
        <f>IF('True_Odds_Calculator_2-way'!B157="","",'True_Odds_Calculator_2-way'!B157)</f>
        <v>1.62</v>
      </c>
      <c r="C156" s="4">
        <f t="shared" si="8"/>
        <v>3.3950617283950546E-2</v>
      </c>
      <c r="D156" s="4">
        <f t="shared" si="10"/>
        <v>2.5019305019305014</v>
      </c>
      <c r="E156" s="4">
        <f t="shared" si="11"/>
        <v>1.6658097686375322</v>
      </c>
      <c r="G156" s="4">
        <f t="shared" si="9"/>
        <v>1.0339506172839505</v>
      </c>
    </row>
    <row r="157" spans="1:7" x14ac:dyDescent="0.2">
      <c r="A157" s="4">
        <f>IF('True_Odds_Calculator_2-way'!A158="","",'True_Odds_Calculator_2-way'!A158)</f>
        <v>2.33</v>
      </c>
      <c r="B157" s="4">
        <f>IF('True_Odds_Calculator_2-way'!B158="","",'True_Odds_Calculator_2-way'!B158)</f>
        <v>1.65</v>
      </c>
      <c r="C157" s="4">
        <f t="shared" si="8"/>
        <v>3.5245155416829377E-2</v>
      </c>
      <c r="D157" s="4">
        <f t="shared" si="10"/>
        <v>2.4297677358192451</v>
      </c>
      <c r="E157" s="4">
        <f t="shared" si="11"/>
        <v>1.6994142999226434</v>
      </c>
      <c r="G157" s="4">
        <f t="shared" si="9"/>
        <v>1.0352451554168294</v>
      </c>
    </row>
    <row r="158" spans="1:7" x14ac:dyDescent="0.2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1.83</v>
      </c>
      <c r="C158" s="4">
        <f t="shared" si="8"/>
        <v>3.1884980635577431E-2</v>
      </c>
      <c r="D158" s="4">
        <f t="shared" si="10"/>
        <v>2.1299508446804905</v>
      </c>
      <c r="E158" s="4">
        <f t="shared" si="11"/>
        <v>1.8849942497124856</v>
      </c>
      <c r="G158" s="4">
        <f t="shared" si="9"/>
        <v>1.0318849806355774</v>
      </c>
    </row>
    <row r="159" spans="1:7" x14ac:dyDescent="0.2">
      <c r="A159" s="4">
        <f>IF('True_Odds_Calculator_2-way'!A160="","",'True_Odds_Calculator_2-way'!A160)</f>
        <v>2.2000000000000002</v>
      </c>
      <c r="B159" s="4">
        <f>IF('True_Odds_Calculator_2-way'!B160="","",'True_Odds_Calculator_2-way'!B160)</f>
        <v>1.73</v>
      </c>
      <c r="C159" s="4">
        <f t="shared" si="8"/>
        <v>3.2580136626379375E-2</v>
      </c>
      <c r="D159" s="4">
        <f t="shared" si="10"/>
        <v>2.2817745803357314</v>
      </c>
      <c r="E159" s="4">
        <f t="shared" si="11"/>
        <v>1.7801683816651075</v>
      </c>
      <c r="G159" s="4">
        <f t="shared" si="9"/>
        <v>1.0325801366263794</v>
      </c>
    </row>
    <row r="160" spans="1:7" x14ac:dyDescent="0.2">
      <c r="A160" s="4">
        <f>IF('True_Odds_Calculator_2-way'!A161="","",'True_Odds_Calculator_2-way'!A161)</f>
        <v>2.23</v>
      </c>
      <c r="B160" s="4">
        <f>IF('True_Odds_Calculator_2-way'!B161="","",'True_Odds_Calculator_2-way'!B161)</f>
        <v>1.71</v>
      </c>
      <c r="C160" s="4">
        <f t="shared" si="8"/>
        <v>3.3225814910969431E-2</v>
      </c>
      <c r="D160" s="4">
        <f t="shared" si="10"/>
        <v>2.315792669966295</v>
      </c>
      <c r="E160" s="4">
        <f t="shared" si="11"/>
        <v>1.7599981538319522</v>
      </c>
      <c r="G160" s="4">
        <f t="shared" si="9"/>
        <v>1.0332258149109694</v>
      </c>
    </row>
    <row r="161" spans="1:7" x14ac:dyDescent="0.2">
      <c r="A161" s="4">
        <f>IF('True_Odds_Calculator_2-way'!A162="","",'True_Odds_Calculator_2-way'!A162)</f>
        <v>1.29</v>
      </c>
      <c r="B161" s="4">
        <f>IF('True_Odds_Calculator_2-way'!B162="","",'True_Odds_Calculator_2-way'!B162)</f>
        <v>3.72</v>
      </c>
      <c r="C161" s="4">
        <f t="shared" si="8"/>
        <v>4.4011002750687478E-2</v>
      </c>
      <c r="D161" s="4">
        <f t="shared" si="10"/>
        <v>1.3276892430278882</v>
      </c>
      <c r="E161" s="4">
        <f t="shared" si="11"/>
        <v>4.0516717325227951</v>
      </c>
      <c r="G161" s="4">
        <f t="shared" si="9"/>
        <v>1.0440110027506875</v>
      </c>
    </row>
    <row r="162" spans="1:7" x14ac:dyDescent="0.2">
      <c r="A162" s="4">
        <f>IF('True_Odds_Calculator_2-way'!A163="","",'True_Odds_Calculator_2-way'!A163)</f>
        <v>1.1399999999999999</v>
      </c>
      <c r="B162" s="4">
        <f>IF('True_Odds_Calculator_2-way'!B163="","",'True_Odds_Calculator_2-way'!B163)</f>
        <v>5.79</v>
      </c>
      <c r="C162" s="4">
        <f t="shared" si="8"/>
        <v>4.990455413144268E-2</v>
      </c>
      <c r="D162" s="4">
        <f t="shared" si="10"/>
        <v>1.1733774198709401</v>
      </c>
      <c r="E162" s="4">
        <f t="shared" si="11"/>
        <v>6.7677637649953875</v>
      </c>
      <c r="G162" s="4">
        <f t="shared" si="9"/>
        <v>1.0499045541314427</v>
      </c>
    </row>
    <row r="163" spans="1:7" x14ac:dyDescent="0.2">
      <c r="A163" s="4">
        <f>IF('True_Odds_Calculator_2-way'!A164="","",'True_Odds_Calculator_2-way'!A164)</f>
        <v>1.63</v>
      </c>
      <c r="B163" s="4">
        <f>IF('True_Odds_Calculator_2-way'!B164="","",'True_Odds_Calculator_2-way'!B164)</f>
        <v>2.39</v>
      </c>
      <c r="C163" s="4">
        <f t="shared" si="8"/>
        <v>3.19069743563416E-2</v>
      </c>
      <c r="D163" s="4">
        <f t="shared" si="10"/>
        <v>1.6735184827201064</v>
      </c>
      <c r="E163" s="4">
        <f t="shared" si="11"/>
        <v>2.4847402493861024</v>
      </c>
      <c r="G163" s="4">
        <f t="shared" si="9"/>
        <v>1.0319069743563416</v>
      </c>
    </row>
    <row r="164" spans="1:7" x14ac:dyDescent="0.2">
      <c r="A164" s="4">
        <f>IF('True_Odds_Calculator_2-way'!A165="","",'True_Odds_Calculator_2-way'!A165)</f>
        <v>1.48</v>
      </c>
      <c r="B164" s="4">
        <f>IF('True_Odds_Calculator_2-way'!B165="","",'True_Odds_Calculator_2-way'!B165)</f>
        <v>2.76</v>
      </c>
      <c r="C164" s="4">
        <f t="shared" si="8"/>
        <v>3.7994516255385857E-2</v>
      </c>
      <c r="D164" s="4">
        <f t="shared" si="10"/>
        <v>1.5228153892036982</v>
      </c>
      <c r="E164" s="4">
        <f t="shared" si="11"/>
        <v>2.9127210496292069</v>
      </c>
      <c r="G164" s="4">
        <f t="shared" si="9"/>
        <v>1.0379945162553859</v>
      </c>
    </row>
    <row r="165" spans="1:7" x14ac:dyDescent="0.2">
      <c r="A165" s="4">
        <f>IF('True_Odds_Calculator_2-way'!A166="","",'True_Odds_Calculator_2-way'!A166)</f>
        <v>1.48</v>
      </c>
      <c r="B165" s="4">
        <f>IF('True_Odds_Calculator_2-way'!B166="","",'True_Odds_Calculator_2-way'!B166)</f>
        <v>2.75</v>
      </c>
      <c r="C165" s="4">
        <f t="shared" si="8"/>
        <v>3.9312039312039193E-2</v>
      </c>
      <c r="D165" s="4">
        <f t="shared" si="10"/>
        <v>1.5243445692883895</v>
      </c>
      <c r="E165" s="4">
        <f t="shared" si="11"/>
        <v>2.907142857142857</v>
      </c>
      <c r="G165" s="4">
        <f t="shared" si="9"/>
        <v>1.0393120393120392</v>
      </c>
    </row>
    <row r="166" spans="1:7" x14ac:dyDescent="0.2">
      <c r="A166" s="4">
        <f>IF('True_Odds_Calculator_2-way'!A167="","",'True_Odds_Calculator_2-way'!A167)</f>
        <v>2.02</v>
      </c>
      <c r="B166" s="4">
        <f>IF('True_Odds_Calculator_2-way'!B167="","",'True_Odds_Calculator_2-way'!B167)</f>
        <v>1.88</v>
      </c>
      <c r="C166" s="4">
        <f t="shared" si="8"/>
        <v>2.6964398567516312E-2</v>
      </c>
      <c r="D166" s="4">
        <f t="shared" si="10"/>
        <v>2.0765529308836395</v>
      </c>
      <c r="E166" s="4">
        <f t="shared" si="11"/>
        <v>1.9288906948394962</v>
      </c>
      <c r="G166" s="4">
        <f t="shared" si="9"/>
        <v>1.0269643985675163</v>
      </c>
    </row>
    <row r="167" spans="1:7" x14ac:dyDescent="0.2">
      <c r="A167" s="4">
        <f>IF('True_Odds_Calculator_2-way'!A168="","",'True_Odds_Calculator_2-way'!A168)</f>
        <v>2.02</v>
      </c>
      <c r="B167" s="4">
        <f>IF('True_Odds_Calculator_2-way'!B168="","",'True_Odds_Calculator_2-way'!B168)</f>
        <v>1.87</v>
      </c>
      <c r="C167" s="4">
        <f t="shared" si="8"/>
        <v>2.9808863239265015E-2</v>
      </c>
      <c r="D167" s="4">
        <f t="shared" si="10"/>
        <v>2.082703865027292</v>
      </c>
      <c r="E167" s="4">
        <f t="shared" si="11"/>
        <v>1.9236135865967305</v>
      </c>
      <c r="G167" s="4">
        <f t="shared" si="9"/>
        <v>1.029808863239265</v>
      </c>
    </row>
    <row r="168" spans="1:7" x14ac:dyDescent="0.2">
      <c r="A168" s="4">
        <f>IF('True_Odds_Calculator_2-way'!A169="","",'True_Odds_Calculator_2-way'!A169)</f>
        <v>1.6</v>
      </c>
      <c r="B168" s="4">
        <f>IF('True_Odds_Calculator_2-way'!B169="","",'True_Odds_Calculator_2-way'!B169)</f>
        <v>2.2799999999999998</v>
      </c>
      <c r="C168" s="4">
        <f t="shared" si="8"/>
        <v>6.3596491228070207E-2</v>
      </c>
      <c r="D168" s="4">
        <f t="shared" si="10"/>
        <v>1.6857670979667285</v>
      </c>
      <c r="E168" s="4">
        <f t="shared" si="11"/>
        <v>2.4582210242587599</v>
      </c>
      <c r="G168" s="4">
        <f t="shared" si="9"/>
        <v>1.0635964912280702</v>
      </c>
    </row>
    <row r="169" spans="1:7" x14ac:dyDescent="0.2">
      <c r="A169" s="4">
        <f>IF('True_Odds_Calculator_2-way'!A170="","",'True_Odds_Calculator_2-way'!A170)</f>
        <v>1.6</v>
      </c>
      <c r="B169" s="4">
        <f>IF('True_Odds_Calculator_2-way'!B170="","",'True_Odds_Calculator_2-way'!B170)</f>
        <v>2.4500000000000002</v>
      </c>
      <c r="C169" s="4">
        <f t="shared" si="8"/>
        <v>3.3163265306122458E-2</v>
      </c>
      <c r="D169" s="4">
        <f t="shared" si="10"/>
        <v>1.6436058700209644</v>
      </c>
      <c r="E169" s="4">
        <f t="shared" si="11"/>
        <v>2.5537459283387625</v>
      </c>
      <c r="G169" s="4">
        <f t="shared" si="9"/>
        <v>1.0331632653061225</v>
      </c>
    </row>
    <row r="170" spans="1:7" x14ac:dyDescent="0.2">
      <c r="A170" s="4">
        <f>IF('True_Odds_Calculator_2-way'!A171="","",'True_Odds_Calculator_2-way'!A171)</f>
        <v>1.78</v>
      </c>
      <c r="B170" s="4">
        <f>IF('True_Odds_Calculator_2-way'!B171="","",'True_Odds_Calculator_2-way'!B171)</f>
        <v>2.12</v>
      </c>
      <c r="C170" s="4">
        <f t="shared" si="8"/>
        <v>3.3495866016535869E-2</v>
      </c>
      <c r="D170" s="4">
        <f t="shared" si="10"/>
        <v>1.8346946713341112</v>
      </c>
      <c r="E170" s="4">
        <f t="shared" si="11"/>
        <v>2.1980428704566637</v>
      </c>
      <c r="G170" s="4">
        <f t="shared" si="9"/>
        <v>1.0334958660165359</v>
      </c>
    </row>
    <row r="171" spans="1:7" x14ac:dyDescent="0.2">
      <c r="A171" s="4">
        <f>IF('True_Odds_Calculator_2-way'!A172="","",'True_Odds_Calculator_2-way'!A172)</f>
        <v>2.31</v>
      </c>
      <c r="B171" s="4">
        <f>IF('True_Odds_Calculator_2-way'!B172="","",'True_Odds_Calculator_2-way'!B172)</f>
        <v>1.66</v>
      </c>
      <c r="C171" s="4">
        <f t="shared" si="8"/>
        <v>3.5310071454649705E-2</v>
      </c>
      <c r="D171" s="4">
        <f t="shared" si="10"/>
        <v>2.4082145324373547</v>
      </c>
      <c r="E171" s="4">
        <f t="shared" si="11"/>
        <v>1.7101190741649199</v>
      </c>
      <c r="G171" s="4">
        <f t="shared" si="9"/>
        <v>1.0353100714546497</v>
      </c>
    </row>
    <row r="172" spans="1:7" x14ac:dyDescent="0.2">
      <c r="A172" s="4">
        <f>IF('True_Odds_Calculator_2-way'!A173="","",'True_Odds_Calculator_2-way'!A173)</f>
        <v>1.49</v>
      </c>
      <c r="B172" s="4">
        <f>IF('True_Odds_Calculator_2-way'!B173="","",'True_Odds_Calculator_2-way'!B173)</f>
        <v>2.69</v>
      </c>
      <c r="C172" s="4">
        <f t="shared" si="8"/>
        <v>4.2888151493226223E-2</v>
      </c>
      <c r="D172" s="4">
        <f t="shared" si="10"/>
        <v>1.5391793552351145</v>
      </c>
      <c r="E172" s="4">
        <f t="shared" si="11"/>
        <v>2.8546704177201665</v>
      </c>
      <c r="G172" s="4">
        <f t="shared" si="9"/>
        <v>1.0428881514932262</v>
      </c>
    </row>
    <row r="173" spans="1:7" x14ac:dyDescent="0.2">
      <c r="A173" s="4">
        <f>IF('True_Odds_Calculator_2-way'!A174="","",'True_Odds_Calculator_2-way'!A174)</f>
        <v>1.84</v>
      </c>
      <c r="B173" s="4">
        <f>IF('True_Odds_Calculator_2-way'!B174="","",'True_Odds_Calculator_2-way'!B174)</f>
        <v>2.06</v>
      </c>
      <c r="C173" s="4">
        <f t="shared" si="8"/>
        <v>2.891515407344869E-2</v>
      </c>
      <c r="D173" s="4">
        <f t="shared" si="10"/>
        <v>1.8902852583283463</v>
      </c>
      <c r="E173" s="4">
        <f t="shared" si="11"/>
        <v>2.1232354918216445</v>
      </c>
      <c r="G173" s="4">
        <f t="shared" si="9"/>
        <v>1.0289151540734487</v>
      </c>
    </row>
    <row r="174" spans="1:7" x14ac:dyDescent="0.2">
      <c r="A174" s="4">
        <f>IF('True_Odds_Calculator_2-way'!A175="","",'True_Odds_Calculator_2-way'!A175)</f>
        <v>2.42</v>
      </c>
      <c r="B174" s="4">
        <f>IF('True_Odds_Calculator_2-way'!B175="","",'True_Odds_Calculator_2-way'!B175)</f>
        <v>1.6</v>
      </c>
      <c r="C174" s="4">
        <f t="shared" si="8"/>
        <v>3.8223140495867725E-2</v>
      </c>
      <c r="D174" s="4">
        <f t="shared" si="10"/>
        <v>2.5373525557011791</v>
      </c>
      <c r="E174" s="4">
        <f t="shared" si="11"/>
        <v>1.6504688832054561</v>
      </c>
      <c r="G174" s="4">
        <f t="shared" si="9"/>
        <v>1.0382231404958677</v>
      </c>
    </row>
    <row r="175" spans="1:7" x14ac:dyDescent="0.2">
      <c r="A175" s="4">
        <f>IF('True_Odds_Calculator_2-way'!A176="","",'True_Odds_Calculator_2-way'!A176)</f>
        <v>2</v>
      </c>
      <c r="B175" s="4">
        <f>IF('True_Odds_Calculator_2-way'!B176="","",'True_Odds_Calculator_2-way'!B176)</f>
        <v>1.84</v>
      </c>
      <c r="C175" s="4">
        <f t="shared" si="8"/>
        <v>4.3478260869565188E-2</v>
      </c>
      <c r="D175" s="4">
        <f t="shared" si="10"/>
        <v>2.0909090909090908</v>
      </c>
      <c r="E175" s="4">
        <f t="shared" si="11"/>
        <v>1.9166666666666665</v>
      </c>
      <c r="G175" s="4">
        <f t="shared" si="9"/>
        <v>1.0434782608695652</v>
      </c>
    </row>
    <row r="176" spans="1:7" x14ac:dyDescent="0.2">
      <c r="A176" s="4">
        <f>IF('True_Odds_Calculator_2-way'!A177="","",'True_Odds_Calculator_2-way'!A177)</f>
        <v>2.0099999999999998</v>
      </c>
      <c r="B176" s="4">
        <f>IF('True_Odds_Calculator_2-way'!B177="","",'True_Odds_Calculator_2-way'!B177)</f>
        <v>1.83</v>
      </c>
      <c r="C176" s="4">
        <f t="shared" si="8"/>
        <v>4.3960525242639381E-2</v>
      </c>
      <c r="D176" s="4">
        <f t="shared" si="10"/>
        <v>2.1029071263184975</v>
      </c>
      <c r="E176" s="4">
        <f t="shared" si="11"/>
        <v>1.9066946582691862</v>
      </c>
      <c r="G176" s="4">
        <f t="shared" si="9"/>
        <v>1.0439605252426394</v>
      </c>
    </row>
    <row r="177" spans="1:7" x14ac:dyDescent="0.2">
      <c r="A177" s="4">
        <f>IF('True_Odds_Calculator_2-way'!A178="","",'True_Odds_Calculator_2-way'!A178)</f>
        <v>1.71</v>
      </c>
      <c r="B177" s="4">
        <f>IF('True_Odds_Calculator_2-way'!B178="","",'True_Odds_Calculator_2-way'!B178)</f>
        <v>2.17</v>
      </c>
      <c r="C177" s="4">
        <f t="shared" si="8"/>
        <v>4.5624814724984475E-2</v>
      </c>
      <c r="D177" s="4">
        <f t="shared" si="10"/>
        <v>1.7794135277051812</v>
      </c>
      <c r="E177" s="4">
        <f t="shared" si="11"/>
        <v>2.2830159657919831</v>
      </c>
      <c r="G177" s="4">
        <f t="shared" si="9"/>
        <v>1.0456248147249845</v>
      </c>
    </row>
    <row r="178" spans="1:7" x14ac:dyDescent="0.2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2.11</v>
      </c>
      <c r="C178" s="4">
        <f t="shared" si="8"/>
        <v>4.8646292967260418E-2</v>
      </c>
      <c r="D178" s="4">
        <f t="shared" si="10"/>
        <v>1.8168951353491363</v>
      </c>
      <c r="E178" s="4">
        <f t="shared" si="11"/>
        <v>2.2241473314351485</v>
      </c>
      <c r="G178" s="4">
        <f t="shared" si="9"/>
        <v>1.0486462929672604</v>
      </c>
    </row>
    <row r="179" spans="1:7" x14ac:dyDescent="0.2">
      <c r="A179" s="4">
        <f>IF('True_Odds_Calculator_2-way'!A180="","",'True_Odds_Calculator_2-way'!A180)</f>
        <v>1.78</v>
      </c>
      <c r="B179" s="4">
        <f>IF('True_Odds_Calculator_2-way'!B180="","",'True_Odds_Calculator_2-way'!B180)</f>
        <v>2.02</v>
      </c>
      <c r="C179" s="4">
        <f t="shared" si="8"/>
        <v>5.6847257759483849E-2</v>
      </c>
      <c r="D179" s="4">
        <f t="shared" si="10"/>
        <v>1.8748566065283139</v>
      </c>
      <c r="E179" s="4">
        <f t="shared" si="11"/>
        <v>2.1430444629872452</v>
      </c>
      <c r="G179" s="4">
        <f t="shared" si="9"/>
        <v>1.0568472577594838</v>
      </c>
    </row>
    <row r="180" spans="1:7" x14ac:dyDescent="0.2">
      <c r="A180" s="4">
        <f>IF('True_Odds_Calculator_2-way'!A181="","",'True_Odds_Calculator_2-way'!A181)</f>
        <v>1.57</v>
      </c>
      <c r="B180" s="4">
        <f>IF('True_Odds_Calculator_2-way'!B181="","",'True_Odds_Calculator_2-way'!B181)</f>
        <v>2.3199999999999998</v>
      </c>
      <c r="C180" s="4">
        <f t="shared" si="8"/>
        <v>6.7977157917856301E-2</v>
      </c>
      <c r="D180" s="4">
        <f t="shared" si="10"/>
        <v>1.6585010472634552</v>
      </c>
      <c r="E180" s="4">
        <f t="shared" si="11"/>
        <v>2.5186004701977591</v>
      </c>
      <c r="G180" s="4">
        <f t="shared" si="9"/>
        <v>1.0679771579178563</v>
      </c>
    </row>
    <row r="181" spans="1:7" x14ac:dyDescent="0.2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2.39</v>
      </c>
      <c r="C181" s="4">
        <f t="shared" si="8"/>
        <v>8.066169747014329E-2</v>
      </c>
      <c r="D181" s="4">
        <f t="shared" si="10"/>
        <v>1.6079217625698947</v>
      </c>
      <c r="E181" s="4">
        <f t="shared" si="11"/>
        <v>2.644948514053282</v>
      </c>
      <c r="G181" s="4">
        <f t="shared" si="9"/>
        <v>1.0806616974701433</v>
      </c>
    </row>
    <row r="182" spans="1:7" x14ac:dyDescent="0.2">
      <c r="A182" s="4">
        <f>IF('True_Odds_Calculator_2-way'!A183="","",'True_Odds_Calculator_2-way'!A183)</f>
        <v>1.65</v>
      </c>
      <c r="B182" s="4">
        <f>IF('True_Odds_Calculator_2-way'!B183="","",'True_Odds_Calculator_2-way'!B183)</f>
        <v>2.2200000000000002</v>
      </c>
      <c r="C182" s="4">
        <f t="shared" si="8"/>
        <v>5.6511056511056479E-2</v>
      </c>
      <c r="D182" s="4">
        <f t="shared" si="10"/>
        <v>1.7306874557051735</v>
      </c>
      <c r="E182" s="4">
        <f t="shared" si="11"/>
        <v>2.3685741998060137</v>
      </c>
      <c r="G182" s="4">
        <f t="shared" si="9"/>
        <v>1.0565110565110565</v>
      </c>
    </row>
    <row r="183" spans="1:7" x14ac:dyDescent="0.2">
      <c r="A183" s="4">
        <f>IF('True_Odds_Calculator_2-way'!A184="","",'True_Odds_Calculator_2-way'!A184)</f>
        <v>1.83</v>
      </c>
      <c r="B183" s="4">
        <f>IF('True_Odds_Calculator_2-way'!B184="","",'True_Odds_Calculator_2-way'!B184)</f>
        <v>2</v>
      </c>
      <c r="C183" s="4">
        <f t="shared" si="8"/>
        <v>4.644808743169393E-2</v>
      </c>
      <c r="D183" s="4">
        <f t="shared" si="10"/>
        <v>1.9112271540469974</v>
      </c>
      <c r="E183" s="4">
        <f t="shared" si="11"/>
        <v>2.0974212034383952</v>
      </c>
      <c r="G183" s="4">
        <f t="shared" si="9"/>
        <v>1.0464480874316939</v>
      </c>
    </row>
    <row r="184" spans="1:7" x14ac:dyDescent="0.2">
      <c r="A184" s="4">
        <f>IF('True_Odds_Calculator_2-way'!A185="","",'True_Odds_Calculator_2-way'!A185)</f>
        <v>1.86</v>
      </c>
      <c r="B184" s="4">
        <f>IF('True_Odds_Calculator_2-way'!B185="","",'True_Odds_Calculator_2-way'!B185)</f>
        <v>1.96</v>
      </c>
      <c r="C184" s="4">
        <f t="shared" si="8"/>
        <v>4.7838490234803466E-2</v>
      </c>
      <c r="D184" s="4">
        <f t="shared" si="10"/>
        <v>1.9466040153780435</v>
      </c>
      <c r="E184" s="4">
        <f t="shared" si="11"/>
        <v>2.0564079422382671</v>
      </c>
      <c r="G184" s="4">
        <f t="shared" si="9"/>
        <v>1.0478384902348035</v>
      </c>
    </row>
    <row r="185" spans="1:7" x14ac:dyDescent="0.2">
      <c r="A185" s="4">
        <f>IF('True_Odds_Calculator_2-way'!A186="","",'True_Odds_Calculator_2-way'!A186)</f>
        <v>2.04</v>
      </c>
      <c r="B185" s="4">
        <f>IF('True_Odds_Calculator_2-way'!B186="","",'True_Odds_Calculator_2-way'!B186)</f>
        <v>1.79</v>
      </c>
      <c r="C185" s="4">
        <f t="shared" si="8"/>
        <v>4.8855296308467411E-2</v>
      </c>
      <c r="D185" s="4">
        <f t="shared" si="10"/>
        <v>2.1469896519285041</v>
      </c>
      <c r="E185" s="4">
        <f t="shared" si="11"/>
        <v>1.8718474472011479</v>
      </c>
      <c r="G185" s="4">
        <f t="shared" si="9"/>
        <v>1.0488552963084674</v>
      </c>
    </row>
    <row r="186" spans="1:7" x14ac:dyDescent="0.2">
      <c r="A186" s="4">
        <f>IF('True_Odds_Calculator_2-way'!A187="","",'True_Odds_Calculator_2-way'!A187)</f>
        <v>1.81</v>
      </c>
      <c r="B186" s="4">
        <f>IF('True_Odds_Calculator_2-way'!B187="","",'True_Odds_Calculator_2-way'!B187)</f>
        <v>2.02</v>
      </c>
      <c r="C186" s="4">
        <f t="shared" si="8"/>
        <v>4.7535692795798834E-2</v>
      </c>
      <c r="D186" s="4">
        <f t="shared" si="10"/>
        <v>1.8913661993688893</v>
      </c>
      <c r="E186" s="4">
        <f t="shared" si="11"/>
        <v>2.1218733677673955</v>
      </c>
      <c r="G186" s="4">
        <f t="shared" si="9"/>
        <v>1.0475356927957988</v>
      </c>
    </row>
    <row r="187" spans="1:7" x14ac:dyDescent="0.2">
      <c r="A187" s="4">
        <f>IF('True_Odds_Calculator_2-way'!A188="","",'True_Odds_Calculator_2-way'!A188)</f>
        <v>2.0299999999999998</v>
      </c>
      <c r="B187" s="4">
        <f>IF('True_Odds_Calculator_2-way'!B188="","",'True_Odds_Calculator_2-way'!B188)</f>
        <v>1.78</v>
      </c>
      <c r="C187" s="4">
        <f t="shared" si="8"/>
        <v>5.4408590247412514E-2</v>
      </c>
      <c r="D187" s="4">
        <f t="shared" si="10"/>
        <v>2.1486590949634299</v>
      </c>
      <c r="E187" s="4">
        <f t="shared" si="11"/>
        <v>1.8705803178547395</v>
      </c>
      <c r="G187" s="4">
        <f t="shared" si="9"/>
        <v>1.0544085902474125</v>
      </c>
    </row>
    <row r="188" spans="1:7" x14ac:dyDescent="0.2">
      <c r="A188" s="4">
        <f>IF('True_Odds_Calculator_2-way'!A189="","",'True_Odds_Calculator_2-way'!A189)</f>
        <v>1.81</v>
      </c>
      <c r="B188" s="4">
        <f>IF('True_Odds_Calculator_2-way'!B189="","",'True_Odds_Calculator_2-way'!B189)</f>
        <v>2.0099999999999998</v>
      </c>
      <c r="C188" s="4">
        <f t="shared" si="8"/>
        <v>4.999862565624924E-2</v>
      </c>
      <c r="D188" s="4">
        <f t="shared" si="10"/>
        <v>1.8957817670201405</v>
      </c>
      <c r="E188" s="4">
        <f t="shared" si="11"/>
        <v>2.1163433291643639</v>
      </c>
      <c r="G188" s="4">
        <f t="shared" si="9"/>
        <v>1.0499986256562492</v>
      </c>
    </row>
    <row r="189" spans="1:7" x14ac:dyDescent="0.2">
      <c r="A189" s="4">
        <f>IF('True_Odds_Calculator_2-way'!A190="","",'True_Odds_Calculator_2-way'!A190)</f>
        <v>2.14</v>
      </c>
      <c r="B189" s="4">
        <f>IF('True_Odds_Calculator_2-way'!B190="","",'True_Odds_Calculator_2-way'!B190)</f>
        <v>1.77</v>
      </c>
      <c r="C189" s="4">
        <f t="shared" si="8"/>
        <v>3.2261471038597556E-2</v>
      </c>
      <c r="D189" s="4">
        <f t="shared" si="10"/>
        <v>2.216513546725964</v>
      </c>
      <c r="E189" s="4">
        <f t="shared" si="11"/>
        <v>1.822021261243927</v>
      </c>
      <c r="G189" s="4">
        <f t="shared" si="9"/>
        <v>1.0322614710385976</v>
      </c>
    </row>
    <row r="190" spans="1:7" x14ac:dyDescent="0.2">
      <c r="A190" s="4">
        <f>IF('True_Odds_Calculator_2-way'!A191="","",'True_Odds_Calculator_2-way'!A191)</f>
        <v>2.5</v>
      </c>
      <c r="B190" s="4">
        <f>IF('True_Odds_Calculator_2-way'!B191="","",'True_Odds_Calculator_2-way'!B191)</f>
        <v>1.58</v>
      </c>
      <c r="C190" s="4">
        <f t="shared" si="8"/>
        <v>3.2911392405063244E-2</v>
      </c>
      <c r="D190" s="4">
        <f t="shared" si="10"/>
        <v>2.6072607260726071</v>
      </c>
      <c r="E190" s="4">
        <f t="shared" si="11"/>
        <v>1.62217659137577</v>
      </c>
      <c r="G190" s="4">
        <f t="shared" si="9"/>
        <v>1.0329113924050632</v>
      </c>
    </row>
    <row r="191" spans="1:7" x14ac:dyDescent="0.2">
      <c r="A191" s="4">
        <f>IF('True_Odds_Calculator_2-way'!A192="","",'True_Odds_Calculator_2-way'!A192)</f>
        <v>1.65</v>
      </c>
      <c r="B191" s="4">
        <f>IF('True_Odds_Calculator_2-way'!B192="","",'True_Odds_Calculator_2-way'!B192)</f>
        <v>2.35</v>
      </c>
      <c r="C191" s="4">
        <f t="shared" si="8"/>
        <v>3.1592520954223158E-2</v>
      </c>
      <c r="D191" s="4">
        <f t="shared" si="10"/>
        <v>1.6941561987984708</v>
      </c>
      <c r="E191" s="4">
        <f t="shared" si="11"/>
        <v>2.4405979543666407</v>
      </c>
      <c r="G191" s="4">
        <f t="shared" si="9"/>
        <v>1.0315925209542232</v>
      </c>
    </row>
    <row r="192" spans="1:7" x14ac:dyDescent="0.2">
      <c r="A192" s="4">
        <f>IF('True_Odds_Calculator_2-way'!A193="","",'True_Odds_Calculator_2-way'!A193)</f>
        <v>2.4</v>
      </c>
      <c r="B192" s="4">
        <f>IF('True_Odds_Calculator_2-way'!B193="","",'True_Odds_Calculator_2-way'!B193)</f>
        <v>1.62</v>
      </c>
      <c r="C192" s="4">
        <f t="shared" si="8"/>
        <v>3.3950617283950546E-2</v>
      </c>
      <c r="D192" s="4">
        <f t="shared" si="10"/>
        <v>2.5019305019305014</v>
      </c>
      <c r="E192" s="4">
        <f t="shared" si="11"/>
        <v>1.6658097686375322</v>
      </c>
      <c r="G192" s="4">
        <f t="shared" si="9"/>
        <v>1.0339506172839505</v>
      </c>
    </row>
    <row r="193" spans="1:7" x14ac:dyDescent="0.2">
      <c r="A193" s="4">
        <f>IF('True_Odds_Calculator_2-way'!A194="","",'True_Odds_Calculator_2-way'!A194)</f>
        <v>2.7</v>
      </c>
      <c r="B193" s="4">
        <f>IF('True_Odds_Calculator_2-way'!B194="","",'True_Odds_Calculator_2-way'!B194)</f>
        <v>1.51</v>
      </c>
      <c r="C193" s="4">
        <f t="shared" si="8"/>
        <v>3.2622025999509585E-2</v>
      </c>
      <c r="D193" s="4">
        <f t="shared" si="10"/>
        <v>2.8243851749220652</v>
      </c>
      <c r="E193" s="4">
        <f t="shared" si="11"/>
        <v>1.5481298651984055</v>
      </c>
      <c r="G193" s="4">
        <f t="shared" si="9"/>
        <v>1.0326220259995096</v>
      </c>
    </row>
    <row r="194" spans="1:7" x14ac:dyDescent="0.2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1.75</v>
      </c>
      <c r="C194" s="4">
        <f t="shared" ref="C194:C257" si="12">IF(A194="","",((1/A194)+(1/B194))-1)</f>
        <v>3.4391534391534417E-2</v>
      </c>
      <c r="D194" s="4">
        <f t="shared" si="10"/>
        <v>2.2433234421364987</v>
      </c>
      <c r="E194" s="4">
        <f t="shared" si="11"/>
        <v>1.8042959427207637</v>
      </c>
      <c r="G194" s="4">
        <f t="shared" ref="G194:G257" si="13">IF(A194="","",C194+1)</f>
        <v>1.0343915343915344</v>
      </c>
    </row>
    <row r="195" spans="1:7" x14ac:dyDescent="0.2">
      <c r="A195" s="4">
        <f>IF('True_Odds_Calculator_2-way'!A196="","",'True_Odds_Calculator_2-way'!A196)</f>
        <v>2.27</v>
      </c>
      <c r="B195" s="4">
        <f>IF('True_Odds_Calculator_2-way'!B196="","",'True_Odds_Calculator_2-way'!B196)</f>
        <v>1.69</v>
      </c>
      <c r="C195" s="4">
        <f t="shared" si="12"/>
        <v>3.2244610692594433E-2</v>
      </c>
      <c r="D195" s="4">
        <f t="shared" ref="D195:D258" si="14">IF(A195="","",(2*A195)/(2-($C195*A195)))</f>
        <v>2.3562325338574457</v>
      </c>
      <c r="E195" s="4">
        <f t="shared" ref="E195:E258" si="15">IF(B195="","",(2*B195)/(2-($C195*B195)))</f>
        <v>1.7373366845549443</v>
      </c>
      <c r="G195" s="4">
        <f t="shared" si="13"/>
        <v>1.0322446106925944</v>
      </c>
    </row>
    <row r="196" spans="1:7" x14ac:dyDescent="0.2">
      <c r="A196" s="4">
        <f>IF('True_Odds_Calculator_2-way'!A197="","",'True_Odds_Calculator_2-way'!A197)</f>
        <v>2.27</v>
      </c>
      <c r="B196" s="4">
        <f>IF('True_Odds_Calculator_2-way'!B197="","",'True_Odds_Calculator_2-way'!B197)</f>
        <v>1.68</v>
      </c>
      <c r="C196" s="4">
        <f t="shared" si="12"/>
        <v>3.5766729599328695E-2</v>
      </c>
      <c r="D196" s="4">
        <f t="shared" si="14"/>
        <v>2.3660503784588656</v>
      </c>
      <c r="E196" s="4">
        <f t="shared" si="15"/>
        <v>1.7320374239258789</v>
      </c>
      <c r="G196" s="4">
        <f t="shared" si="13"/>
        <v>1.0357667295993287</v>
      </c>
    </row>
    <row r="197" spans="1:7" x14ac:dyDescent="0.2">
      <c r="A197" s="4">
        <f>IF('True_Odds_Calculator_2-way'!A198="","",'True_Odds_Calculator_2-way'!A198)</f>
        <v>1.94</v>
      </c>
      <c r="B197" s="4">
        <f>IF('True_Odds_Calculator_2-way'!B198="","",'True_Odds_Calculator_2-way'!B198)</f>
        <v>1.94</v>
      </c>
      <c r="C197" s="4">
        <f t="shared" si="12"/>
        <v>3.0927835051546504E-2</v>
      </c>
      <c r="D197" s="4">
        <f t="shared" si="14"/>
        <v>2.0000000000000004</v>
      </c>
      <c r="E197" s="4">
        <f t="shared" si="15"/>
        <v>2.0000000000000004</v>
      </c>
      <c r="G197" s="4">
        <f t="shared" si="13"/>
        <v>1.0309278350515465</v>
      </c>
    </row>
    <row r="198" spans="1:7" x14ac:dyDescent="0.2">
      <c r="A198" s="4">
        <f>IF('True_Odds_Calculator_2-way'!A199="","",'True_Odds_Calculator_2-way'!A199)</f>
        <v>1.78</v>
      </c>
      <c r="B198" s="4">
        <f>IF('True_Odds_Calculator_2-way'!B199="","",'True_Odds_Calculator_2-way'!B199)</f>
        <v>2.12</v>
      </c>
      <c r="C198" s="4">
        <f t="shared" si="12"/>
        <v>3.3495866016535869E-2</v>
      </c>
      <c r="D198" s="4">
        <f t="shared" si="14"/>
        <v>1.8346946713341112</v>
      </c>
      <c r="E198" s="4">
        <f t="shared" si="15"/>
        <v>2.1980428704566637</v>
      </c>
      <c r="G198" s="4">
        <f t="shared" si="13"/>
        <v>1.0334958660165359</v>
      </c>
    </row>
    <row r="199" spans="1:7" x14ac:dyDescent="0.2">
      <c r="A199" s="4">
        <f>IF('True_Odds_Calculator_2-way'!A200="","",'True_Odds_Calculator_2-way'!A200)</f>
        <v>1.64</v>
      </c>
      <c r="B199" s="4">
        <f>IF('True_Odds_Calculator_2-way'!B200="","",'True_Odds_Calculator_2-way'!B200)</f>
        <v>2.37</v>
      </c>
      <c r="C199" s="4">
        <f t="shared" si="12"/>
        <v>3.1697025831017633E-2</v>
      </c>
      <c r="D199" s="4">
        <f t="shared" si="14"/>
        <v>1.6837636458152829</v>
      </c>
      <c r="E199" s="4">
        <f t="shared" si="15"/>
        <v>2.4624936644703492</v>
      </c>
      <c r="G199" s="4">
        <f t="shared" si="13"/>
        <v>1.0316970258310176</v>
      </c>
    </row>
    <row r="200" spans="1:7" x14ac:dyDescent="0.2">
      <c r="A200" s="4">
        <f>IF('True_Odds_Calculator_2-way'!A201="","",'True_Odds_Calculator_2-way'!A201)</f>
        <v>1.47</v>
      </c>
      <c r="B200" s="4">
        <f>IF('True_Odds_Calculator_2-way'!B201="","",'True_Odds_Calculator_2-way'!B201)</f>
        <v>2.78</v>
      </c>
      <c r="C200" s="4">
        <f t="shared" si="12"/>
        <v>3.9984339059364826E-2</v>
      </c>
      <c r="D200" s="4">
        <f t="shared" si="14"/>
        <v>1.5145091353815365</v>
      </c>
      <c r="E200" s="4">
        <f t="shared" si="15"/>
        <v>2.9436000864366494</v>
      </c>
      <c r="G200" s="4">
        <f t="shared" si="13"/>
        <v>1.0399843390593648</v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1.57</v>
      </c>
      <c r="B2" s="4">
        <f>IF('True_Odds_Calculator_3-way'!B3="","",'True_Odds_Calculator_3-way'!B3)</f>
        <v>4.43</v>
      </c>
      <c r="C2" s="4">
        <f>IF('True_Odds_Calculator_3-way'!C3="","",'True_Odds_Calculator_3-way'!C3)</f>
        <v>5.34</v>
      </c>
      <c r="D2" s="4">
        <f>IF(A2="","",((1/A2)+(1/B2)+(1/C2))-1)</f>
        <v>4.9942227073744405E-2</v>
      </c>
      <c r="E2" s="4">
        <f>IF(A2="","",(3*A2)/(3-($D2*A2)))</f>
        <v>1.6121354693410141</v>
      </c>
      <c r="F2" s="4">
        <f>IF(B2="","",(3*B2)/(3-($D2*B2)))</f>
        <v>4.7827158323208083</v>
      </c>
      <c r="G2" s="4">
        <f>IF(C2="","",(3*C2)/(3-($D2*C2)))</f>
        <v>5.861028843423564</v>
      </c>
      <c r="I2" s="4">
        <f>IF(A2="","",D2+1)</f>
        <v>1.0499422270737444</v>
      </c>
    </row>
    <row r="3" spans="1: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4.87</v>
      </c>
      <c r="C3" s="4">
        <f>IF('True_Odds_Calculator_3-way'!C4="","",'True_Odds_Calculator_3-way'!C4)</f>
        <v>6.35</v>
      </c>
      <c r="D3" s="4">
        <f t="shared" ref="D3:D66" si="0">IF(A3="","",((1/A3)+(1/B3)+(1/C3))-1)</f>
        <v>5.2474296409330545E-2</v>
      </c>
      <c r="E3" s="4">
        <f t="shared" ref="E3:E66" si="1">IF(A3="","",(3*A3)/(3-($D3*A3)))</f>
        <v>1.4877327354602286</v>
      </c>
      <c r="F3" s="4">
        <f t="shared" ref="F3:F66" si="2">IF(B3="","",(3*B3)/(3-($D3*B3)))</f>
        <v>5.3234706627845192</v>
      </c>
      <c r="G3" s="4">
        <f t="shared" ref="G3:G66" si="3">IF(C3="","",(3*C3)/(3-($D3*C3)))</f>
        <v>7.1434243907490202</v>
      </c>
      <c r="I3" s="4">
        <f t="shared" ref="I3:I66" si="4">IF(A3="","",D3+1)</f>
        <v>1.0524742964093305</v>
      </c>
    </row>
    <row r="4" spans="1:9" x14ac:dyDescent="0.2">
      <c r="A4" s="4">
        <f>IF('True_Odds_Calculator_3-way'!A5="","",'True_Odds_Calculator_3-way'!A5)</f>
        <v>1.38</v>
      </c>
      <c r="B4" s="4">
        <f>IF('True_Odds_Calculator_3-way'!B5="","",'True_Odds_Calculator_3-way'!B5)</f>
        <v>5.12</v>
      </c>
      <c r="C4" s="4">
        <f>IF('True_Odds_Calculator_3-way'!C5="","",'True_Odds_Calculator_3-way'!C5)</f>
        <v>7.61</v>
      </c>
      <c r="D4" s="4">
        <f t="shared" si="0"/>
        <v>5.1356225837475566E-2</v>
      </c>
      <c r="E4" s="4">
        <f t="shared" si="1"/>
        <v>1.4133897265160089</v>
      </c>
      <c r="F4" s="4">
        <f t="shared" si="2"/>
        <v>5.6118688495024509</v>
      </c>
      <c r="G4" s="4">
        <f t="shared" si="3"/>
        <v>8.7498783862539398</v>
      </c>
      <c r="I4" s="4">
        <f t="shared" si="4"/>
        <v>1.0513562258374756</v>
      </c>
    </row>
    <row r="5" spans="1:9" x14ac:dyDescent="0.2">
      <c r="A5" s="4">
        <f>IF('True_Odds_Calculator_3-way'!A6="","",'True_Odds_Calculator_3-way'!A6)</f>
        <v>4.5</v>
      </c>
      <c r="B5" s="4">
        <f>IF('True_Odds_Calculator_3-way'!B6="","",'True_Odds_Calculator_3-way'!B6)</f>
        <v>4.2300000000000004</v>
      </c>
      <c r="C5" s="4">
        <f>IF('True_Odds_Calculator_3-way'!C6="","",'True_Odds_Calculator_3-way'!C6)</f>
        <v>1.69</v>
      </c>
      <c r="D5" s="4">
        <f t="shared" si="0"/>
        <v>5.0344817938925868E-2</v>
      </c>
      <c r="E5" s="4">
        <f t="shared" si="1"/>
        <v>4.8675866451803262</v>
      </c>
      <c r="F5" s="4">
        <f t="shared" si="2"/>
        <v>4.5532154306702619</v>
      </c>
      <c r="G5" s="4">
        <f t="shared" si="3"/>
        <v>1.7393289592136318</v>
      </c>
      <c r="I5" s="4">
        <f t="shared" si="4"/>
        <v>1.0503448179389259</v>
      </c>
    </row>
    <row r="6" spans="1:9" x14ac:dyDescent="0.2">
      <c r="A6" s="4">
        <f>IF('True_Odds_Calculator_3-way'!A7="","",'True_Odds_Calculator_3-way'!A7)</f>
        <v>2.82</v>
      </c>
      <c r="B6" s="4">
        <f>IF('True_Odds_Calculator_3-way'!B7="","",'True_Odds_Calculator_3-way'!B7)</f>
        <v>3.74</v>
      </c>
      <c r="C6" s="4">
        <f>IF('True_Odds_Calculator_3-way'!C7="","",'True_Odds_Calculator_3-way'!C7)</f>
        <v>2.4700000000000002</v>
      </c>
      <c r="D6" s="4">
        <f t="shared" si="0"/>
        <v>2.6847907817540984E-2</v>
      </c>
      <c r="E6" s="4">
        <f t="shared" si="1"/>
        <v>2.8930110154750892</v>
      </c>
      <c r="F6" s="4">
        <f t="shared" si="2"/>
        <v>3.8695141546213576</v>
      </c>
      <c r="G6" s="4">
        <f t="shared" si="3"/>
        <v>2.5258329757710452</v>
      </c>
      <c r="I6" s="4">
        <f t="shared" si="4"/>
        <v>1.026847907817541</v>
      </c>
    </row>
    <row r="7" spans="1:9" x14ac:dyDescent="0.2">
      <c r="A7" s="4">
        <f>IF('True_Odds_Calculator_3-way'!A8="","",'True_Odds_Calculator_3-way'!A8)</f>
        <v>1.73</v>
      </c>
      <c r="B7" s="4">
        <f>IF('True_Odds_Calculator_3-way'!B8="","",'True_Odds_Calculator_3-way'!B8)</f>
        <v>4.1900000000000004</v>
      </c>
      <c r="C7" s="4">
        <f>IF('True_Odds_Calculator_3-way'!C8="","",'True_Odds_Calculator_3-way'!C8)</f>
        <v>4.68</v>
      </c>
      <c r="D7" s="4">
        <f t="shared" si="0"/>
        <v>3.0373380243012171E-2</v>
      </c>
      <c r="E7" s="4">
        <f t="shared" si="1"/>
        <v>1.7608416986728217</v>
      </c>
      <c r="F7" s="4">
        <f t="shared" si="2"/>
        <v>4.3756203239236262</v>
      </c>
      <c r="G7" s="4">
        <f t="shared" si="3"/>
        <v>4.9127796500009948</v>
      </c>
      <c r="I7" s="4">
        <f t="shared" si="4"/>
        <v>1.0303733802430122</v>
      </c>
    </row>
    <row r="8" spans="1:9" x14ac:dyDescent="0.2">
      <c r="A8" s="4">
        <f>IF('True_Odds_Calculator_3-way'!A9="","",'True_Odds_Calculator_3-way'!A9)</f>
        <v>2.48</v>
      </c>
      <c r="B8" s="4">
        <f>IF('True_Odds_Calculator_3-way'!B9="","",'True_Odds_Calculator_3-way'!B9)</f>
        <v>3.94</v>
      </c>
      <c r="C8" s="4">
        <f>IF('True_Odds_Calculator_3-way'!C9="","",'True_Odds_Calculator_3-way'!C9)</f>
        <v>2.7</v>
      </c>
      <c r="D8" s="4">
        <f t="shared" si="0"/>
        <v>2.7403283420968094E-2</v>
      </c>
      <c r="E8" s="4">
        <f t="shared" si="1"/>
        <v>2.5374825590938936</v>
      </c>
      <c r="F8" s="4">
        <f t="shared" si="2"/>
        <v>4.0870930295005845</v>
      </c>
      <c r="G8" s="4">
        <f t="shared" si="3"/>
        <v>2.7682738126883488</v>
      </c>
      <c r="I8" s="4">
        <f t="shared" si="4"/>
        <v>1.0274032834209681</v>
      </c>
    </row>
    <row r="9" spans="1:9" x14ac:dyDescent="0.2">
      <c r="A9" s="4">
        <f>IF('True_Odds_Calculator_3-way'!A10="","",'True_Odds_Calculator_3-way'!A10)</f>
        <v>2.67</v>
      </c>
      <c r="B9" s="4">
        <f>IF('True_Odds_Calculator_3-way'!B10="","",'True_Odds_Calculator_3-way'!B10)</f>
        <v>3.78</v>
      </c>
      <c r="C9" s="4">
        <f>IF('True_Odds_Calculator_3-way'!C10="","",'True_Odds_Calculator_3-way'!C10)</f>
        <v>2.57</v>
      </c>
      <c r="D9" s="4">
        <f t="shared" si="0"/>
        <v>2.8187158122015887E-2</v>
      </c>
      <c r="E9" s="4">
        <f t="shared" si="1"/>
        <v>2.7387047093970223</v>
      </c>
      <c r="F9" s="4">
        <f t="shared" si="2"/>
        <v>3.9191933630232056</v>
      </c>
      <c r="G9" s="4">
        <f t="shared" si="3"/>
        <v>2.6335933760684194</v>
      </c>
      <c r="I9" s="4">
        <f t="shared" si="4"/>
        <v>1.0281871581220159</v>
      </c>
    </row>
    <row r="10" spans="1:9" x14ac:dyDescent="0.2">
      <c r="A10" s="4">
        <f>IF('True_Odds_Calculator_3-way'!A11="","",'True_Odds_Calculator_3-way'!A11)</f>
        <v>2.77</v>
      </c>
      <c r="B10" s="4">
        <f>IF('True_Odds_Calculator_3-way'!B11="","",'True_Odds_Calculator_3-way'!B11)</f>
        <v>3.67</v>
      </c>
      <c r="C10" s="4">
        <f>IF('True_Odds_Calculator_3-way'!C11="","",'True_Odds_Calculator_3-way'!C11)</f>
        <v>2.54</v>
      </c>
      <c r="D10" s="4">
        <f t="shared" si="0"/>
        <v>2.7191181759182115E-2</v>
      </c>
      <c r="E10" s="4">
        <f t="shared" si="1"/>
        <v>2.841336073722001</v>
      </c>
      <c r="F10" s="4">
        <f t="shared" si="2"/>
        <v>3.7962789641860444</v>
      </c>
      <c r="G10" s="4">
        <f t="shared" si="3"/>
        <v>2.5998534816532892</v>
      </c>
      <c r="I10" s="4">
        <f t="shared" si="4"/>
        <v>1.0271911817591821</v>
      </c>
    </row>
    <row r="11" spans="1:9" x14ac:dyDescent="0.2">
      <c r="A11" s="4">
        <f>IF('True_Odds_Calculator_3-way'!A12="","",'True_Odds_Calculator_3-way'!A12)</f>
        <v>2.84</v>
      </c>
      <c r="B11" s="4">
        <f>IF('True_Odds_Calculator_3-way'!B12="","",'True_Odds_Calculator_3-way'!B12)</f>
        <v>3.29</v>
      </c>
      <c r="C11" s="4">
        <f>IF('True_Odds_Calculator_3-way'!C12="","",'True_Odds_Calculator_3-way'!C12)</f>
        <v>2.69</v>
      </c>
      <c r="D11" s="4">
        <f t="shared" si="0"/>
        <v>2.7811255733403817E-2</v>
      </c>
      <c r="E11" s="4">
        <f t="shared" si="1"/>
        <v>2.9167933012534304</v>
      </c>
      <c r="F11" s="4">
        <f t="shared" si="2"/>
        <v>3.3935006748940499</v>
      </c>
      <c r="G11" s="4">
        <f t="shared" si="3"/>
        <v>2.7587973035349616</v>
      </c>
      <c r="I11" s="4">
        <f t="shared" si="4"/>
        <v>1.0278112557334038</v>
      </c>
    </row>
    <row r="12" spans="1:9" x14ac:dyDescent="0.2">
      <c r="A12" s="4">
        <f>IF('True_Odds_Calculator_3-way'!A13="","",'True_Odds_Calculator_3-way'!A13)</f>
        <v>3.53</v>
      </c>
      <c r="B12" s="4">
        <f>IF('True_Odds_Calculator_3-way'!B13="","",'True_Odds_Calculator_3-way'!B13)</f>
        <v>3.82</v>
      </c>
      <c r="C12" s="4">
        <f>IF('True_Odds_Calculator_3-way'!C13="","",'True_Odds_Calculator_3-way'!C13)</f>
        <v>2.0699999999999998</v>
      </c>
      <c r="D12" s="4">
        <f t="shared" si="0"/>
        <v>2.8158011131825589E-2</v>
      </c>
      <c r="E12" s="4">
        <f t="shared" si="1"/>
        <v>3.6509659698968742</v>
      </c>
      <c r="F12" s="4">
        <f t="shared" si="2"/>
        <v>3.9620577344409518</v>
      </c>
      <c r="G12" s="4">
        <f t="shared" si="3"/>
        <v>2.1110149682531092</v>
      </c>
      <c r="I12" s="4">
        <f t="shared" si="4"/>
        <v>1.0281580111318256</v>
      </c>
    </row>
    <row r="13" spans="1:9" x14ac:dyDescent="0.2">
      <c r="A13" s="4">
        <f>IF('True_Odds_Calculator_3-way'!A14="","",'True_Odds_Calculator_3-way'!A14)</f>
        <v>2.1</v>
      </c>
      <c r="B13" s="4">
        <f>IF('True_Odds_Calculator_3-way'!B14="","",'True_Odds_Calculator_3-way'!B14)</f>
        <v>3.81</v>
      </c>
      <c r="C13" s="4">
        <f>IF('True_Odds_Calculator_3-way'!C14="","",'True_Odds_Calculator_3-way'!C14)</f>
        <v>3.45</v>
      </c>
      <c r="D13" s="4">
        <f t="shared" si="0"/>
        <v>2.8512740255294045E-2</v>
      </c>
      <c r="E13" s="4">
        <f t="shared" si="1"/>
        <v>2.1427673175673316</v>
      </c>
      <c r="F13" s="4">
        <f t="shared" si="2"/>
        <v>3.9531481600824896</v>
      </c>
      <c r="G13" s="4">
        <f t="shared" si="3"/>
        <v>3.5669593533755886</v>
      </c>
      <c r="I13" s="4">
        <f t="shared" si="4"/>
        <v>1.028512740255294</v>
      </c>
    </row>
    <row r="14" spans="1:9" x14ac:dyDescent="0.2">
      <c r="A14" s="4">
        <f>IF('True_Odds_Calculator_3-way'!A15="","",'True_Odds_Calculator_3-way'!A15)</f>
        <v>4.08</v>
      </c>
      <c r="B14" s="4">
        <f>IF('True_Odds_Calculator_3-way'!B15="","",'True_Odds_Calculator_3-way'!B15)</f>
        <v>3.44</v>
      </c>
      <c r="C14" s="4">
        <f>IF('True_Odds_Calculator_3-way'!C15="","",'True_Odds_Calculator_3-way'!C15)</f>
        <v>2.0299999999999998</v>
      </c>
      <c r="D14" s="4">
        <f t="shared" si="0"/>
        <v>2.8406551072714503E-2</v>
      </c>
      <c r="E14" s="4">
        <f t="shared" si="1"/>
        <v>4.2439563826795448</v>
      </c>
      <c r="F14" s="4">
        <f t="shared" si="2"/>
        <v>3.5558232814107882</v>
      </c>
      <c r="G14" s="4">
        <f t="shared" si="3"/>
        <v>2.0697849219067219</v>
      </c>
      <c r="I14" s="4">
        <f t="shared" si="4"/>
        <v>1.0284065510727145</v>
      </c>
    </row>
    <row r="15" spans="1:9" x14ac:dyDescent="0.2">
      <c r="A15" s="4">
        <f>IF('True_Odds_Calculator_3-way'!A16="","",'True_Odds_Calculator_3-way'!A16)</f>
        <v>1.8</v>
      </c>
      <c r="B15" s="4">
        <f>IF('True_Odds_Calculator_3-way'!B16="","",'True_Odds_Calculator_3-way'!B16)</f>
        <v>3.84</v>
      </c>
      <c r="C15" s="4">
        <f>IF('True_Odds_Calculator_3-way'!C16="","",'True_Odds_Calculator_3-way'!C16)</f>
        <v>4.6900000000000004</v>
      </c>
      <c r="D15" s="4">
        <f t="shared" si="0"/>
        <v>2.9191838426913197E-2</v>
      </c>
      <c r="E15" s="4">
        <f t="shared" si="1"/>
        <v>1.8320892317013073</v>
      </c>
      <c r="F15" s="4">
        <f t="shared" si="2"/>
        <v>3.9890531787127648</v>
      </c>
      <c r="G15" s="4">
        <f t="shared" si="3"/>
        <v>4.9142704682440561</v>
      </c>
      <c r="I15" s="4">
        <f t="shared" si="4"/>
        <v>1.0291918384269132</v>
      </c>
    </row>
    <row r="16" spans="1:9" x14ac:dyDescent="0.2">
      <c r="A16" s="4">
        <f>IF('True_Odds_Calculator_3-way'!A17="","",'True_Odds_Calculator_3-way'!A17)</f>
        <v>2.13</v>
      </c>
      <c r="B16" s="4">
        <f>IF('True_Odds_Calculator_3-way'!B17="","",'True_Odds_Calculator_3-way'!B17)</f>
        <v>3.47</v>
      </c>
      <c r="C16" s="4">
        <f>IF('True_Odds_Calculator_3-way'!C17="","",'True_Odds_Calculator_3-way'!C17)</f>
        <v>3.7</v>
      </c>
      <c r="D16" s="4">
        <f t="shared" si="0"/>
        <v>2.7938276385733429E-2</v>
      </c>
      <c r="E16" s="4">
        <f t="shared" si="1"/>
        <v>2.17310611588969</v>
      </c>
      <c r="F16" s="4">
        <f t="shared" si="2"/>
        <v>3.5858786475090443</v>
      </c>
      <c r="G16" s="4">
        <f t="shared" si="3"/>
        <v>3.8320414474664486</v>
      </c>
      <c r="I16" s="4">
        <f t="shared" si="4"/>
        <v>1.0279382763857334</v>
      </c>
    </row>
    <row r="17" spans="1:9" x14ac:dyDescent="0.2">
      <c r="A17" s="4">
        <f>IF('True_Odds_Calculator_3-way'!A18="","",'True_Odds_Calculator_3-way'!A18)</f>
        <v>2.95</v>
      </c>
      <c r="B17" s="4">
        <f>IF('True_Odds_Calculator_3-way'!B18="","",'True_Odds_Calculator_3-way'!B18)</f>
        <v>3.59</v>
      </c>
      <c r="C17" s="4">
        <f>IF('True_Odds_Calculator_3-way'!C18="","",'True_Odds_Calculator_3-way'!C18)</f>
        <v>2.44</v>
      </c>
      <c r="D17" s="4">
        <f t="shared" si="0"/>
        <v>2.7370648454654312E-2</v>
      </c>
      <c r="E17" s="4">
        <f t="shared" si="1"/>
        <v>3.0315937417877392</v>
      </c>
      <c r="F17" s="4">
        <f t="shared" si="2"/>
        <v>3.7115669669531646</v>
      </c>
      <c r="G17" s="4">
        <f t="shared" si="3"/>
        <v>2.495554692826667</v>
      </c>
      <c r="I17" s="4">
        <f t="shared" si="4"/>
        <v>1.0273706484546543</v>
      </c>
    </row>
    <row r="18" spans="1:9" x14ac:dyDescent="0.2">
      <c r="A18" s="4">
        <f>IF('True_Odds_Calculator_3-way'!A19="","",'True_Odds_Calculator_3-way'!A19)</f>
        <v>1.53</v>
      </c>
      <c r="B18" s="4">
        <f>IF('True_Odds_Calculator_3-way'!B19="","",'True_Odds_Calculator_3-way'!B19)</f>
        <v>4.58</v>
      </c>
      <c r="C18" s="4">
        <f>IF('True_Odds_Calculator_3-way'!C19="","",'True_Odds_Calculator_3-way'!C19)</f>
        <v>6.18</v>
      </c>
      <c r="D18" s="4">
        <f t="shared" si="0"/>
        <v>3.3747680330169727E-2</v>
      </c>
      <c r="E18" s="4">
        <f t="shared" si="1"/>
        <v>1.5567944833068295</v>
      </c>
      <c r="F18" s="4">
        <f t="shared" si="2"/>
        <v>4.828786103500307</v>
      </c>
      <c r="G18" s="4">
        <f t="shared" si="3"/>
        <v>6.6417348798603237</v>
      </c>
      <c r="I18" s="4">
        <f t="shared" si="4"/>
        <v>1.0337476803301697</v>
      </c>
    </row>
    <row r="19" spans="1:9" x14ac:dyDescent="0.2">
      <c r="A19" s="4">
        <f>IF('True_Odds_Calculator_3-way'!A20="","",'True_Odds_Calculator_3-way'!A20)</f>
        <v>1.88</v>
      </c>
      <c r="B19" s="4">
        <f>IF('True_Odds_Calculator_3-way'!B20="","",'True_Odds_Calculator_3-way'!B20)</f>
        <v>3.33</v>
      </c>
      <c r="C19" s="4">
        <f>IF('True_Odds_Calculator_3-way'!C20="","",'True_Odds_Calculator_3-way'!C20)</f>
        <v>4.41</v>
      </c>
      <c r="D19" s="4">
        <f t="shared" si="0"/>
        <v>5.897256353183411E-2</v>
      </c>
      <c r="E19" s="4">
        <f t="shared" si="1"/>
        <v>1.9521436953406264</v>
      </c>
      <c r="F19" s="4">
        <f t="shared" si="2"/>
        <v>3.5632486363087259</v>
      </c>
      <c r="G19" s="4">
        <f t="shared" si="3"/>
        <v>4.8285887582533373</v>
      </c>
      <c r="I19" s="4">
        <f t="shared" si="4"/>
        <v>1.0589725635318341</v>
      </c>
    </row>
    <row r="20" spans="1:9" x14ac:dyDescent="0.2">
      <c r="A20" s="4">
        <f>IF('True_Odds_Calculator_3-way'!A21="","",'True_Odds_Calculator_3-way'!A21)</f>
        <v>2.44</v>
      </c>
      <c r="B20" s="4">
        <f>IF('True_Odds_Calculator_3-way'!B21="","",'True_Odds_Calculator_3-way'!B21)</f>
        <v>3.27</v>
      </c>
      <c r="C20" s="4">
        <f>IF('True_Odds_Calculator_3-way'!C21="","",'True_Odds_Calculator_3-way'!C21)</f>
        <v>2.95</v>
      </c>
      <c r="D20" s="4">
        <f t="shared" si="0"/>
        <v>5.4629513974744803E-2</v>
      </c>
      <c r="E20" s="4">
        <f t="shared" si="1"/>
        <v>2.553455130351642</v>
      </c>
      <c r="F20" s="4">
        <f t="shared" si="2"/>
        <v>3.4770446953342886</v>
      </c>
      <c r="G20" s="4">
        <f t="shared" si="3"/>
        <v>3.1174672944068491</v>
      </c>
      <c r="I20" s="4">
        <f t="shared" si="4"/>
        <v>1.0546295139747448</v>
      </c>
    </row>
    <row r="21" spans="1:9" x14ac:dyDescent="0.2">
      <c r="A21" s="4">
        <f>IF('True_Odds_Calculator_3-way'!A22="","",'True_Odds_Calculator_3-way'!A22)</f>
        <v>1.41</v>
      </c>
      <c r="B21" s="4">
        <f>IF('True_Odds_Calculator_3-way'!B22="","",'True_Odds_Calculator_3-way'!B22)</f>
        <v>4.43</v>
      </c>
      <c r="C21" s="4">
        <f>IF('True_Odds_Calculator_3-way'!C22="","",'True_Odds_Calculator_3-way'!C22)</f>
        <v>7.69</v>
      </c>
      <c r="D21" s="4">
        <f t="shared" si="0"/>
        <v>6.4992504171051957E-2</v>
      </c>
      <c r="E21" s="4">
        <f t="shared" si="1"/>
        <v>1.4544276404082928</v>
      </c>
      <c r="F21" s="4">
        <f t="shared" si="2"/>
        <v>4.9002921326451627</v>
      </c>
      <c r="G21" s="4">
        <f t="shared" si="3"/>
        <v>9.2272336120906893</v>
      </c>
      <c r="I21" s="4">
        <f t="shared" si="4"/>
        <v>1.064992504171052</v>
      </c>
    </row>
    <row r="22" spans="1:9" x14ac:dyDescent="0.2">
      <c r="A22" s="4">
        <f>IF('True_Odds_Calculator_3-way'!A23="","",'True_Odds_Calculator_3-way'!A23)</f>
        <v>1.9</v>
      </c>
      <c r="B22" s="4">
        <f>IF('True_Odds_Calculator_3-way'!B23="","",'True_Odds_Calculator_3-way'!B23)</f>
        <v>3.33</v>
      </c>
      <c r="C22" s="4">
        <f>IF('True_Odds_Calculator_3-way'!C23="","",'True_Odds_Calculator_3-way'!C23)</f>
        <v>4.33</v>
      </c>
      <c r="D22" s="4">
        <f t="shared" si="0"/>
        <v>5.756297199107463E-2</v>
      </c>
      <c r="E22" s="4">
        <f t="shared" si="1"/>
        <v>1.9718882401053173</v>
      </c>
      <c r="F22" s="4">
        <f t="shared" si="2"/>
        <v>3.5572928682077269</v>
      </c>
      <c r="G22" s="4">
        <f t="shared" si="3"/>
        <v>4.722344448204753</v>
      </c>
      <c r="I22" s="4">
        <f t="shared" si="4"/>
        <v>1.0575629719910746</v>
      </c>
    </row>
    <row r="23" spans="1:9" x14ac:dyDescent="0.2">
      <c r="A23" s="4">
        <f>IF('True_Odds_Calculator_3-way'!A24="","",'True_Odds_Calculator_3-way'!A24)</f>
        <v>7.93</v>
      </c>
      <c r="B23" s="4">
        <f>IF('True_Odds_Calculator_3-way'!B24="","",'True_Odds_Calculator_3-way'!B24)</f>
        <v>4.46</v>
      </c>
      <c r="C23" s="4">
        <f>IF('True_Odds_Calculator_3-way'!C24="","",'True_Odds_Calculator_3-way'!C24)</f>
        <v>1.4</v>
      </c>
      <c r="D23" s="4">
        <f t="shared" si="0"/>
        <v>6.4604365714414858E-2</v>
      </c>
      <c r="E23" s="4">
        <f t="shared" si="1"/>
        <v>9.5630987206691209</v>
      </c>
      <c r="F23" s="4">
        <f t="shared" si="2"/>
        <v>4.9338747777934246</v>
      </c>
      <c r="G23" s="4">
        <f t="shared" si="3"/>
        <v>1.4435202651934043</v>
      </c>
      <c r="I23" s="4">
        <f t="shared" si="4"/>
        <v>1.0646043657144149</v>
      </c>
    </row>
    <row r="24" spans="1:9" x14ac:dyDescent="0.2">
      <c r="A24" s="4">
        <f>IF('True_Odds_Calculator_3-way'!A25="","",'True_Odds_Calculator_3-way'!A25)</f>
        <v>1.66</v>
      </c>
      <c r="B24" s="4">
        <f>IF('True_Odds_Calculator_3-way'!B25="","",'True_Odds_Calculator_3-way'!B25)</f>
        <v>3.97</v>
      </c>
      <c r="C24" s="4">
        <f>IF('True_Odds_Calculator_3-way'!C25="","",'True_Odds_Calculator_3-way'!C25)</f>
        <v>5.17</v>
      </c>
      <c r="D24" s="4">
        <f t="shared" si="0"/>
        <v>4.7722404998876922E-2</v>
      </c>
      <c r="E24" s="4">
        <f t="shared" si="1"/>
        <v>1.7050235289372417</v>
      </c>
      <c r="F24" s="4">
        <f t="shared" si="2"/>
        <v>4.2376167226781867</v>
      </c>
      <c r="G24" s="4">
        <f t="shared" si="3"/>
        <v>5.6332909222638508</v>
      </c>
      <c r="I24" s="4">
        <f t="shared" si="4"/>
        <v>1.0477224049988769</v>
      </c>
    </row>
    <row r="25" spans="1:9" x14ac:dyDescent="0.2">
      <c r="A25" s="4">
        <f>IF('True_Odds_Calculator_3-way'!A26="","",'True_Odds_Calculator_3-way'!A26)</f>
        <v>2.38</v>
      </c>
      <c r="B25" s="4">
        <f>IF('True_Odds_Calculator_3-way'!B26="","",'True_Odds_Calculator_3-way'!B26)</f>
        <v>3.07</v>
      </c>
      <c r="C25" s="4">
        <f>IF('True_Odds_Calculator_3-way'!C26="","",'True_Odds_Calculator_3-way'!C26)</f>
        <v>3.35</v>
      </c>
      <c r="D25" s="4">
        <f t="shared" si="0"/>
        <v>4.4408428936259181E-2</v>
      </c>
      <c r="E25" s="4">
        <f t="shared" si="1"/>
        <v>2.4669109680644454</v>
      </c>
      <c r="F25" s="4">
        <f t="shared" si="2"/>
        <v>3.2161570531897978</v>
      </c>
      <c r="G25" s="4">
        <f t="shared" si="3"/>
        <v>3.5247923827846557</v>
      </c>
      <c r="I25" s="4">
        <f t="shared" si="4"/>
        <v>1.0444084289362592</v>
      </c>
    </row>
    <row r="26" spans="1:9" x14ac:dyDescent="0.2">
      <c r="A26" s="4">
        <f>IF('True_Odds_Calculator_3-way'!A27="","",'True_Odds_Calculator_3-way'!A27)</f>
        <v>2.5299999999999998</v>
      </c>
      <c r="B26" s="4">
        <f>IF('True_Odds_Calculator_3-way'!B27="","",'True_Odds_Calculator_3-way'!B27)</f>
        <v>3.48</v>
      </c>
      <c r="C26" s="4">
        <f>IF('True_Odds_Calculator_3-way'!C27="","",'True_Odds_Calculator_3-way'!C27)</f>
        <v>2.77</v>
      </c>
      <c r="D26" s="4">
        <f t="shared" si="0"/>
        <v>4.3624069160037582E-2</v>
      </c>
      <c r="E26" s="4">
        <f t="shared" si="1"/>
        <v>2.626632855246088</v>
      </c>
      <c r="F26" s="4">
        <f t="shared" si="2"/>
        <v>3.6654880656628515</v>
      </c>
      <c r="G26" s="4">
        <f t="shared" si="3"/>
        <v>2.8862571603589022</v>
      </c>
      <c r="I26" s="4">
        <f t="shared" si="4"/>
        <v>1.0436240691600376</v>
      </c>
    </row>
    <row r="27" spans="1:9" x14ac:dyDescent="0.2">
      <c r="A27" s="4">
        <f>IF('True_Odds_Calculator_3-way'!A28="","",'True_Odds_Calculator_3-way'!A28)</f>
        <v>1.45</v>
      </c>
      <c r="B27" s="4">
        <f>IF('True_Odds_Calculator_3-way'!B28="","",'True_Odds_Calculator_3-way'!B28)</f>
        <v>4.3600000000000003</v>
      </c>
      <c r="C27" s="4">
        <f>IF('True_Odds_Calculator_3-way'!C28="","",'True_Odds_Calculator_3-way'!C28)</f>
        <v>7.55</v>
      </c>
      <c r="D27" s="4">
        <f t="shared" si="0"/>
        <v>5.1463301704758546E-2</v>
      </c>
      <c r="E27" s="4">
        <f t="shared" si="1"/>
        <v>1.4869872146346323</v>
      </c>
      <c r="F27" s="4">
        <f t="shared" si="2"/>
        <v>4.7124606316704023</v>
      </c>
      <c r="G27" s="4">
        <f t="shared" si="3"/>
        <v>8.673335513882833</v>
      </c>
      <c r="I27" s="4">
        <f t="shared" si="4"/>
        <v>1.0514633017047585</v>
      </c>
    </row>
    <row r="28" spans="1:9" x14ac:dyDescent="0.2">
      <c r="A28" s="4">
        <f>IF('True_Odds_Calculator_3-way'!A29="","",'True_Odds_Calculator_3-way'!A29)</f>
        <v>2.44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3.28</v>
      </c>
      <c r="D28" s="4">
        <f t="shared" si="0"/>
        <v>2.7214114354258356E-2</v>
      </c>
      <c r="E28" s="4">
        <f t="shared" si="1"/>
        <v>2.4952297811311341</v>
      </c>
      <c r="F28" s="4">
        <f t="shared" si="2"/>
        <v>3.2956679295009068</v>
      </c>
      <c r="G28" s="4">
        <f t="shared" si="3"/>
        <v>3.3805862972036835</v>
      </c>
      <c r="I28" s="4">
        <f t="shared" si="4"/>
        <v>1.0272141143542584</v>
      </c>
    </row>
    <row r="29" spans="1:9" x14ac:dyDescent="0.2">
      <c r="A29" s="4">
        <f>IF('True_Odds_Calculator_3-way'!A30="","",'True_Odds_Calculator_3-way'!A30)</f>
        <v>1.66</v>
      </c>
      <c r="B29" s="4">
        <f>IF('True_Odds_Calculator_3-way'!B30="","",'True_Odds_Calculator_3-way'!B30)</f>
        <v>4.0199999999999996</v>
      </c>
      <c r="C29" s="4">
        <f>IF('True_Odds_Calculator_3-way'!C30="","",'True_Odds_Calculator_3-way'!C30)</f>
        <v>5.52</v>
      </c>
      <c r="D29" s="4">
        <f t="shared" si="0"/>
        <v>3.2325277749544856E-2</v>
      </c>
      <c r="E29" s="4">
        <f t="shared" si="1"/>
        <v>1.6902326052626362</v>
      </c>
      <c r="F29" s="4">
        <f t="shared" si="2"/>
        <v>4.2020138968740257</v>
      </c>
      <c r="G29" s="4">
        <f t="shared" si="3"/>
        <v>5.8690844014806229</v>
      </c>
      <c r="I29" s="4">
        <f t="shared" si="4"/>
        <v>1.0323252777495449</v>
      </c>
    </row>
    <row r="30" spans="1:9" x14ac:dyDescent="0.2">
      <c r="A30" s="4">
        <f>IF('True_Odds_Calculator_3-way'!A31="","",'True_Odds_Calculator_3-way'!A31)</f>
        <v>1.64</v>
      </c>
      <c r="B30" s="4">
        <f>IF('True_Odds_Calculator_3-way'!B31="","",'True_Odds_Calculator_3-way'!B31)</f>
        <v>3.91</v>
      </c>
      <c r="C30" s="4">
        <f>IF('True_Odds_Calculator_3-way'!C31="","",'True_Odds_Calculator_3-way'!C31)</f>
        <v>5.96</v>
      </c>
      <c r="D30" s="4">
        <f t="shared" si="0"/>
        <v>3.3295808163629426E-2</v>
      </c>
      <c r="E30" s="4">
        <f t="shared" si="1"/>
        <v>1.6704042104536849</v>
      </c>
      <c r="F30" s="4">
        <f t="shared" si="2"/>
        <v>4.0873737785689812</v>
      </c>
      <c r="G30" s="4">
        <f t="shared" si="3"/>
        <v>6.3821653838549208</v>
      </c>
      <c r="I30" s="4">
        <f t="shared" si="4"/>
        <v>1.0332958081636294</v>
      </c>
    </row>
    <row r="31" spans="1:9" x14ac:dyDescent="0.2">
      <c r="A31" s="4">
        <f>IF('True_Odds_Calculator_3-way'!A32="","",'True_Odds_Calculator_3-way'!A32)</f>
        <v>2.19</v>
      </c>
      <c r="B31" s="4">
        <f>IF('True_Odds_Calculator_3-way'!B32="","",'True_Odds_Calculator_3-way'!B32)</f>
        <v>3.55</v>
      </c>
      <c r="C31" s="4">
        <f>IF('True_Odds_Calculator_3-way'!C32="","",'True_Odds_Calculator_3-way'!C32)</f>
        <v>3.46</v>
      </c>
      <c r="D31" s="4">
        <f t="shared" si="0"/>
        <v>2.7328486451742906E-2</v>
      </c>
      <c r="E31" s="4">
        <f t="shared" si="1"/>
        <v>2.234579401210671</v>
      </c>
      <c r="F31" s="4">
        <f t="shared" si="2"/>
        <v>3.6686390505644608</v>
      </c>
      <c r="G31" s="4">
        <f t="shared" si="3"/>
        <v>3.572604397749815</v>
      </c>
      <c r="I31" s="4">
        <f t="shared" si="4"/>
        <v>1.0273284864517429</v>
      </c>
    </row>
    <row r="32" spans="1:9" x14ac:dyDescent="0.2">
      <c r="A32" s="4">
        <f>IF('True_Odds_Calculator_3-way'!A33="","",'True_Odds_Calculator_3-way'!A33)</f>
        <v>2.19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3.61</v>
      </c>
      <c r="D32" s="4">
        <f t="shared" si="0"/>
        <v>2.7746961874341114E-2</v>
      </c>
      <c r="E32" s="4">
        <f t="shared" si="1"/>
        <v>2.2352761491245192</v>
      </c>
      <c r="F32" s="4">
        <f t="shared" si="2"/>
        <v>3.5103896680547417</v>
      </c>
      <c r="G32" s="4">
        <f t="shared" si="3"/>
        <v>3.7346972234366556</v>
      </c>
      <c r="I32" s="4">
        <f t="shared" si="4"/>
        <v>1.0277469618743411</v>
      </c>
    </row>
    <row r="33" spans="1:9" x14ac:dyDescent="0.2">
      <c r="A33" s="4">
        <f>IF('True_Odds_Calculator_3-way'!A34="","",'True_Odds_Calculator_3-way'!A34)</f>
        <v>2.19</v>
      </c>
      <c r="B33" s="4">
        <f>IF('True_Odds_Calculator_3-way'!B34="","",'True_Odds_Calculator_3-way'!B34)</f>
        <v>3.82</v>
      </c>
      <c r="C33" s="4">
        <f>IF('True_Odds_Calculator_3-way'!C34="","",'True_Odds_Calculator_3-way'!C34)</f>
        <v>3.23</v>
      </c>
      <c r="D33" s="4">
        <f t="shared" si="0"/>
        <v>2.7998632498066112E-2</v>
      </c>
      <c r="E33" s="4">
        <f t="shared" si="1"/>
        <v>2.2356953817612366</v>
      </c>
      <c r="F33" s="4">
        <f t="shared" si="2"/>
        <v>3.9612239399147806</v>
      </c>
      <c r="G33" s="4">
        <f t="shared" si="3"/>
        <v>3.3303954170181673</v>
      </c>
      <c r="I33" s="4">
        <f t="shared" si="4"/>
        <v>1.0279986324980661</v>
      </c>
    </row>
    <row r="34" spans="1:9" x14ac:dyDescent="0.2">
      <c r="A34" s="4">
        <f>IF('True_Odds_Calculator_3-way'!A35="","",'True_Odds_Calculator_3-way'!A35)</f>
        <v>3.59</v>
      </c>
      <c r="B34" s="4">
        <f>IF('True_Odds_Calculator_3-way'!B35="","",'True_Odds_Calculator_3-way'!B35)</f>
        <v>3.59</v>
      </c>
      <c r="C34" s="4">
        <f>IF('True_Odds_Calculator_3-way'!C35="","",'True_Odds_Calculator_3-way'!C35)</f>
        <v>2.12</v>
      </c>
      <c r="D34" s="4">
        <f t="shared" si="0"/>
        <v>2.8801177274399459E-2</v>
      </c>
      <c r="E34" s="4">
        <f t="shared" si="1"/>
        <v>3.7181474726420003</v>
      </c>
      <c r="F34" s="4">
        <f t="shared" si="2"/>
        <v>3.7181474726420003</v>
      </c>
      <c r="G34" s="4">
        <f t="shared" si="3"/>
        <v>2.1640444326496571</v>
      </c>
      <c r="I34" s="4">
        <f t="shared" si="4"/>
        <v>1.0288011772743995</v>
      </c>
    </row>
    <row r="35" spans="1:9" x14ac:dyDescent="0.2">
      <c r="A35" s="4">
        <f>IF('True_Odds_Calculator_3-way'!A36="","",'True_Odds_Calculator_3-way'!A36)</f>
        <v>2.29</v>
      </c>
      <c r="B35" s="4">
        <f>IF('True_Odds_Calculator_3-way'!B36="","",'True_Odds_Calculator_3-way'!B36)</f>
        <v>3.82</v>
      </c>
      <c r="C35" s="4">
        <f>IF('True_Odds_Calculator_3-way'!C36="","",'True_Odds_Calculator_3-way'!C36)</f>
        <v>3.03</v>
      </c>
      <c r="D35" s="4">
        <f t="shared" si="0"/>
        <v>2.8494330719795569E-2</v>
      </c>
      <c r="E35" s="4">
        <f t="shared" si="1"/>
        <v>2.3409165082013845</v>
      </c>
      <c r="F35" s="4">
        <f t="shared" si="2"/>
        <v>3.9638183537135094</v>
      </c>
      <c r="G35" s="4">
        <f t="shared" si="3"/>
        <v>3.1197851517886717</v>
      </c>
      <c r="I35" s="4">
        <f t="shared" si="4"/>
        <v>1.0284943307197956</v>
      </c>
    </row>
    <row r="36" spans="1:9" x14ac:dyDescent="0.2">
      <c r="A36" s="4">
        <f>IF('True_Odds_Calculator_3-way'!A37="","",'True_Odds_Calculator_3-way'!A37)</f>
        <v>1.39</v>
      </c>
      <c r="B36" s="4">
        <f>IF('True_Odds_Calculator_3-way'!B37="","",'True_Odds_Calculator_3-way'!B37)</f>
        <v>5.44</v>
      </c>
      <c r="C36" s="4">
        <f>IF('True_Odds_Calculator_3-way'!C37="","",'True_Odds_Calculator_3-way'!C37)</f>
        <v>7.8</v>
      </c>
      <c r="D36" s="4">
        <f t="shared" si="0"/>
        <v>3.1453118048547779E-2</v>
      </c>
      <c r="E36" s="4">
        <f t="shared" si="1"/>
        <v>1.4105564310454457</v>
      </c>
      <c r="F36" s="4">
        <f t="shared" si="2"/>
        <v>5.7690369497060434</v>
      </c>
      <c r="G36" s="4">
        <f t="shared" si="3"/>
        <v>8.4946787468650538</v>
      </c>
      <c r="I36" s="4">
        <f t="shared" si="4"/>
        <v>1.0314531180485478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3.76</v>
      </c>
      <c r="C37" s="4">
        <f>IF('True_Odds_Calculator_3-way'!C38="","",'True_Odds_Calculator_3-way'!C38)</f>
        <v>4.3899999999999997</v>
      </c>
      <c r="D37" s="4">
        <f t="shared" si="0"/>
        <v>3.4288420150873522E-2</v>
      </c>
      <c r="E37" s="4">
        <f t="shared" si="1"/>
        <v>1.8899623577584981</v>
      </c>
      <c r="F37" s="4">
        <f t="shared" si="2"/>
        <v>3.9288412450080279</v>
      </c>
      <c r="G37" s="4">
        <f t="shared" si="3"/>
        <v>4.6219059237352003</v>
      </c>
      <c r="I37" s="4">
        <f t="shared" si="4"/>
        <v>1.0342884201508735</v>
      </c>
    </row>
    <row r="38" spans="1:9" x14ac:dyDescent="0.2">
      <c r="A38" s="4">
        <f>IF('True_Odds_Calculator_3-way'!A39="","",'True_Odds_Calculator_3-way'!A39)</f>
        <v>1.85</v>
      </c>
      <c r="B38" s="4">
        <f>IF('True_Odds_Calculator_3-way'!B39="","",'True_Odds_Calculator_3-way'!B39)</f>
        <v>3.79</v>
      </c>
      <c r="C38" s="4">
        <f>IF('True_Odds_Calculator_3-way'!C39="","",'True_Odds_Calculator_3-way'!C39)</f>
        <v>4.45</v>
      </c>
      <c r="D38" s="4">
        <f t="shared" si="0"/>
        <v>2.9111884408199451E-2</v>
      </c>
      <c r="E38" s="4">
        <f t="shared" si="1"/>
        <v>1.8838189367993494</v>
      </c>
      <c r="F38" s="4">
        <f t="shared" si="2"/>
        <v>3.9347108506284902</v>
      </c>
      <c r="G38" s="4">
        <f t="shared" si="3"/>
        <v>4.6508352928462573</v>
      </c>
      <c r="I38" s="4">
        <f t="shared" si="4"/>
        <v>1.0291118844081995</v>
      </c>
    </row>
    <row r="39" spans="1:9" x14ac:dyDescent="0.2">
      <c r="A39" s="4">
        <f>IF('True_Odds_Calculator_3-way'!A40="","",'True_Odds_Calculator_3-way'!A40)</f>
        <v>2.38</v>
      </c>
      <c r="B39" s="4">
        <f>IF('True_Odds_Calculator_3-way'!B40="","",'True_Odds_Calculator_3-way'!B40)</f>
        <v>3.46</v>
      </c>
      <c r="C39" s="4">
        <f>IF('True_Odds_Calculator_3-way'!C40="","",'True_Odds_Calculator_3-way'!C40)</f>
        <v>3.13</v>
      </c>
      <c r="D39" s="4">
        <f t="shared" si="0"/>
        <v>2.8674226158726945E-2</v>
      </c>
      <c r="E39" s="4">
        <f t="shared" si="1"/>
        <v>2.4354010371673684</v>
      </c>
      <c r="F39" s="4">
        <f t="shared" si="2"/>
        <v>3.5783390386394185</v>
      </c>
      <c r="G39" s="4">
        <f t="shared" si="3"/>
        <v>3.2265272941855492</v>
      </c>
      <c r="I39" s="4">
        <f t="shared" si="4"/>
        <v>1.0286742261587269</v>
      </c>
    </row>
    <row r="40" spans="1:9" x14ac:dyDescent="0.2">
      <c r="A40" s="4">
        <f>IF('True_Odds_Calculator_3-way'!A41="","",'True_Odds_Calculator_3-way'!A41)</f>
        <v>1.92</v>
      </c>
      <c r="B40" s="4">
        <f>IF('True_Odds_Calculator_3-way'!B41="","",'True_Odds_Calculator_3-way'!B41)</f>
        <v>3.68</v>
      </c>
      <c r="C40" s="4">
        <f>IF('True_Odds_Calculator_3-way'!C41="","",'True_Odds_Calculator_3-way'!C41)</f>
        <v>3.96</v>
      </c>
      <c r="D40" s="4">
        <f t="shared" si="0"/>
        <v>4.5097716293368562E-2</v>
      </c>
      <c r="E40" s="4">
        <f t="shared" si="1"/>
        <v>1.9770630585000544</v>
      </c>
      <c r="F40" s="4">
        <f t="shared" si="2"/>
        <v>3.8954984495847746</v>
      </c>
      <c r="G40" s="4">
        <f t="shared" si="3"/>
        <v>4.2106560850637589</v>
      </c>
      <c r="I40" s="4">
        <f t="shared" si="4"/>
        <v>1.0450977162933686</v>
      </c>
    </row>
    <row r="41" spans="1:9" x14ac:dyDescent="0.2">
      <c r="A41" s="4">
        <f>IF('True_Odds_Calculator_3-way'!A42="","",'True_Odds_Calculator_3-way'!A42)</f>
        <v>2.76</v>
      </c>
      <c r="B41" s="4">
        <f>IF('True_Odds_Calculator_3-way'!B42="","",'True_Odds_Calculator_3-way'!B42)</f>
        <v>2.99</v>
      </c>
      <c r="C41" s="4">
        <f>IF('True_Odds_Calculator_3-way'!C42="","",'True_Odds_Calculator_3-way'!C42)</f>
        <v>2.89</v>
      </c>
      <c r="D41" s="4">
        <f t="shared" si="0"/>
        <v>4.2787762360501969E-2</v>
      </c>
      <c r="E41" s="4">
        <f t="shared" si="1"/>
        <v>2.8730987908365133</v>
      </c>
      <c r="F41" s="4">
        <f t="shared" si="2"/>
        <v>3.1231888132108208</v>
      </c>
      <c r="G41" s="4">
        <f t="shared" si="3"/>
        <v>3.014243744380019</v>
      </c>
      <c r="I41" s="4">
        <f t="shared" si="4"/>
        <v>1.042787762360502</v>
      </c>
    </row>
    <row r="42" spans="1:9" x14ac:dyDescent="0.2">
      <c r="A42" s="4">
        <f>IF('True_Odds_Calculator_3-way'!A43="","",'True_Odds_Calculator_3-way'!A43)</f>
        <v>1.35</v>
      </c>
      <c r="B42" s="4">
        <f>IF('True_Odds_Calculator_3-way'!B43="","",'True_Odds_Calculator_3-way'!B43)</f>
        <v>4.99</v>
      </c>
      <c r="C42" s="4">
        <f>IF('True_Odds_Calculator_3-way'!C43="","",'True_Odds_Calculator_3-way'!C43)</f>
        <v>8.91</v>
      </c>
      <c r="D42" s="4">
        <f t="shared" si="0"/>
        <v>5.3374987910725924E-2</v>
      </c>
      <c r="E42" s="4">
        <f t="shared" si="1"/>
        <v>1.3832232867947267</v>
      </c>
      <c r="F42" s="4">
        <f t="shared" si="2"/>
        <v>5.4761771818252729</v>
      </c>
      <c r="G42" s="4">
        <f t="shared" si="3"/>
        <v>10.588533686859462</v>
      </c>
      <c r="I42" s="4">
        <f t="shared" si="4"/>
        <v>1.0533749879107259</v>
      </c>
    </row>
    <row r="43" spans="1:9" x14ac:dyDescent="0.2">
      <c r="A43" s="4">
        <f>IF('True_Odds_Calculator_3-way'!A44="","",'True_Odds_Calculator_3-way'!A44)</f>
        <v>2.31</v>
      </c>
      <c r="B43" s="4">
        <f>IF('True_Odds_Calculator_3-way'!B44="","",'True_Odds_Calculator_3-way'!B44)</f>
        <v>3.29</v>
      </c>
      <c r="C43" s="4">
        <f>IF('True_Odds_Calculator_3-way'!C44="","",'True_Odds_Calculator_3-way'!C44)</f>
        <v>3.26</v>
      </c>
      <c r="D43" s="4">
        <f t="shared" si="0"/>
        <v>4.360026693925656E-2</v>
      </c>
      <c r="E43" s="4">
        <f t="shared" si="1"/>
        <v>2.3902458241057185</v>
      </c>
      <c r="F43" s="4">
        <f t="shared" si="2"/>
        <v>3.4552107623551862</v>
      </c>
      <c r="G43" s="4">
        <f t="shared" si="3"/>
        <v>3.422137294853457</v>
      </c>
      <c r="I43" s="4">
        <f t="shared" si="4"/>
        <v>1.0436002669392566</v>
      </c>
    </row>
    <row r="44" spans="1:9" x14ac:dyDescent="0.2">
      <c r="A44" s="4">
        <f>IF('True_Odds_Calculator_3-way'!A45="","",'True_Odds_Calculator_3-way'!A45)</f>
        <v>2.85</v>
      </c>
      <c r="B44" s="4">
        <f>IF('True_Odds_Calculator_3-way'!B45="","",'True_Odds_Calculator_3-way'!B45)</f>
        <v>2.95</v>
      </c>
      <c r="C44" s="4">
        <f>IF('True_Odds_Calculator_3-way'!C45="","",'True_Odds_Calculator_3-way'!C45)</f>
        <v>2.97</v>
      </c>
      <c r="D44" s="4">
        <f t="shared" si="0"/>
        <v>2.6560580530250455E-2</v>
      </c>
      <c r="E44" s="4">
        <f t="shared" si="1"/>
        <v>2.9237742852375619</v>
      </c>
      <c r="F44" s="4">
        <f t="shared" si="2"/>
        <v>3.0291141121560519</v>
      </c>
      <c r="G44" s="4">
        <f t="shared" si="3"/>
        <v>3.0502050650925159</v>
      </c>
      <c r="I44" s="4">
        <f t="shared" si="4"/>
        <v>1.0265605805302505</v>
      </c>
    </row>
    <row r="45" spans="1:9" x14ac:dyDescent="0.2">
      <c r="A45" s="4">
        <f>IF('True_Odds_Calculator_3-way'!A46="","",'True_Odds_Calculator_3-way'!A46)</f>
        <v>2.37</v>
      </c>
      <c r="B45" s="4">
        <f>IF('True_Odds_Calculator_3-way'!B46="","",'True_Odds_Calculator_3-way'!B46)</f>
        <v>3.28</v>
      </c>
      <c r="C45" s="4">
        <f>IF('True_Odds_Calculator_3-way'!C46="","",'True_Odds_Calculator_3-way'!C46)</f>
        <v>3.33</v>
      </c>
      <c r="D45" s="4">
        <f t="shared" si="0"/>
        <v>2.7119277350830195E-2</v>
      </c>
      <c r="E45" s="4">
        <f t="shared" si="1"/>
        <v>2.421887063316142</v>
      </c>
      <c r="F45" s="4">
        <f t="shared" si="2"/>
        <v>3.3802250585524125</v>
      </c>
      <c r="G45" s="4">
        <f t="shared" si="3"/>
        <v>3.4333521318648903</v>
      </c>
      <c r="I45" s="4">
        <f t="shared" si="4"/>
        <v>1.0271192773508302</v>
      </c>
    </row>
    <row r="46" spans="1:9" x14ac:dyDescent="0.2">
      <c r="A46" s="4">
        <f>IF('True_Odds_Calculator_3-way'!A47="","",'True_Odds_Calculator_3-way'!A47)</f>
        <v>1.79</v>
      </c>
      <c r="B46" s="4">
        <f>IF('True_Odds_Calculator_3-way'!B47="","",'True_Odds_Calculator_3-way'!B47)</f>
        <v>3.6</v>
      </c>
      <c r="C46" s="4">
        <f>IF('True_Odds_Calculator_3-way'!C47="","",'True_Odds_Calculator_3-way'!C47)</f>
        <v>5.2</v>
      </c>
      <c r="D46" s="4">
        <f t="shared" si="0"/>
        <v>2.8744687962565019E-2</v>
      </c>
      <c r="E46" s="4">
        <f t="shared" si="1"/>
        <v>1.8212360136819528</v>
      </c>
      <c r="F46" s="4">
        <f t="shared" si="2"/>
        <v>3.728613394261298</v>
      </c>
      <c r="G46" s="4">
        <f t="shared" si="3"/>
        <v>5.4726710509124166</v>
      </c>
      <c r="I46" s="4">
        <f t="shared" si="4"/>
        <v>1.028744687962565</v>
      </c>
    </row>
    <row r="47" spans="1: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3.56</v>
      </c>
      <c r="C47" s="4">
        <f>IF('True_Odds_Calculator_3-way'!C48="","",'True_Odds_Calculator_3-way'!C48)</f>
        <v>5.19</v>
      </c>
      <c r="D47" s="4">
        <f t="shared" si="0"/>
        <v>3.2236321641897714E-2</v>
      </c>
      <c r="E47" s="4">
        <f t="shared" si="1"/>
        <v>1.8251046813850937</v>
      </c>
      <c r="F47" s="4">
        <f t="shared" si="2"/>
        <v>3.7016001548416599</v>
      </c>
      <c r="G47" s="4">
        <f t="shared" si="3"/>
        <v>5.4965353827499071</v>
      </c>
      <c r="I47" s="4">
        <f t="shared" si="4"/>
        <v>1.0322363216418977</v>
      </c>
    </row>
    <row r="48" spans="1:9" x14ac:dyDescent="0.2">
      <c r="A48" s="4">
        <f>IF('True_Odds_Calculator_3-way'!A49="","",'True_Odds_Calculator_3-way'!A49)</f>
        <v>2.35</v>
      </c>
      <c r="B48" s="4">
        <f>IF('True_Odds_Calculator_3-way'!B49="","",'True_Odds_Calculator_3-way'!B49)</f>
        <v>3.05</v>
      </c>
      <c r="C48" s="4">
        <f>IF('True_Odds_Calculator_3-way'!C49="","",'True_Odds_Calculator_3-way'!C49)</f>
        <v>3.64</v>
      </c>
      <c r="D48" s="4">
        <f t="shared" si="0"/>
        <v>2.8126042077908142E-2</v>
      </c>
      <c r="E48" s="4">
        <f t="shared" si="1"/>
        <v>2.4029417724317059</v>
      </c>
      <c r="F48" s="4">
        <f t="shared" si="2"/>
        <v>3.1397814523310945</v>
      </c>
      <c r="G48" s="4">
        <f t="shared" si="3"/>
        <v>3.7686085311069064</v>
      </c>
      <c r="I48" s="4">
        <f t="shared" si="4"/>
        <v>1.0281260420779081</v>
      </c>
    </row>
    <row r="49" spans="1: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3.63</v>
      </c>
      <c r="C49" s="4">
        <f>IF('True_Odds_Calculator_3-way'!C50="","",'True_Odds_Calculator_3-way'!C50)</f>
        <v>3.08</v>
      </c>
      <c r="D49" s="4">
        <f t="shared" si="0"/>
        <v>2.7507845689664023E-2</v>
      </c>
      <c r="E49" s="4">
        <f t="shared" si="1"/>
        <v>2.3913081947170296</v>
      </c>
      <c r="F49" s="4">
        <f t="shared" si="2"/>
        <v>3.7549826963397086</v>
      </c>
      <c r="G49" s="4">
        <f t="shared" si="3"/>
        <v>3.1695114020405337</v>
      </c>
      <c r="I49" s="4">
        <f t="shared" si="4"/>
        <v>1.027507845689664</v>
      </c>
    </row>
    <row r="50" spans="1:9" x14ac:dyDescent="0.2">
      <c r="A50" s="4">
        <f>IF('True_Odds_Calculator_3-way'!A51="","",'True_Odds_Calculator_3-way'!A51)</f>
        <v>1.34</v>
      </c>
      <c r="B50" s="4">
        <f>IF('True_Odds_Calculator_3-way'!B51="","",'True_Odds_Calculator_3-way'!B51)</f>
        <v>5.83</v>
      </c>
      <c r="C50" s="4">
        <f>IF('True_Odds_Calculator_3-way'!C51="","",'True_Odds_Calculator_3-way'!C51)</f>
        <v>8.5399999999999991</v>
      </c>
      <c r="D50" s="4">
        <f t="shared" si="0"/>
        <v>3.4891262072707097E-2</v>
      </c>
      <c r="E50" s="4">
        <f t="shared" si="1"/>
        <v>1.3612142017139277</v>
      </c>
      <c r="F50" s="4">
        <f t="shared" si="2"/>
        <v>6.2540586522733443</v>
      </c>
      <c r="G50" s="4">
        <f t="shared" si="3"/>
        <v>9.4817648459968407</v>
      </c>
      <c r="I50" s="4">
        <f t="shared" si="4"/>
        <v>1.0348912620727071</v>
      </c>
    </row>
    <row r="51" spans="1:9" x14ac:dyDescent="0.2">
      <c r="A51" s="4">
        <f>IF('True_Odds_Calculator_3-way'!A52="","",'True_Odds_Calculator_3-way'!A52)</f>
        <v>1.74</v>
      </c>
      <c r="B51" s="4">
        <f>IF('True_Odds_Calculator_3-way'!B52="","",'True_Odds_Calculator_3-way'!B52)</f>
        <v>4.3</v>
      </c>
      <c r="C51" s="4">
        <f>IF('True_Odds_Calculator_3-way'!C52="","",'True_Odds_Calculator_3-way'!C52)</f>
        <v>4.43</v>
      </c>
      <c r="D51" s="4">
        <f t="shared" si="0"/>
        <v>3.3004417524556962E-2</v>
      </c>
      <c r="E51" s="4">
        <f t="shared" si="1"/>
        <v>1.7739581032685814</v>
      </c>
      <c r="F51" s="4">
        <f t="shared" si="2"/>
        <v>4.5135179790346713</v>
      </c>
      <c r="G51" s="4">
        <f t="shared" si="3"/>
        <v>4.6569642460727438</v>
      </c>
      <c r="I51" s="4">
        <f t="shared" si="4"/>
        <v>1.033004417524557</v>
      </c>
    </row>
    <row r="52" spans="1:9" x14ac:dyDescent="0.2">
      <c r="A52" s="4">
        <f>IF('True_Odds_Calculator_3-way'!A53="","",'True_Odds_Calculator_3-way'!A53)</f>
        <v>3.51</v>
      </c>
      <c r="B52" s="4">
        <f>IF('True_Odds_Calculator_3-way'!B53="","",'True_Odds_Calculator_3-way'!B53)</f>
        <v>3.7</v>
      </c>
      <c r="C52" s="4">
        <f>IF('True_Odds_Calculator_3-way'!C53="","",'True_Odds_Calculator_3-way'!C53)</f>
        <v>2.11</v>
      </c>
      <c r="D52" s="4">
        <f t="shared" si="0"/>
        <v>2.9104204459654781E-2</v>
      </c>
      <c r="E52" s="4">
        <f t="shared" si="1"/>
        <v>3.6337356736168238</v>
      </c>
      <c r="F52" s="4">
        <f t="shared" si="2"/>
        <v>3.8377569993982488</v>
      </c>
      <c r="G52" s="4">
        <f t="shared" si="3"/>
        <v>2.1540942162754071</v>
      </c>
      <c r="I52" s="4">
        <f t="shared" si="4"/>
        <v>1.0291042044596548</v>
      </c>
    </row>
    <row r="53" spans="1:9" x14ac:dyDescent="0.2">
      <c r="A53" s="4">
        <f>IF('True_Odds_Calculator_3-way'!A54="","",'True_Odds_Calculator_3-way'!A54)</f>
        <v>3.93</v>
      </c>
      <c r="B53" s="4">
        <f>IF('True_Odds_Calculator_3-way'!B54="","",'True_Odds_Calculator_3-way'!B54)</f>
        <v>3.45</v>
      </c>
      <c r="C53" s="4">
        <f>IF('True_Odds_Calculator_3-way'!C54="","",'True_Odds_Calculator_3-way'!C54)</f>
        <v>2.06</v>
      </c>
      <c r="D53" s="4">
        <f t="shared" si="0"/>
        <v>2.9744891876303026E-2</v>
      </c>
      <c r="E53" s="4">
        <f t="shared" si="1"/>
        <v>4.0893446187227953</v>
      </c>
      <c r="F53" s="4">
        <f t="shared" si="2"/>
        <v>3.5721926569951927</v>
      </c>
      <c r="G53" s="4">
        <f t="shared" si="3"/>
        <v>2.1029524370989274</v>
      </c>
      <c r="I53" s="4">
        <f t="shared" si="4"/>
        <v>1.029744891876303</v>
      </c>
    </row>
    <row r="54" spans="1:9" x14ac:dyDescent="0.2">
      <c r="A54" s="4">
        <f>IF('True_Odds_Calculator_3-way'!A55="","",'True_Odds_Calculator_3-way'!A55)</f>
        <v>2.33</v>
      </c>
      <c r="B54" s="4">
        <f>IF('True_Odds_Calculator_3-way'!B55="","",'True_Odds_Calculator_3-way'!B55)</f>
        <v>3.08</v>
      </c>
      <c r="C54" s="4">
        <f>IF('True_Odds_Calculator_3-way'!C55="","",'True_Odds_Calculator_3-way'!C55)</f>
        <v>3.44</v>
      </c>
      <c r="D54" s="4">
        <f t="shared" si="0"/>
        <v>4.4557548450152584E-2</v>
      </c>
      <c r="E54" s="4">
        <f t="shared" si="1"/>
        <v>2.4135232611918238</v>
      </c>
      <c r="F54" s="4">
        <f t="shared" si="2"/>
        <v>3.2276513299969811</v>
      </c>
      <c r="G54" s="4">
        <f t="shared" si="3"/>
        <v>3.6252222307503139</v>
      </c>
      <c r="I54" s="4">
        <f t="shared" si="4"/>
        <v>1.0445575484501526</v>
      </c>
    </row>
    <row r="55" spans="1:9" x14ac:dyDescent="0.2">
      <c r="A55" s="4">
        <f>IF('True_Odds_Calculator_3-way'!A56="","",'True_Odds_Calculator_3-way'!A56)</f>
        <v>2.16</v>
      </c>
      <c r="B55" s="4">
        <f>IF('True_Odds_Calculator_3-way'!B56="","",'True_Odds_Calculator_3-way'!B56)</f>
        <v>3.17</v>
      </c>
      <c r="C55" s="4">
        <f>IF('True_Odds_Calculator_3-way'!C56="","",'True_Odds_Calculator_3-way'!C56)</f>
        <v>3.69</v>
      </c>
      <c r="D55" s="4">
        <f t="shared" si="0"/>
        <v>4.9423086239274383E-2</v>
      </c>
      <c r="E55" s="4">
        <f t="shared" si="1"/>
        <v>2.2396988367046489</v>
      </c>
      <c r="F55" s="4">
        <f t="shared" si="2"/>
        <v>3.3446711982119504</v>
      </c>
      <c r="G55" s="4">
        <f t="shared" si="3"/>
        <v>3.9288354639652323</v>
      </c>
      <c r="I55" s="4">
        <f t="shared" si="4"/>
        <v>1.0494230862392744</v>
      </c>
    </row>
    <row r="56" spans="1:9" x14ac:dyDescent="0.2">
      <c r="A56" s="4">
        <f>IF('True_Odds_Calculator_3-way'!A57="","",'True_Odds_Calculator_3-way'!A57)</f>
        <v>6.48</v>
      </c>
      <c r="B56" s="4">
        <f>IF('True_Odds_Calculator_3-way'!B57="","",'True_Odds_Calculator_3-way'!B57)</f>
        <v>4.38</v>
      </c>
      <c r="C56" s="4">
        <f>IF('True_Odds_Calculator_3-way'!C57="","",'True_Odds_Calculator_3-way'!C57)</f>
        <v>1.47</v>
      </c>
      <c r="D56" s="4">
        <f t="shared" si="0"/>
        <v>6.290359878096341E-2</v>
      </c>
      <c r="E56" s="4">
        <f t="shared" si="1"/>
        <v>7.4988870867554693</v>
      </c>
      <c r="F56" s="4">
        <f t="shared" si="2"/>
        <v>4.8229347286301252</v>
      </c>
      <c r="G56" s="4">
        <f t="shared" si="3"/>
        <v>1.5167504399515246</v>
      </c>
      <c r="I56" s="4">
        <f t="shared" si="4"/>
        <v>1.0629035987809634</v>
      </c>
    </row>
    <row r="57" spans="1:9" x14ac:dyDescent="0.2">
      <c r="A57" s="4">
        <f>IF('True_Odds_Calculator_3-way'!A58="","",'True_Odds_Calculator_3-way'!A58)</f>
        <v>2.16</v>
      </c>
      <c r="B57" s="4">
        <f>IF('True_Odds_Calculator_3-way'!B58="","",'True_Odds_Calculator_3-way'!B58)</f>
        <v>3.87</v>
      </c>
      <c r="C57" s="4">
        <f>IF('True_Odds_Calculator_3-way'!C58="","",'True_Odds_Calculator_3-way'!C58)</f>
        <v>3.04</v>
      </c>
      <c r="D57" s="4">
        <f t="shared" si="0"/>
        <v>5.030826420055301E-2</v>
      </c>
      <c r="E57" s="4">
        <f t="shared" si="1"/>
        <v>2.2411799070366012</v>
      </c>
      <c r="F57" s="4">
        <f t="shared" si="2"/>
        <v>4.1385844498991569</v>
      </c>
      <c r="G57" s="4">
        <f t="shared" si="3"/>
        <v>3.2033012246478534</v>
      </c>
      <c r="I57" s="4">
        <f t="shared" si="4"/>
        <v>1.050308264200553</v>
      </c>
    </row>
    <row r="58" spans="1:9" x14ac:dyDescent="0.2">
      <c r="A58" s="4">
        <f>IF('True_Odds_Calculator_3-way'!A59="","",'True_Odds_Calculator_3-way'!A59)</f>
        <v>1.83</v>
      </c>
      <c r="B58" s="4">
        <f>IF('True_Odds_Calculator_3-way'!B59="","",'True_Odds_Calculator_3-way'!B59)</f>
        <v>3.37</v>
      </c>
      <c r="C58" s="4">
        <f>IF('True_Odds_Calculator_3-way'!C59="","",'True_Odds_Calculator_3-way'!C59)</f>
        <v>4.7300000000000004</v>
      </c>
      <c r="D58" s="4">
        <f t="shared" si="0"/>
        <v>5.4600482962462227E-2</v>
      </c>
      <c r="E58" s="4">
        <f t="shared" si="1"/>
        <v>1.8930504975784697</v>
      </c>
      <c r="F58" s="4">
        <f t="shared" si="2"/>
        <v>3.5902034885521763</v>
      </c>
      <c r="G58" s="4">
        <f t="shared" si="3"/>
        <v>5.1755459934164794</v>
      </c>
      <c r="I58" s="4">
        <f t="shared" si="4"/>
        <v>1.0546004829624622</v>
      </c>
    </row>
    <row r="59" spans="1:9" x14ac:dyDescent="0.2">
      <c r="A59" s="4">
        <f>IF('True_Odds_Calculator_3-way'!A60="","",'True_Odds_Calculator_3-way'!A60)</f>
        <v>1.48</v>
      </c>
      <c r="B59" s="4">
        <f>IF('True_Odds_Calculator_3-way'!B60="","",'True_Odds_Calculator_3-way'!B60)</f>
        <v>4.17</v>
      </c>
      <c r="C59" s="4">
        <f>IF('True_Odds_Calculator_3-way'!C60="","",'True_Odds_Calculator_3-way'!C60)</f>
        <v>6.98</v>
      </c>
      <c r="D59" s="4">
        <f t="shared" si="0"/>
        <v>5.8750304797593023E-2</v>
      </c>
      <c r="E59" s="4">
        <f t="shared" si="1"/>
        <v>1.5241759281702778</v>
      </c>
      <c r="F59" s="4">
        <f t="shared" si="2"/>
        <v>4.5408163380037809</v>
      </c>
      <c r="G59" s="4">
        <f t="shared" si="3"/>
        <v>8.0851828532189245</v>
      </c>
      <c r="I59" s="4">
        <f t="shared" si="4"/>
        <v>1.058750304797593</v>
      </c>
    </row>
    <row r="60" spans="1:9" x14ac:dyDescent="0.2">
      <c r="A60" s="4">
        <f>IF('True_Odds_Calculator_3-way'!A61="","",'True_Odds_Calculator_3-way'!A61)</f>
        <v>2.41</v>
      </c>
      <c r="B60" s="4">
        <f>IF('True_Odds_Calculator_3-way'!B61="","",'True_Odds_Calculator_3-way'!B61)</f>
        <v>3.34</v>
      </c>
      <c r="C60" s="4">
        <f>IF('True_Odds_Calculator_3-way'!C61="","",'True_Odds_Calculator_3-way'!C61)</f>
        <v>3.14</v>
      </c>
      <c r="D60" s="4">
        <f t="shared" si="0"/>
        <v>3.2810294520507766E-2</v>
      </c>
      <c r="E60" s="4">
        <f t="shared" si="1"/>
        <v>2.4752414316397764</v>
      </c>
      <c r="F60" s="4">
        <f t="shared" si="2"/>
        <v>3.4666318839243924</v>
      </c>
      <c r="G60" s="4">
        <f t="shared" si="3"/>
        <v>3.2516669299722163</v>
      </c>
      <c r="I60" s="4">
        <f t="shared" si="4"/>
        <v>1.0328102945205078</v>
      </c>
    </row>
    <row r="61" spans="1:9" x14ac:dyDescent="0.2">
      <c r="A61" s="4">
        <f>IF('True_Odds_Calculator_3-way'!A62="","",'True_Odds_Calculator_3-way'!A62)</f>
        <v>2.52</v>
      </c>
      <c r="B61" s="4">
        <f>IF('True_Odds_Calculator_3-way'!B62="","",'True_Odds_Calculator_3-way'!B62)</f>
        <v>3.15</v>
      </c>
      <c r="C61" s="4">
        <f>IF('True_Odds_Calculator_3-way'!C62="","",'True_Odds_Calculator_3-way'!C62)</f>
        <v>2.99</v>
      </c>
      <c r="D61" s="4">
        <f t="shared" si="0"/>
        <v>4.8733874820831247E-2</v>
      </c>
      <c r="E61" s="4">
        <f t="shared" si="1"/>
        <v>2.6275631189845168</v>
      </c>
      <c r="F61" s="4">
        <f t="shared" si="2"/>
        <v>3.3198801550934078</v>
      </c>
      <c r="G61" s="4">
        <f t="shared" si="3"/>
        <v>3.1426426426426426</v>
      </c>
      <c r="I61" s="4">
        <f t="shared" si="4"/>
        <v>1.0487338748208312</v>
      </c>
    </row>
    <row r="62" spans="1:9" x14ac:dyDescent="0.2">
      <c r="A62" s="4">
        <f>IF('True_Odds_Calculator_3-way'!A63="","",'True_Odds_Calculator_3-way'!A63)</f>
        <v>1.63</v>
      </c>
      <c r="B62" s="4">
        <f>IF('True_Odds_Calculator_3-way'!B63="","",'True_Odds_Calculator_3-way'!B63)</f>
        <v>4.01</v>
      </c>
      <c r="C62" s="4">
        <f>IF('True_Odds_Calculator_3-way'!C63="","",'True_Odds_Calculator_3-way'!C63)</f>
        <v>5.76</v>
      </c>
      <c r="D62" s="4">
        <f t="shared" si="0"/>
        <v>3.6484602229939878E-2</v>
      </c>
      <c r="E62" s="4">
        <f t="shared" si="1"/>
        <v>1.6629654641925342</v>
      </c>
      <c r="F62" s="4">
        <f t="shared" si="2"/>
        <v>4.215584581940484</v>
      </c>
      <c r="G62" s="4">
        <f t="shared" si="3"/>
        <v>6.1938842973031205</v>
      </c>
      <c r="I62" s="4">
        <f t="shared" si="4"/>
        <v>1.0364846022299399</v>
      </c>
    </row>
    <row r="63" spans="1:9" x14ac:dyDescent="0.2">
      <c r="A63" s="4">
        <f>IF('True_Odds_Calculator_3-way'!A64="","",'True_Odds_Calculator_3-way'!A64)</f>
        <v>2.6</v>
      </c>
      <c r="B63" s="4">
        <f>IF('True_Odds_Calculator_3-way'!B64="","",'True_Odds_Calculator_3-way'!B64)</f>
        <v>3.39</v>
      </c>
      <c r="C63" s="4">
        <f>IF('True_Odds_Calculator_3-way'!C64="","",'True_Odds_Calculator_3-way'!C64)</f>
        <v>2.83</v>
      </c>
      <c r="D63" s="4">
        <f t="shared" si="0"/>
        <v>3.2957525812211674E-2</v>
      </c>
      <c r="E63" s="4">
        <f t="shared" si="1"/>
        <v>2.6764478869431048</v>
      </c>
      <c r="F63" s="4">
        <f t="shared" si="2"/>
        <v>3.5211340904727666</v>
      </c>
      <c r="G63" s="4">
        <f t="shared" si="3"/>
        <v>2.9208077152465739</v>
      </c>
      <c r="I63" s="4">
        <f t="shared" si="4"/>
        <v>1.0329575258122117</v>
      </c>
    </row>
    <row r="64" spans="1:9" x14ac:dyDescent="0.2">
      <c r="A64" s="4">
        <f>IF('True_Odds_Calculator_3-way'!A65="","",'True_Odds_Calculator_3-way'!A65)</f>
        <v>4.68</v>
      </c>
      <c r="B64" s="4">
        <f>IF('True_Odds_Calculator_3-way'!B65="","",'True_Odds_Calculator_3-way'!B65)</f>
        <v>4.3899999999999997</v>
      </c>
      <c r="C64" s="4">
        <f>IF('True_Odds_Calculator_3-way'!C65="","",'True_Odds_Calculator_3-way'!C65)</f>
        <v>1.68</v>
      </c>
      <c r="D64" s="4">
        <f t="shared" si="0"/>
        <v>3.6703741715131244E-2</v>
      </c>
      <c r="E64" s="4">
        <f t="shared" si="1"/>
        <v>4.9642417450415017</v>
      </c>
      <c r="F64" s="4">
        <f t="shared" si="2"/>
        <v>4.6391688727266471</v>
      </c>
      <c r="G64" s="4">
        <f t="shared" si="3"/>
        <v>1.7152555256416169</v>
      </c>
      <c r="I64" s="4">
        <f t="shared" si="4"/>
        <v>1.0367037417151312</v>
      </c>
    </row>
    <row r="65" spans="1:9" x14ac:dyDescent="0.2">
      <c r="A65" s="4">
        <f>IF('True_Odds_Calculator_3-way'!A66="","",'True_Odds_Calculator_3-way'!A66)</f>
        <v>3.15</v>
      </c>
      <c r="B65" s="4">
        <f>IF('True_Odds_Calculator_3-way'!B66="","",'True_Odds_Calculator_3-way'!B66)</f>
        <v>4.16</v>
      </c>
      <c r="C65" s="4">
        <f>IF('True_Odds_Calculator_3-way'!C66="","",'True_Odds_Calculator_3-way'!C66)</f>
        <v>2.12</v>
      </c>
      <c r="D65" s="4">
        <f t="shared" si="0"/>
        <v>2.9543046052479927E-2</v>
      </c>
      <c r="E65" s="4">
        <f t="shared" si="1"/>
        <v>3.2508417560951246</v>
      </c>
      <c r="F65" s="4">
        <f t="shared" si="2"/>
        <v>4.3376997576676128</v>
      </c>
      <c r="G65" s="4">
        <f t="shared" si="3"/>
        <v>2.1652031317223015</v>
      </c>
      <c r="I65" s="4">
        <f t="shared" si="4"/>
        <v>1.0295430460524799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4.16</v>
      </c>
      <c r="C66" s="4">
        <f>IF('True_Odds_Calculator_3-way'!C67="","",'True_Odds_Calculator_3-way'!C67)</f>
        <v>3.18</v>
      </c>
      <c r="D66" s="4">
        <f t="shared" si="0"/>
        <v>2.878367347874633E-2</v>
      </c>
      <c r="E66" s="4">
        <f t="shared" si="1"/>
        <v>2.1535985627434613</v>
      </c>
      <c r="F66" s="4">
        <f t="shared" si="2"/>
        <v>4.3329422878067483</v>
      </c>
      <c r="G66" s="4">
        <f t="shared" si="3"/>
        <v>3.2800774386580978</v>
      </c>
      <c r="I66" s="4">
        <f t="shared" si="4"/>
        <v>1.0287836734787463</v>
      </c>
    </row>
    <row r="67" spans="1:9" x14ac:dyDescent="0.2">
      <c r="A67" s="4">
        <f>IF('True_Odds_Calculator_3-way'!A68="","",'True_Odds_Calculator_3-way'!A68)</f>
        <v>2.2799999999999998</v>
      </c>
      <c r="B67" s="4">
        <f>IF('True_Odds_Calculator_3-way'!B68="","",'True_Odds_Calculator_3-way'!B68)</f>
        <v>3.85</v>
      </c>
      <c r="C67" s="4">
        <f>IF('True_Odds_Calculator_3-way'!C68="","",'True_Odds_Calculator_3-way'!C68)</f>
        <v>3.04</v>
      </c>
      <c r="D67" s="4">
        <f t="shared" ref="D67:D130" si="5">IF(A67="","",((1/A67)+(1/B67)+(1/C67))-1)</f>
        <v>2.7284119389382688E-2</v>
      </c>
      <c r="E67" s="4">
        <f t="shared" ref="E67:E130" si="6">IF(A67="","",(3*A67)/(3-($D67*A67)))</f>
        <v>2.3282790327571727</v>
      </c>
      <c r="F67" s="4">
        <f t="shared" ref="F67:F130" si="7">IF(B67="","",(3*B67)/(3-($D67*B67)))</f>
        <v>3.9896977501704423</v>
      </c>
      <c r="G67" s="4">
        <f t="shared" ref="G67:G130" si="8">IF(C67="","",(3*C67)/(3-($D67*C67)))</f>
        <v>3.1264395108631136</v>
      </c>
      <c r="I67" s="4">
        <f t="shared" ref="I67:I130" si="9">IF(A67="","",D67+1)</f>
        <v>1.0272841193893827</v>
      </c>
    </row>
    <row r="68" spans="1:9" x14ac:dyDescent="0.2">
      <c r="A68" s="4">
        <f>IF('True_Odds_Calculator_3-way'!A69="","",'True_Odds_Calculator_3-way'!A69)</f>
        <v>3.27</v>
      </c>
      <c r="B68" s="4">
        <f>IF('True_Odds_Calculator_3-way'!B69="","",'True_Odds_Calculator_3-way'!B69)</f>
        <v>3.49</v>
      </c>
      <c r="C68" s="4">
        <f>IF('True_Odds_Calculator_3-way'!C69="","",'True_Odds_Calculator_3-way'!C69)</f>
        <v>2.29</v>
      </c>
      <c r="D68" s="4">
        <f t="shared" si="5"/>
        <v>2.9024571550338774E-2</v>
      </c>
      <c r="E68" s="4">
        <f t="shared" si="6"/>
        <v>3.3768321044827445</v>
      </c>
      <c r="F68" s="4">
        <f t="shared" si="7"/>
        <v>3.6119586939629285</v>
      </c>
      <c r="G68" s="4">
        <f t="shared" si="8"/>
        <v>2.3418854629319288</v>
      </c>
      <c r="I68" s="4">
        <f t="shared" si="9"/>
        <v>1.0290245715503388</v>
      </c>
    </row>
    <row r="69" spans="1:9" x14ac:dyDescent="0.2">
      <c r="A69" s="4">
        <f>IF('True_Odds_Calculator_3-way'!A70="","",'True_Odds_Calculator_3-way'!A70)</f>
        <v>3.69</v>
      </c>
      <c r="B69" s="4">
        <f>IF('True_Odds_Calculator_3-way'!B70="","",'True_Odds_Calculator_3-way'!B70)</f>
        <v>3.48</v>
      </c>
      <c r="C69" s="4">
        <f>IF('True_Odds_Calculator_3-way'!C70="","",'True_Odds_Calculator_3-way'!C70)</f>
        <v>2.13</v>
      </c>
      <c r="D69" s="4">
        <f t="shared" si="5"/>
        <v>2.7842599941298118E-2</v>
      </c>
      <c r="E69" s="4">
        <f t="shared" si="6"/>
        <v>3.8208503619167673</v>
      </c>
      <c r="F69" s="4">
        <f t="shared" si="7"/>
        <v>3.5961462305603629</v>
      </c>
      <c r="G69" s="4">
        <f t="shared" si="8"/>
        <v>2.1729555191592325</v>
      </c>
      <c r="I69" s="4">
        <f t="shared" si="9"/>
        <v>1.0278425999412981</v>
      </c>
    </row>
    <row r="70" spans="1:9" x14ac:dyDescent="0.2">
      <c r="A70" s="4">
        <f>IF('True_Odds_Calculator_3-way'!A71="","",'True_Odds_Calculator_3-way'!A71)</f>
        <v>1.93</v>
      </c>
      <c r="B70" s="4">
        <f>IF('True_Odds_Calculator_3-way'!B71="","",'True_Odds_Calculator_3-way'!B71)</f>
        <v>3.69</v>
      </c>
      <c r="C70" s="4">
        <f>IF('True_Odds_Calculator_3-way'!C71="","",'True_Odds_Calculator_3-way'!C71)</f>
        <v>4.1399999999999997</v>
      </c>
      <c r="D70" s="4">
        <f t="shared" si="5"/>
        <v>3.0683318772813939E-2</v>
      </c>
      <c r="E70" s="4">
        <f t="shared" si="6"/>
        <v>1.9688646031538068</v>
      </c>
      <c r="F70" s="4">
        <f t="shared" si="7"/>
        <v>3.8347243454829378</v>
      </c>
      <c r="G70" s="4">
        <f t="shared" si="8"/>
        <v>4.3230508555095453</v>
      </c>
      <c r="I70" s="4">
        <f t="shared" si="9"/>
        <v>1.0306833187728139</v>
      </c>
    </row>
    <row r="71" spans="1:9" x14ac:dyDescent="0.2">
      <c r="A71" s="4">
        <f>IF('True_Odds_Calculator_3-way'!A72="","",'True_Odds_Calculator_3-way'!A72)</f>
        <v>1.34</v>
      </c>
      <c r="B71" s="4">
        <f>IF('True_Odds_Calculator_3-way'!B72="","",'True_Odds_Calculator_3-way'!B72)</f>
        <v>5.34</v>
      </c>
      <c r="C71" s="4">
        <f>IF('True_Odds_Calculator_3-way'!C72="","",'True_Odds_Calculator_3-way'!C72)</f>
        <v>7.83</v>
      </c>
      <c r="D71" s="4">
        <f t="shared" si="5"/>
        <v>6.1248495136783099E-2</v>
      </c>
      <c r="E71" s="4">
        <f t="shared" si="6"/>
        <v>1.3776903867866079</v>
      </c>
      <c r="F71" s="4">
        <f t="shared" si="7"/>
        <v>5.9934161404043227</v>
      </c>
      <c r="G71" s="4">
        <f t="shared" si="8"/>
        <v>9.319859421170257</v>
      </c>
      <c r="I71" s="4">
        <f t="shared" si="9"/>
        <v>1.0612484951367831</v>
      </c>
    </row>
    <row r="72" spans="1:9" x14ac:dyDescent="0.2">
      <c r="A72" s="4">
        <f>IF('True_Odds_Calculator_3-way'!A73="","",'True_Odds_Calculator_3-way'!A73)</f>
        <v>1.39</v>
      </c>
      <c r="B72" s="4">
        <f>IF('True_Odds_Calculator_3-way'!B73="","",'True_Odds_Calculator_3-way'!B73)</f>
        <v>5.36</v>
      </c>
      <c r="C72" s="4">
        <f>IF('True_Odds_Calculator_3-way'!C73="","",'True_Odds_Calculator_3-way'!C73)</f>
        <v>7.97</v>
      </c>
      <c r="D72" s="4">
        <f t="shared" si="5"/>
        <v>3.1462139039868386E-2</v>
      </c>
      <c r="E72" s="4">
        <f t="shared" si="6"/>
        <v>1.4105624140010877</v>
      </c>
      <c r="F72" s="4">
        <f t="shared" si="7"/>
        <v>5.6792436613008057</v>
      </c>
      <c r="G72" s="4">
        <f t="shared" si="8"/>
        <v>8.6969276162247429</v>
      </c>
      <c r="I72" s="4">
        <f t="shared" si="9"/>
        <v>1.0314621390398684</v>
      </c>
    </row>
    <row r="73" spans="1:9" x14ac:dyDescent="0.2">
      <c r="A73" s="4">
        <f>IF('True_Odds_Calculator_3-way'!A74="","",'True_Odds_Calculator_3-way'!A74)</f>
        <v>2.44</v>
      </c>
      <c r="B73" s="4">
        <f>IF('True_Odds_Calculator_3-way'!B74="","",'True_Odds_Calculator_3-way'!B74)</f>
        <v>2.96</v>
      </c>
      <c r="C73" s="4">
        <f>IF('True_Odds_Calculator_3-way'!C74="","",'True_Odds_Calculator_3-way'!C74)</f>
        <v>3.57</v>
      </c>
      <c r="D73" s="4">
        <f t="shared" si="5"/>
        <v>2.7785948229535506E-2</v>
      </c>
      <c r="E73" s="4">
        <f t="shared" si="6"/>
        <v>2.4964171244771047</v>
      </c>
      <c r="F73" s="4">
        <f t="shared" si="7"/>
        <v>3.043437259599949</v>
      </c>
      <c r="G73" s="4">
        <f t="shared" si="8"/>
        <v>3.6920796411854688</v>
      </c>
      <c r="I73" s="4">
        <f t="shared" si="9"/>
        <v>1.0277859482295355</v>
      </c>
    </row>
    <row r="74" spans="1:9" x14ac:dyDescent="0.2">
      <c r="A74" s="4">
        <f>IF('True_Odds_Calculator_3-way'!A75="","",'True_Odds_Calculator_3-way'!A75)</f>
        <v>1.93</v>
      </c>
      <c r="B74" s="4">
        <f>IF('True_Odds_Calculator_3-way'!B75="","",'True_Odds_Calculator_3-way'!B75)</f>
        <v>3.76</v>
      </c>
      <c r="C74" s="4">
        <f>IF('True_Odds_Calculator_3-way'!C75="","",'True_Odds_Calculator_3-way'!C75)</f>
        <v>4.1100000000000003</v>
      </c>
      <c r="D74" s="4">
        <f t="shared" si="5"/>
        <v>2.7401164267507383E-2</v>
      </c>
      <c r="E74" s="4">
        <f t="shared" si="6"/>
        <v>1.9646327071399883</v>
      </c>
      <c r="F74" s="4">
        <f t="shared" si="7"/>
        <v>3.8937212615267209</v>
      </c>
      <c r="G74" s="4">
        <f t="shared" si="8"/>
        <v>4.2703055407235233</v>
      </c>
      <c r="I74" s="4">
        <f t="shared" si="9"/>
        <v>1.0274011642675074</v>
      </c>
    </row>
    <row r="75" spans="1:9" x14ac:dyDescent="0.2">
      <c r="A75" s="4">
        <f>IF('True_Odds_Calculator_3-way'!A76="","",'True_Odds_Calculator_3-way'!A76)</f>
        <v>4.4800000000000004</v>
      </c>
      <c r="B75" s="4">
        <f>IF('True_Odds_Calculator_3-way'!B76="","",'True_Odds_Calculator_3-way'!B76)</f>
        <v>3.99</v>
      </c>
      <c r="C75" s="4">
        <f>IF('True_Odds_Calculator_3-way'!C76="","",'True_Odds_Calculator_3-way'!C76)</f>
        <v>1.78</v>
      </c>
      <c r="D75" s="4">
        <f t="shared" si="5"/>
        <v>3.56386049393147E-2</v>
      </c>
      <c r="E75" s="4">
        <f t="shared" si="6"/>
        <v>4.7318294626151367</v>
      </c>
      <c r="F75" s="4">
        <f t="shared" si="7"/>
        <v>4.1885337546780823</v>
      </c>
      <c r="G75" s="4">
        <f t="shared" si="8"/>
        <v>1.8184522126716673</v>
      </c>
      <c r="I75" s="4">
        <f t="shared" si="9"/>
        <v>1.0356386049393147</v>
      </c>
    </row>
    <row r="76" spans="1:9" x14ac:dyDescent="0.2">
      <c r="A76" s="4">
        <f>IF('True_Odds_Calculator_3-way'!A77="","",'True_Odds_Calculator_3-way'!A77)</f>
        <v>2.38</v>
      </c>
      <c r="B76" s="4">
        <f>IF('True_Odds_Calculator_3-way'!B77="","",'True_Odds_Calculator_3-way'!B77)</f>
        <v>3.69</v>
      </c>
      <c r="C76" s="4">
        <f>IF('True_Odds_Calculator_3-way'!C77="","",'True_Odds_Calculator_3-way'!C77)</f>
        <v>2.92</v>
      </c>
      <c r="D76" s="4">
        <f t="shared" si="5"/>
        <v>3.363653067864858E-2</v>
      </c>
      <c r="E76" s="4">
        <f t="shared" si="6"/>
        <v>2.4452514895512736</v>
      </c>
      <c r="F76" s="4">
        <f t="shared" si="7"/>
        <v>3.8492549668211464</v>
      </c>
      <c r="G76" s="4">
        <f t="shared" si="8"/>
        <v>3.0188353299306261</v>
      </c>
      <c r="I76" s="4">
        <f t="shared" si="9"/>
        <v>1.0336365306786486</v>
      </c>
    </row>
    <row r="77" spans="1:9" x14ac:dyDescent="0.2">
      <c r="A77" s="4">
        <f>IF('True_Odds_Calculator_3-way'!A78="","",'True_Odds_Calculator_3-way'!A78)</f>
        <v>3.93</v>
      </c>
      <c r="B77" s="4">
        <f>IF('True_Odds_Calculator_3-way'!B78="","",'True_Odds_Calculator_3-way'!B78)</f>
        <v>3.8</v>
      </c>
      <c r="C77" s="4">
        <f>IF('True_Odds_Calculator_3-way'!C78="","",'True_Odds_Calculator_3-way'!C78)</f>
        <v>1.93</v>
      </c>
      <c r="D77" s="4">
        <f t="shared" si="5"/>
        <v>3.5745535971400288E-2</v>
      </c>
      <c r="E77" s="4">
        <f t="shared" si="6"/>
        <v>4.1230695431752862</v>
      </c>
      <c r="F77" s="4">
        <f t="shared" si="7"/>
        <v>3.9802148918129916</v>
      </c>
      <c r="G77" s="4">
        <f t="shared" si="8"/>
        <v>1.975427513472169</v>
      </c>
      <c r="I77" s="4">
        <f t="shared" si="9"/>
        <v>1.0357455359714003</v>
      </c>
    </row>
    <row r="78" spans="1:9" x14ac:dyDescent="0.2">
      <c r="A78" s="4">
        <f>IF('True_Odds_Calculator_3-way'!A79="","",'True_Odds_Calculator_3-way'!A79)</f>
        <v>2.3199999999999998</v>
      </c>
      <c r="B78" s="4">
        <f>IF('True_Odds_Calculator_3-way'!B79="","",'True_Odds_Calculator_3-way'!B79)</f>
        <v>3.88</v>
      </c>
      <c r="C78" s="4">
        <f>IF('True_Odds_Calculator_3-way'!C79="","",'True_Odds_Calculator_3-way'!C79)</f>
        <v>2.96</v>
      </c>
      <c r="D78" s="4">
        <f t="shared" si="5"/>
        <v>2.6604279359345284E-2</v>
      </c>
      <c r="E78" s="4">
        <f t="shared" si="6"/>
        <v>2.3687342823655251</v>
      </c>
      <c r="F78" s="4">
        <f t="shared" si="7"/>
        <v>4.0182611381360527</v>
      </c>
      <c r="G78" s="4">
        <f t="shared" si="8"/>
        <v>3.0397932212795165</v>
      </c>
      <c r="I78" s="4">
        <f t="shared" si="9"/>
        <v>1.0266042793593453</v>
      </c>
    </row>
    <row r="79" spans="1:9" x14ac:dyDescent="0.2">
      <c r="A79" s="4">
        <f>IF('True_Odds_Calculator_3-way'!A80="","",'True_Odds_Calculator_3-way'!A80)</f>
        <v>2.89</v>
      </c>
      <c r="B79" s="4">
        <f>IF('True_Odds_Calculator_3-way'!B80="","",'True_Odds_Calculator_3-way'!B80)</f>
        <v>3.64</v>
      </c>
      <c r="C79" s="4">
        <f>IF('True_Odds_Calculator_3-way'!C80="","",'True_Odds_Calculator_3-way'!C80)</f>
        <v>2.46</v>
      </c>
      <c r="D79" s="4">
        <f t="shared" si="5"/>
        <v>2.7250101011599748E-2</v>
      </c>
      <c r="E79" s="4">
        <f t="shared" si="6"/>
        <v>2.9679104103308136</v>
      </c>
      <c r="F79" s="4">
        <f t="shared" si="7"/>
        <v>3.7644662642942226</v>
      </c>
      <c r="G79" s="4">
        <f t="shared" si="8"/>
        <v>2.516225261894748</v>
      </c>
      <c r="I79" s="4">
        <f t="shared" si="9"/>
        <v>1.0272501010115997</v>
      </c>
    </row>
    <row r="80" spans="1:9" x14ac:dyDescent="0.2">
      <c r="A80" s="4">
        <f>IF('True_Odds_Calculator_3-way'!A81="","",'True_Odds_Calculator_3-way'!A81)</f>
        <v>3.05</v>
      </c>
      <c r="B80" s="4">
        <f>IF('True_Odds_Calculator_3-way'!B81="","",'True_Odds_Calculator_3-way'!B81)</f>
        <v>3.72</v>
      </c>
      <c r="C80" s="4">
        <f>IF('True_Odds_Calculator_3-way'!C81="","",'True_Odds_Calculator_3-way'!C81)</f>
        <v>2.3199999999999998</v>
      </c>
      <c r="D80" s="4">
        <f t="shared" si="5"/>
        <v>2.7720539518712339E-2</v>
      </c>
      <c r="E80" s="4">
        <f t="shared" si="6"/>
        <v>3.1384495054352834</v>
      </c>
      <c r="F80" s="4">
        <f t="shared" si="7"/>
        <v>3.852421076458949</v>
      </c>
      <c r="G80" s="4">
        <f t="shared" si="8"/>
        <v>2.3708238662292178</v>
      </c>
      <c r="I80" s="4">
        <f t="shared" si="9"/>
        <v>1.0277205395187123</v>
      </c>
    </row>
    <row r="81" spans="1:9" x14ac:dyDescent="0.2">
      <c r="A81" s="4">
        <f>IF('True_Odds_Calculator_3-way'!A82="","",'True_Odds_Calculator_3-way'!A82)</f>
        <v>5.85</v>
      </c>
      <c r="B81" s="4">
        <f>IF('True_Odds_Calculator_3-way'!B82="","",'True_Odds_Calculator_3-way'!B82)</f>
        <v>4.72</v>
      </c>
      <c r="C81" s="4">
        <f>IF('True_Odds_Calculator_3-way'!C82="","",'True_Odds_Calculator_3-way'!C82)</f>
        <v>1.54</v>
      </c>
      <c r="D81" s="4">
        <f t="shared" si="5"/>
        <v>3.2155227070481462E-2</v>
      </c>
      <c r="E81" s="4">
        <f t="shared" si="6"/>
        <v>6.2413494149443132</v>
      </c>
      <c r="F81" s="4">
        <f t="shared" si="7"/>
        <v>4.9715132846551491</v>
      </c>
      <c r="G81" s="4">
        <f t="shared" si="8"/>
        <v>1.5658464087057751</v>
      </c>
      <c r="I81" s="4">
        <f t="shared" si="9"/>
        <v>1.0321552270704815</v>
      </c>
    </row>
    <row r="82" spans="1:9" x14ac:dyDescent="0.2">
      <c r="A82" s="4">
        <f>IF('True_Odds_Calculator_3-way'!A83="","",'True_Odds_Calculator_3-way'!A83)</f>
        <v>2.11</v>
      </c>
      <c r="B82" s="4">
        <f>IF('True_Odds_Calculator_3-way'!B83="","",'True_Odds_Calculator_3-way'!B83)</f>
        <v>3.53</v>
      </c>
      <c r="C82" s="4">
        <f>IF('True_Odds_Calculator_3-way'!C83="","",'True_Odds_Calculator_3-way'!C83)</f>
        <v>3.68</v>
      </c>
      <c r="D82" s="4">
        <f t="shared" si="5"/>
        <v>2.8958898704052105E-2</v>
      </c>
      <c r="E82" s="4">
        <f t="shared" si="6"/>
        <v>2.1538694942490126</v>
      </c>
      <c r="F82" s="4">
        <f t="shared" si="7"/>
        <v>3.6545279326227282</v>
      </c>
      <c r="G82" s="4">
        <f t="shared" si="8"/>
        <v>3.8155390730069829</v>
      </c>
      <c r="I82" s="4">
        <f t="shared" si="9"/>
        <v>1.0289588987040521</v>
      </c>
    </row>
    <row r="83" spans="1:9" x14ac:dyDescent="0.2">
      <c r="A83" s="4">
        <f>IF('True_Odds_Calculator_3-way'!A84="","",'True_Odds_Calculator_3-way'!A84)</f>
        <v>3.73</v>
      </c>
      <c r="B83" s="4">
        <f>IF('True_Odds_Calculator_3-way'!B84="","",'True_Odds_Calculator_3-way'!B84)</f>
        <v>4.2</v>
      </c>
      <c r="C83" s="4">
        <f>IF('True_Odds_Calculator_3-way'!C84="","",'True_Odds_Calculator_3-way'!C84)</f>
        <v>1.91</v>
      </c>
      <c r="D83" s="4">
        <f t="shared" si="5"/>
        <v>2.9751962264630283E-2</v>
      </c>
      <c r="E83" s="4">
        <f t="shared" si="6"/>
        <v>3.8732788050963594</v>
      </c>
      <c r="F83" s="4">
        <f t="shared" si="7"/>
        <v>4.3825450405367281</v>
      </c>
      <c r="G83" s="4">
        <f t="shared" si="8"/>
        <v>1.9468779225015485</v>
      </c>
      <c r="I83" s="4">
        <f t="shared" si="9"/>
        <v>1.0297519622646303</v>
      </c>
    </row>
    <row r="84" spans="1:9" x14ac:dyDescent="0.2">
      <c r="A84" s="4">
        <f>IF('True_Odds_Calculator_3-way'!A85="","",'True_Odds_Calculator_3-way'!A85)</f>
        <v>1.71</v>
      </c>
      <c r="B84" s="4">
        <f>IF('True_Odds_Calculator_3-way'!B85="","",'True_Odds_Calculator_3-way'!B85)</f>
        <v>4.3499999999999996</v>
      </c>
      <c r="C84" s="4">
        <f>IF('True_Odds_Calculator_3-way'!C85="","",'True_Odds_Calculator_3-way'!C85)</f>
        <v>4.5999999999999996</v>
      </c>
      <c r="D84" s="4">
        <f t="shared" si="5"/>
        <v>3.2071683456517341E-2</v>
      </c>
      <c r="E84" s="4">
        <f t="shared" si="6"/>
        <v>1.7418423758666679</v>
      </c>
      <c r="F84" s="4">
        <f t="shared" si="7"/>
        <v>4.5621583424442012</v>
      </c>
      <c r="G84" s="4">
        <f t="shared" si="8"/>
        <v>4.8379119713829226</v>
      </c>
      <c r="I84" s="4">
        <f t="shared" si="9"/>
        <v>1.0320716834565173</v>
      </c>
    </row>
    <row r="85" spans="1:9" x14ac:dyDescent="0.2">
      <c r="A85" s="4">
        <f>IF('True_Odds_Calculator_3-way'!A86="","",'True_Odds_Calculator_3-way'!A86)</f>
        <v>2.0299999999999998</v>
      </c>
      <c r="B85" s="4">
        <f>IF('True_Odds_Calculator_3-way'!B86="","",'True_Odds_Calculator_3-way'!B86)</f>
        <v>3.73</v>
      </c>
      <c r="C85" s="4">
        <f>IF('True_Odds_Calculator_3-way'!C86="","",'True_Odds_Calculator_3-way'!C86)</f>
        <v>3.75</v>
      </c>
      <c r="D85" s="4">
        <f t="shared" si="5"/>
        <v>2.7374018850398585E-2</v>
      </c>
      <c r="E85" s="4">
        <f t="shared" si="6"/>
        <v>2.0683115121988527</v>
      </c>
      <c r="F85" s="4">
        <f t="shared" si="7"/>
        <v>3.8614236708827763</v>
      </c>
      <c r="G85" s="4">
        <f t="shared" si="8"/>
        <v>3.8828619192125231</v>
      </c>
      <c r="I85" s="4">
        <f t="shared" si="9"/>
        <v>1.0273740188503986</v>
      </c>
    </row>
    <row r="86" spans="1:9" x14ac:dyDescent="0.2">
      <c r="A86" s="4">
        <f>IF('True_Odds_Calculator_3-way'!A87="","",'True_Odds_Calculator_3-way'!A87)</f>
        <v>2.1</v>
      </c>
      <c r="B86" s="4">
        <f>IF('True_Odds_Calculator_3-way'!B87="","",'True_Odds_Calculator_3-way'!B87)</f>
        <v>4.04</v>
      </c>
      <c r="C86" s="4">
        <f>IF('True_Odds_Calculator_3-way'!C87="","",'True_Odds_Calculator_3-way'!C87)</f>
        <v>3.29</v>
      </c>
      <c r="D86" s="4">
        <f t="shared" si="5"/>
        <v>2.7666596446878744E-2</v>
      </c>
      <c r="E86" s="4">
        <f t="shared" si="6"/>
        <v>2.1414730902529149</v>
      </c>
      <c r="F86" s="4">
        <f t="shared" si="7"/>
        <v>4.196346134957273</v>
      </c>
      <c r="G86" s="4">
        <f t="shared" si="8"/>
        <v>3.3929454743482115</v>
      </c>
      <c r="I86" s="4">
        <f t="shared" si="9"/>
        <v>1.0276665964468787</v>
      </c>
    </row>
    <row r="87" spans="1:9" x14ac:dyDescent="0.2">
      <c r="A87" s="4">
        <f>IF('True_Odds_Calculator_3-way'!A88="","",'True_Odds_Calculator_3-way'!A88)</f>
        <v>2.71</v>
      </c>
      <c r="B87" s="4">
        <f>IF('True_Odds_Calculator_3-way'!B88="","",'True_Odds_Calculator_3-way'!B88)</f>
        <v>3.68</v>
      </c>
      <c r="C87" s="4">
        <f>IF('True_Odds_Calculator_3-way'!C88="","",'True_Odds_Calculator_3-way'!C88)</f>
        <v>2.59</v>
      </c>
      <c r="D87" s="4">
        <f t="shared" si="5"/>
        <v>2.6843206572069178E-2</v>
      </c>
      <c r="E87" s="4">
        <f t="shared" si="6"/>
        <v>2.7773460970890156</v>
      </c>
      <c r="F87" s="4">
        <f t="shared" si="7"/>
        <v>3.8052996382913782</v>
      </c>
      <c r="G87" s="4">
        <f t="shared" si="8"/>
        <v>2.6514463002495257</v>
      </c>
      <c r="I87" s="4">
        <f t="shared" si="9"/>
        <v>1.0268432065720692</v>
      </c>
    </row>
    <row r="88" spans="1:9" x14ac:dyDescent="0.2">
      <c r="A88" s="4">
        <f>IF('True_Odds_Calculator_3-way'!A89="","",'True_Odds_Calculator_3-way'!A89)</f>
        <v>2.58</v>
      </c>
      <c r="B88" s="4">
        <f>IF('True_Odds_Calculator_3-way'!B89="","",'True_Odds_Calculator_3-way'!B89)</f>
        <v>3.96</v>
      </c>
      <c r="C88" s="4">
        <f>IF('True_Odds_Calculator_3-way'!C89="","",'True_Odds_Calculator_3-way'!C89)</f>
        <v>2.58</v>
      </c>
      <c r="D88" s="4">
        <f t="shared" si="5"/>
        <v>2.7719050974864823E-2</v>
      </c>
      <c r="E88" s="4">
        <f t="shared" si="6"/>
        <v>2.6430049668874172</v>
      </c>
      <c r="F88" s="4">
        <f t="shared" si="7"/>
        <v>4.1103958802703566</v>
      </c>
      <c r="G88" s="4">
        <f t="shared" si="8"/>
        <v>2.6430049668874172</v>
      </c>
      <c r="I88" s="4">
        <f t="shared" si="9"/>
        <v>1.0277190509748648</v>
      </c>
    </row>
    <row r="89" spans="1:9" x14ac:dyDescent="0.2">
      <c r="A89" s="4">
        <f>IF('True_Odds_Calculator_3-way'!A90="","",'True_Odds_Calculator_3-way'!A90)</f>
        <v>5.59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1.56</v>
      </c>
      <c r="D89" s="4">
        <f t="shared" si="5"/>
        <v>2.9560123460957044E-2</v>
      </c>
      <c r="E89" s="4">
        <f t="shared" si="6"/>
        <v>5.9158470026179932</v>
      </c>
      <c r="F89" s="4">
        <f t="shared" si="7"/>
        <v>5.005249721558271</v>
      </c>
      <c r="G89" s="4">
        <f t="shared" si="8"/>
        <v>1.5843535164876517</v>
      </c>
      <c r="I89" s="4">
        <f t="shared" si="9"/>
        <v>1.029560123460957</v>
      </c>
    </row>
    <row r="90" spans="1:9" x14ac:dyDescent="0.2">
      <c r="A90" s="4">
        <f>IF('True_Odds_Calculator_3-way'!A91="","",'True_Odds_Calculator_3-way'!A91)</f>
        <v>1.62</v>
      </c>
      <c r="B90" s="4">
        <f>IF('True_Odds_Calculator_3-way'!B91="","",'True_Odds_Calculator_3-way'!B91)</f>
        <v>3.94</v>
      </c>
      <c r="C90" s="4">
        <f>IF('True_Odds_Calculator_3-way'!C91="","",'True_Odds_Calculator_3-way'!C91)</f>
        <v>6.24</v>
      </c>
      <c r="D90" s="4">
        <f t="shared" si="5"/>
        <v>3.1347467472679025E-2</v>
      </c>
      <c r="E90" s="4">
        <f t="shared" si="6"/>
        <v>1.647894960177785</v>
      </c>
      <c r="F90" s="4">
        <f t="shared" si="7"/>
        <v>4.1091733260260588</v>
      </c>
      <c r="G90" s="4">
        <f t="shared" si="8"/>
        <v>6.6752441581705169</v>
      </c>
      <c r="I90" s="4">
        <f t="shared" si="9"/>
        <v>1.031347467472679</v>
      </c>
    </row>
    <row r="91" spans="1:9" x14ac:dyDescent="0.2">
      <c r="A91" s="4">
        <f>IF('True_Odds_Calculator_3-way'!A92="","",'True_Odds_Calculator_3-way'!A92)</f>
        <v>1.57</v>
      </c>
      <c r="B91" s="4">
        <f>IF('True_Odds_Calculator_3-way'!B92="","",'True_Odds_Calculator_3-way'!B92)</f>
        <v>4.3600000000000003</v>
      </c>
      <c r="C91" s="4">
        <f>IF('True_Odds_Calculator_3-way'!C92="","",'True_Odds_Calculator_3-way'!C92)</f>
        <v>5.96</v>
      </c>
      <c r="D91" s="4">
        <f t="shared" si="5"/>
        <v>3.4085708223702049E-2</v>
      </c>
      <c r="E91" s="4">
        <f t="shared" si="6"/>
        <v>1.5985146028941859</v>
      </c>
      <c r="F91" s="4">
        <f t="shared" si="7"/>
        <v>4.5872423334184873</v>
      </c>
      <c r="G91" s="4">
        <f t="shared" si="8"/>
        <v>6.3929081819412605</v>
      </c>
      <c r="I91" s="4">
        <f t="shared" si="9"/>
        <v>1.034085708223702</v>
      </c>
    </row>
    <row r="92" spans="1:9" x14ac:dyDescent="0.2">
      <c r="A92" s="4">
        <f>IF('True_Odds_Calculator_3-way'!A93="","",'True_Odds_Calculator_3-way'!A93)</f>
        <v>1.34</v>
      </c>
      <c r="B92" s="4">
        <f>IF('True_Odds_Calculator_3-way'!B93="","",'True_Odds_Calculator_3-way'!B93)</f>
        <v>5.67</v>
      </c>
      <c r="C92" s="4">
        <f>IF('True_Odds_Calculator_3-way'!C93="","",'True_Odds_Calculator_3-way'!C93)</f>
        <v>9.15</v>
      </c>
      <c r="D92" s="4">
        <f t="shared" si="5"/>
        <v>3.1925117236266232E-2</v>
      </c>
      <c r="E92" s="4">
        <f t="shared" si="6"/>
        <v>1.359384670015207</v>
      </c>
      <c r="F92" s="4">
        <f t="shared" si="7"/>
        <v>6.0340876246290502</v>
      </c>
      <c r="G92" s="4">
        <f t="shared" si="8"/>
        <v>10.137062025462267</v>
      </c>
      <c r="I92" s="4">
        <f t="shared" si="9"/>
        <v>1.0319251172362662</v>
      </c>
    </row>
    <row r="93" spans="1:9" x14ac:dyDescent="0.2">
      <c r="A93" s="4">
        <f>IF('True_Odds_Calculator_3-way'!A94="","",'True_Odds_Calculator_3-way'!A94)</f>
        <v>1.44</v>
      </c>
      <c r="B93" s="4">
        <f>IF('True_Odds_Calculator_3-way'!B94="","",'True_Odds_Calculator_3-way'!B94)</f>
        <v>4.9400000000000004</v>
      </c>
      <c r="C93" s="4">
        <f>IF('True_Odds_Calculator_3-way'!C94="","",'True_Odds_Calculator_3-way'!C94)</f>
        <v>7.44</v>
      </c>
      <c r="D93" s="4">
        <f t="shared" si="5"/>
        <v>3.1282196392552919E-2</v>
      </c>
      <c r="E93" s="4">
        <f t="shared" si="6"/>
        <v>1.461951871468677</v>
      </c>
      <c r="F93" s="4">
        <f t="shared" si="7"/>
        <v>5.2082858348501357</v>
      </c>
      <c r="G93" s="4">
        <f t="shared" si="8"/>
        <v>8.0657387810040273</v>
      </c>
      <c r="I93" s="4">
        <f t="shared" si="9"/>
        <v>1.0312821963925529</v>
      </c>
    </row>
    <row r="94" spans="1:9" x14ac:dyDescent="0.2">
      <c r="A94" s="4">
        <f>IF('True_Odds_Calculator_3-way'!A95="","",'True_Odds_Calculator_3-way'!A95)</f>
        <v>9.61</v>
      </c>
      <c r="B94" s="4">
        <f>IF('True_Odds_Calculator_3-way'!B95="","",'True_Odds_Calculator_3-way'!B95)</f>
        <v>5.75</v>
      </c>
      <c r="C94" s="4">
        <f>IF('True_Odds_Calculator_3-way'!C95="","",'True_Odds_Calculator_3-way'!C95)</f>
        <v>1.33</v>
      </c>
      <c r="D94" s="4">
        <f t="shared" si="5"/>
        <v>2.9851015359055433E-2</v>
      </c>
      <c r="E94" s="4">
        <f t="shared" si="6"/>
        <v>10.626096606168826</v>
      </c>
      <c r="F94" s="4">
        <f t="shared" si="7"/>
        <v>6.098947927493926</v>
      </c>
      <c r="G94" s="4">
        <f t="shared" si="8"/>
        <v>1.3478372104432319</v>
      </c>
      <c r="I94" s="4">
        <f t="shared" si="9"/>
        <v>1.0298510153590554</v>
      </c>
    </row>
    <row r="95" spans="1:9" x14ac:dyDescent="0.2">
      <c r="A95" s="4">
        <f>IF('True_Odds_Calculator_3-way'!A96="","",'True_Odds_Calculator_3-way'!A96)</f>
        <v>2.98</v>
      </c>
      <c r="B95" s="4">
        <f>IF('True_Odds_Calculator_3-way'!B96="","",'True_Odds_Calculator_3-way'!B96)</f>
        <v>4.12</v>
      </c>
      <c r="C95" s="4">
        <f>IF('True_Odds_Calculator_3-way'!C96="","",'True_Odds_Calculator_3-way'!C96)</f>
        <v>2.23</v>
      </c>
      <c r="D95" s="4">
        <f t="shared" si="5"/>
        <v>2.6719409674142103E-2</v>
      </c>
      <c r="E95" s="4">
        <f t="shared" si="6"/>
        <v>3.0612494804565187</v>
      </c>
      <c r="F95" s="4">
        <f t="shared" si="7"/>
        <v>4.2769408738967778</v>
      </c>
      <c r="G95" s="4">
        <f t="shared" si="8"/>
        <v>2.2751884920986662</v>
      </c>
      <c r="I95" s="4">
        <f t="shared" si="9"/>
        <v>1.0267194096741421</v>
      </c>
    </row>
    <row r="96" spans="1:9" x14ac:dyDescent="0.2">
      <c r="A96" s="4">
        <f>IF('True_Odds_Calculator_3-way'!A97="","",'True_Odds_Calculator_3-way'!A97)</f>
        <v>2.97</v>
      </c>
      <c r="B96" s="4">
        <f>IF('True_Odds_Calculator_3-way'!B97="","",'True_Odds_Calculator_3-way'!B97)</f>
        <v>3.7</v>
      </c>
      <c r="C96" s="4">
        <f>IF('True_Odds_Calculator_3-way'!C97="","",'True_Odds_Calculator_3-way'!C97)</f>
        <v>2.38</v>
      </c>
      <c r="D96" s="4">
        <f t="shared" si="5"/>
        <v>2.7138674197497714E-2</v>
      </c>
      <c r="E96" s="4">
        <f t="shared" si="6"/>
        <v>3.0519989326371095</v>
      </c>
      <c r="F96" s="4">
        <f t="shared" si="7"/>
        <v>3.8281315104103144</v>
      </c>
      <c r="G96" s="4">
        <f t="shared" si="8"/>
        <v>2.4323689394188337</v>
      </c>
      <c r="I96" s="4">
        <f t="shared" si="9"/>
        <v>1.0271386741974977</v>
      </c>
    </row>
    <row r="97" spans="1:9" x14ac:dyDescent="0.2">
      <c r="A97" s="4">
        <f>IF('True_Odds_Calculator_3-way'!A98="","",'True_Odds_Calculator_3-way'!A98)</f>
        <v>2.37</v>
      </c>
      <c r="B97" s="4">
        <f>IF('True_Odds_Calculator_3-way'!B98="","",'True_Odds_Calculator_3-way'!B98)</f>
        <v>3.37</v>
      </c>
      <c r="C97" s="4">
        <f>IF('True_Odds_Calculator_3-way'!C98="","",'True_Odds_Calculator_3-way'!C98)</f>
        <v>3.23</v>
      </c>
      <c r="D97" s="4">
        <f t="shared" si="5"/>
        <v>2.8274356534366829E-2</v>
      </c>
      <c r="E97" s="4">
        <f t="shared" si="6"/>
        <v>2.4241475577483564</v>
      </c>
      <c r="F97" s="4">
        <f t="shared" si="7"/>
        <v>3.480547504131497</v>
      </c>
      <c r="G97" s="4">
        <f t="shared" si="8"/>
        <v>3.3314151299495376</v>
      </c>
      <c r="I97" s="4">
        <f t="shared" si="9"/>
        <v>1.0282743565343668</v>
      </c>
    </row>
    <row r="98" spans="1:9" x14ac:dyDescent="0.2">
      <c r="A98" s="4">
        <f>IF('True_Odds_Calculator_3-way'!A99="","",'True_Odds_Calculator_3-way'!A99)</f>
        <v>1.71</v>
      </c>
      <c r="B98" s="4">
        <f>IF('True_Odds_Calculator_3-way'!B99="","",'True_Odds_Calculator_3-way'!B99)</f>
        <v>3.94</v>
      </c>
      <c r="C98" s="4">
        <f>IF('True_Odds_Calculator_3-way'!C99="","",'True_Odds_Calculator_3-way'!C99)</f>
        <v>5.2</v>
      </c>
      <c r="D98" s="4">
        <f t="shared" si="5"/>
        <v>3.0910120544104025E-2</v>
      </c>
      <c r="E98" s="4">
        <f t="shared" si="6"/>
        <v>1.7406684345493653</v>
      </c>
      <c r="F98" s="4">
        <f t="shared" si="7"/>
        <v>4.1067132209175297</v>
      </c>
      <c r="G98" s="4">
        <f t="shared" si="8"/>
        <v>5.4943751150069424</v>
      </c>
      <c r="I98" s="4">
        <f t="shared" si="9"/>
        <v>1.030910120544104</v>
      </c>
    </row>
    <row r="99" spans="1:9" x14ac:dyDescent="0.2">
      <c r="A99" s="4">
        <f>IF('True_Odds_Calculator_3-way'!A100="","",'True_Odds_Calculator_3-way'!A100)</f>
        <v>3.88</v>
      </c>
      <c r="B99" s="4">
        <f>IF('True_Odds_Calculator_3-way'!B100="","",'True_Odds_Calculator_3-way'!B100)</f>
        <v>3.89</v>
      </c>
      <c r="C99" s="4">
        <f>IF('True_Odds_Calculator_3-way'!C100="","",'True_Odds_Calculator_3-way'!C100)</f>
        <v>1.94</v>
      </c>
      <c r="D99" s="4">
        <f t="shared" si="5"/>
        <v>3.0265285029019928E-2</v>
      </c>
      <c r="E99" s="4">
        <f t="shared" si="6"/>
        <v>4.0380622837370259</v>
      </c>
      <c r="F99" s="4">
        <f t="shared" si="7"/>
        <v>4.0488947707275207</v>
      </c>
      <c r="G99" s="4">
        <f t="shared" si="8"/>
        <v>1.9787267515032865</v>
      </c>
      <c r="I99" s="4">
        <f t="shared" si="9"/>
        <v>1.0302652850290199</v>
      </c>
    </row>
    <row r="100" spans="1:9" x14ac:dyDescent="0.2">
      <c r="A100" s="4">
        <f>IF('True_Odds_Calculator_3-way'!A101="","",'True_Odds_Calculator_3-way'!A101)</f>
        <v>1.92</v>
      </c>
      <c r="B100" s="4">
        <f>IF('True_Odds_Calculator_3-way'!B101="","",'True_Odds_Calculator_3-way'!B101)</f>
        <v>3.92</v>
      </c>
      <c r="C100" s="4">
        <f>IF('True_Odds_Calculator_3-way'!C101="","",'True_Odds_Calculator_3-way'!C101)</f>
        <v>3.96</v>
      </c>
      <c r="D100" s="4">
        <f t="shared" si="5"/>
        <v>2.8460626674912559E-2</v>
      </c>
      <c r="E100" s="4">
        <f t="shared" si="6"/>
        <v>1.9556212520786791</v>
      </c>
      <c r="F100" s="4">
        <f t="shared" si="7"/>
        <v>4.0714098372121494</v>
      </c>
      <c r="G100" s="4">
        <f t="shared" si="8"/>
        <v>4.1145765227686386</v>
      </c>
      <c r="I100" s="4">
        <f t="shared" si="9"/>
        <v>1.0284606266749126</v>
      </c>
    </row>
    <row r="101" spans="1:9" x14ac:dyDescent="0.2">
      <c r="A101" s="4">
        <f>IF('True_Odds_Calculator_3-way'!A102="","",'True_Odds_Calculator_3-way'!A102)</f>
        <v>2.1</v>
      </c>
      <c r="B101" s="4">
        <f>IF('True_Odds_Calculator_3-way'!B102="","",'True_Odds_Calculator_3-way'!B102)</f>
        <v>3.43</v>
      </c>
      <c r="C101" s="4">
        <f>IF('True_Odds_Calculator_3-way'!C102="","",'True_Odds_Calculator_3-way'!C102)</f>
        <v>3.85</v>
      </c>
      <c r="D101" s="4">
        <f t="shared" si="5"/>
        <v>2.7475925435108906E-2</v>
      </c>
      <c r="E101" s="4">
        <f t="shared" si="6"/>
        <v>2.1411816634087901</v>
      </c>
      <c r="F101" s="4">
        <f t="shared" si="7"/>
        <v>3.5412451767650426</v>
      </c>
      <c r="G101" s="4">
        <f t="shared" si="8"/>
        <v>3.9907157127747084</v>
      </c>
      <c r="I101" s="4">
        <f t="shared" si="9"/>
        <v>1.0274759254351089</v>
      </c>
    </row>
    <row r="102" spans="1:9" x14ac:dyDescent="0.2">
      <c r="A102" s="4">
        <f>IF('True_Odds_Calculator_3-way'!A103="","",'True_Odds_Calculator_3-way'!A103)</f>
        <v>1.93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4.21</v>
      </c>
      <c r="D102" s="4">
        <f t="shared" si="5"/>
        <v>2.7403536672090834E-2</v>
      </c>
      <c r="E102" s="4">
        <f t="shared" si="6"/>
        <v>1.9646357594659754</v>
      </c>
      <c r="F102" s="4">
        <f t="shared" si="7"/>
        <v>3.8080061455638754</v>
      </c>
      <c r="G102" s="4">
        <f t="shared" si="8"/>
        <v>4.3783761305018345</v>
      </c>
      <c r="I102" s="4">
        <f t="shared" si="9"/>
        <v>1.0274035366720908</v>
      </c>
    </row>
    <row r="103" spans="1:9" x14ac:dyDescent="0.2">
      <c r="A103" s="4">
        <f>IF('True_Odds_Calculator_3-way'!A104="","",'True_Odds_Calculator_3-way'!A104)</f>
        <v>2.5</v>
      </c>
      <c r="B103" s="4">
        <f>IF('True_Odds_Calculator_3-way'!B104="","",'True_Odds_Calculator_3-way'!B104)</f>
        <v>3.27</v>
      </c>
      <c r="C103" s="4">
        <f>IF('True_Odds_Calculator_3-way'!C104="","",'True_Odds_Calculator_3-way'!C104)</f>
        <v>3.11</v>
      </c>
      <c r="D103" s="4">
        <f t="shared" si="5"/>
        <v>2.7353805913645335E-2</v>
      </c>
      <c r="E103" s="4">
        <f t="shared" si="6"/>
        <v>2.5583164087590746</v>
      </c>
      <c r="F103" s="4">
        <f t="shared" si="7"/>
        <v>3.3704934477265343</v>
      </c>
      <c r="G103" s="4">
        <f t="shared" si="8"/>
        <v>3.2007633379564444</v>
      </c>
      <c r="I103" s="4">
        <f t="shared" si="9"/>
        <v>1.0273538059136453</v>
      </c>
    </row>
    <row r="104" spans="1:9" x14ac:dyDescent="0.2">
      <c r="A104" s="4">
        <f>IF('True_Odds_Calculator_3-way'!A105="","",'True_Odds_Calculator_3-way'!A105)</f>
        <v>3.25</v>
      </c>
      <c r="B104" s="4">
        <f>IF('True_Odds_Calculator_3-way'!B105="","",'True_Odds_Calculator_3-way'!B105)</f>
        <v>3.39</v>
      </c>
      <c r="C104" s="4">
        <f>IF('True_Odds_Calculator_3-way'!C105="","",'True_Odds_Calculator_3-way'!C105)</f>
        <v>2.35</v>
      </c>
      <c r="D104" s="4">
        <f t="shared" si="5"/>
        <v>2.8209473323387746E-2</v>
      </c>
      <c r="E104" s="4">
        <f t="shared" si="6"/>
        <v>3.3524518081714345</v>
      </c>
      <c r="F104" s="4">
        <f t="shared" si="7"/>
        <v>3.5016201107874014</v>
      </c>
      <c r="G104" s="4">
        <f t="shared" si="8"/>
        <v>2.4031023640927072</v>
      </c>
      <c r="I104" s="4">
        <f t="shared" si="9"/>
        <v>1.0282094733233877</v>
      </c>
    </row>
    <row r="105" spans="1:9" x14ac:dyDescent="0.2">
      <c r="A105" s="4">
        <f>IF('True_Odds_Calculator_3-way'!A106="","",'True_Odds_Calculator_3-way'!A106)</f>
        <v>2.46</v>
      </c>
      <c r="B105" s="4">
        <f>IF('True_Odds_Calculator_3-way'!B106="","",'True_Odds_Calculator_3-way'!B106)</f>
        <v>3.53</v>
      </c>
      <c r="C105" s="4">
        <f>IF('True_Odds_Calculator_3-way'!C106="","",'True_Odds_Calculator_3-way'!C106)</f>
        <v>2.96</v>
      </c>
      <c r="D105" s="4">
        <f t="shared" si="5"/>
        <v>2.7628021858658203E-2</v>
      </c>
      <c r="E105" s="4">
        <f t="shared" si="6"/>
        <v>2.5170231028290408</v>
      </c>
      <c r="F105" s="4">
        <f t="shared" si="7"/>
        <v>3.6486126478188798</v>
      </c>
      <c r="G105" s="4">
        <f t="shared" si="8"/>
        <v>3.0429497394919141</v>
      </c>
      <c r="I105" s="4">
        <f t="shared" si="9"/>
        <v>1.0276280218586582</v>
      </c>
    </row>
    <row r="106" spans="1:9" x14ac:dyDescent="0.2">
      <c r="A106" s="4">
        <f>IF('True_Odds_Calculator_3-way'!A107="","",'True_Odds_Calculator_3-way'!A107)</f>
        <v>2.2599999999999998</v>
      </c>
      <c r="B106" s="4">
        <f>IF('True_Odds_Calculator_3-way'!B107="","",'True_Odds_Calculator_3-way'!B107)</f>
        <v>3.6</v>
      </c>
      <c r="C106" s="4">
        <f>IF('True_Odds_Calculator_3-way'!C107="","",'True_Odds_Calculator_3-way'!C107)</f>
        <v>3.19</v>
      </c>
      <c r="D106" s="4">
        <f t="shared" si="5"/>
        <v>3.3735277708423883E-2</v>
      </c>
      <c r="E106" s="4">
        <f t="shared" si="6"/>
        <v>2.3189331567015441</v>
      </c>
      <c r="F106" s="4">
        <f t="shared" si="7"/>
        <v>3.7518850613705053</v>
      </c>
      <c r="G106" s="4">
        <f t="shared" si="8"/>
        <v>3.308688771755075</v>
      </c>
      <c r="I106" s="4">
        <f t="shared" si="9"/>
        <v>1.0337352777084239</v>
      </c>
    </row>
    <row r="107" spans="1:9" x14ac:dyDescent="0.2">
      <c r="A107" s="4">
        <f>IF('True_Odds_Calculator_3-way'!A108="","",'True_Odds_Calculator_3-way'!A108)</f>
        <v>1.67</v>
      </c>
      <c r="B107" s="4">
        <f>IF('True_Odds_Calculator_3-way'!B108="","",'True_Odds_Calculator_3-way'!B108)</f>
        <v>4.17</v>
      </c>
      <c r="C107" s="4">
        <f>IF('True_Odds_Calculator_3-way'!C108="","",'True_Odds_Calculator_3-way'!C108)</f>
        <v>5.03</v>
      </c>
      <c r="D107" s="4">
        <f t="shared" si="5"/>
        <v>3.7417705744453134E-2</v>
      </c>
      <c r="E107" s="4">
        <f t="shared" si="6"/>
        <v>1.7055246971672322</v>
      </c>
      <c r="F107" s="4">
        <f t="shared" si="7"/>
        <v>4.3987834128943968</v>
      </c>
      <c r="G107" s="4">
        <f t="shared" si="8"/>
        <v>5.3666901468907362</v>
      </c>
      <c r="I107" s="4">
        <f t="shared" si="9"/>
        <v>1.0374177057444531</v>
      </c>
    </row>
    <row r="108" spans="1:9" x14ac:dyDescent="0.2">
      <c r="A108" s="4">
        <f>IF('True_Odds_Calculator_3-way'!A109="","",'True_Odds_Calculator_3-way'!A109)</f>
        <v>2.0699999999999998</v>
      </c>
      <c r="B108" s="4">
        <f>IF('True_Odds_Calculator_3-way'!B109="","",'True_Odds_Calculator_3-way'!B109)</f>
        <v>3.51</v>
      </c>
      <c r="C108" s="4">
        <f>IF('True_Odds_Calculator_3-way'!C109="","",'True_Odds_Calculator_3-way'!C109)</f>
        <v>3.75</v>
      </c>
      <c r="D108" s="4">
        <f t="shared" si="5"/>
        <v>3.4658739006565131E-2</v>
      </c>
      <c r="E108" s="4">
        <f t="shared" si="6"/>
        <v>2.1207159244146334</v>
      </c>
      <c r="F108" s="4">
        <f t="shared" si="7"/>
        <v>3.6583486903718923</v>
      </c>
      <c r="G108" s="4">
        <f t="shared" si="8"/>
        <v>3.9198200239536467</v>
      </c>
      <c r="I108" s="4">
        <f t="shared" si="9"/>
        <v>1.0346587390065651</v>
      </c>
    </row>
    <row r="109" spans="1:9" x14ac:dyDescent="0.2">
      <c r="A109" s="4">
        <f>IF('True_Odds_Calculator_3-way'!A110="","",'True_Odds_Calculator_3-way'!A110)</f>
        <v>2.4500000000000002</v>
      </c>
      <c r="B109" s="4">
        <f>IF('True_Odds_Calculator_3-way'!B110="","",'True_Odds_Calculator_3-way'!B110)</f>
        <v>3.39</v>
      </c>
      <c r="C109" s="4">
        <f>IF('True_Odds_Calculator_3-way'!C110="","",'True_Odds_Calculator_3-way'!C110)</f>
        <v>3.02</v>
      </c>
      <c r="D109" s="4">
        <f t="shared" si="5"/>
        <v>3.4274343858155198E-2</v>
      </c>
      <c r="E109" s="4">
        <f t="shared" si="6"/>
        <v>2.5205520519895184</v>
      </c>
      <c r="F109" s="4">
        <f t="shared" si="7"/>
        <v>3.5265846538293721</v>
      </c>
      <c r="G109" s="4">
        <f t="shared" si="8"/>
        <v>3.1279221974983389</v>
      </c>
      <c r="I109" s="4">
        <f t="shared" si="9"/>
        <v>1.0342743438581552</v>
      </c>
    </row>
    <row r="110" spans="1:9" x14ac:dyDescent="0.2">
      <c r="A110" s="4">
        <f>IF('True_Odds_Calculator_3-way'!A111="","",'True_Odds_Calculator_3-way'!A111)</f>
        <v>1.66</v>
      </c>
      <c r="B110" s="4">
        <f>IF('True_Odds_Calculator_3-way'!B111="","",'True_Odds_Calculator_3-way'!B111)</f>
        <v>4.01</v>
      </c>
      <c r="C110" s="4">
        <f>IF('True_Odds_Calculator_3-way'!C111="","",'True_Odds_Calculator_3-way'!C111)</f>
        <v>5.36</v>
      </c>
      <c r="D110" s="4">
        <f t="shared" si="5"/>
        <v>3.8353361336812775E-2</v>
      </c>
      <c r="E110" s="4">
        <f t="shared" si="6"/>
        <v>1.6959926845409845</v>
      </c>
      <c r="F110" s="4">
        <f t="shared" si="7"/>
        <v>4.226683729541846</v>
      </c>
      <c r="G110" s="4">
        <f t="shared" si="8"/>
        <v>5.754312369149468</v>
      </c>
      <c r="I110" s="4">
        <f t="shared" si="9"/>
        <v>1.0383533613368128</v>
      </c>
    </row>
    <row r="111" spans="1:9" x14ac:dyDescent="0.2">
      <c r="A111" s="4">
        <f>IF('True_Odds_Calculator_3-way'!A112="","",'True_Odds_Calculator_3-way'!A112)</f>
        <v>1.89</v>
      </c>
      <c r="B111" s="4">
        <f>IF('True_Odds_Calculator_3-way'!B112="","",'True_Odds_Calculator_3-way'!B112)</f>
        <v>3.73</v>
      </c>
      <c r="C111" s="4">
        <f>IF('True_Odds_Calculator_3-way'!C112="","",'True_Odds_Calculator_3-way'!C112)</f>
        <v>4.2</v>
      </c>
      <c r="D111" s="4">
        <f t="shared" si="5"/>
        <v>3.5292281941075698E-2</v>
      </c>
      <c r="E111" s="4">
        <f t="shared" si="6"/>
        <v>1.9329781011223632</v>
      </c>
      <c r="F111" s="4">
        <f t="shared" si="7"/>
        <v>3.9011842396517387</v>
      </c>
      <c r="G111" s="4">
        <f t="shared" si="8"/>
        <v>4.418304886456224</v>
      </c>
      <c r="I111" s="4">
        <f t="shared" si="9"/>
        <v>1.0352922819410757</v>
      </c>
    </row>
    <row r="112" spans="1:9" x14ac:dyDescent="0.2">
      <c r="A112" s="4">
        <f>IF('True_Odds_Calculator_3-way'!A113="","",'True_Odds_Calculator_3-way'!A113)</f>
        <v>3.03</v>
      </c>
      <c r="B112" s="4">
        <f>IF('True_Odds_Calculator_3-way'!B113="","",'True_Odds_Calculator_3-way'!B113)</f>
        <v>3.45</v>
      </c>
      <c r="C112" s="4">
        <f>IF('True_Odds_Calculator_3-way'!C113="","",'True_Odds_Calculator_3-way'!C113)</f>
        <v>2.38</v>
      </c>
      <c r="D112" s="4">
        <f t="shared" si="5"/>
        <v>4.0056142990988919E-2</v>
      </c>
      <c r="E112" s="4">
        <f t="shared" si="6"/>
        <v>3.1577522493879151</v>
      </c>
      <c r="F112" s="4">
        <f t="shared" si="7"/>
        <v>3.6165969638955642</v>
      </c>
      <c r="G112" s="4">
        <f t="shared" si="8"/>
        <v>2.4581136236317236</v>
      </c>
      <c r="I112" s="4">
        <f t="shared" si="9"/>
        <v>1.0400561429909889</v>
      </c>
    </row>
    <row r="113" spans="1:9" x14ac:dyDescent="0.2">
      <c r="A113" s="4">
        <f>IF('True_Odds_Calculator_3-way'!A114="","",'True_Odds_Calculator_3-way'!A114)</f>
        <v>1.96</v>
      </c>
      <c r="B113" s="4">
        <f>IF('True_Odds_Calculator_3-way'!B114="","",'True_Odds_Calculator_3-way'!B114)</f>
        <v>3.66</v>
      </c>
      <c r="C113" s="4">
        <f>IF('True_Odds_Calculator_3-way'!C114="","",'True_Odds_Calculator_3-way'!C114)</f>
        <v>3.96</v>
      </c>
      <c r="D113" s="4">
        <f t="shared" si="5"/>
        <v>3.5953377873752634E-2</v>
      </c>
      <c r="E113" s="4">
        <f t="shared" si="6"/>
        <v>2.0071469592073905</v>
      </c>
      <c r="F113" s="4">
        <f t="shared" si="7"/>
        <v>3.827903807926317</v>
      </c>
      <c r="G113" s="4">
        <f t="shared" si="8"/>
        <v>4.1572990034467256</v>
      </c>
      <c r="I113" s="4">
        <f t="shared" si="9"/>
        <v>1.0359533778737526</v>
      </c>
    </row>
    <row r="114" spans="1:9" x14ac:dyDescent="0.2">
      <c r="A114" s="4">
        <f>IF('True_Odds_Calculator_3-way'!A115="","",'True_Odds_Calculator_3-way'!A115)</f>
        <v>3.07</v>
      </c>
      <c r="B114" s="4">
        <f>IF('True_Odds_Calculator_3-way'!B115="","",'True_Odds_Calculator_3-way'!B115)</f>
        <v>3.43</v>
      </c>
      <c r="C114" s="4">
        <f>IF('True_Odds_Calculator_3-way'!C115="","",'True_Odds_Calculator_3-way'!C115)</f>
        <v>2.4</v>
      </c>
      <c r="D114" s="4">
        <f t="shared" si="5"/>
        <v>3.3944755193841214E-2</v>
      </c>
      <c r="E114" s="4">
        <f t="shared" si="6"/>
        <v>3.1804796850761008</v>
      </c>
      <c r="F114" s="4">
        <f t="shared" si="7"/>
        <v>3.5684938534717374</v>
      </c>
      <c r="G114" s="4">
        <f t="shared" si="8"/>
        <v>2.4669931837498096</v>
      </c>
      <c r="I114" s="4">
        <f t="shared" si="9"/>
        <v>1.0339447551938412</v>
      </c>
    </row>
    <row r="115" spans="1:9" x14ac:dyDescent="0.2">
      <c r="A115" s="4">
        <f>IF('True_Odds_Calculator_3-way'!A116="","",'True_Odds_Calculator_3-way'!A116)</f>
        <v>2.4</v>
      </c>
      <c r="B115" s="4">
        <f>IF('True_Odds_Calculator_3-way'!B116="","",'True_Odds_Calculator_3-way'!B116)</f>
        <v>3.38</v>
      </c>
      <c r="C115" s="4">
        <f>IF('True_Odds_Calculator_3-way'!C116="","",'True_Odds_Calculator_3-way'!C116)</f>
        <v>3.12</v>
      </c>
      <c r="D115" s="4">
        <f t="shared" si="5"/>
        <v>3.3037475345167655E-2</v>
      </c>
      <c r="E115" s="4">
        <f t="shared" si="6"/>
        <v>2.4651539708265799</v>
      </c>
      <c r="F115" s="4">
        <f t="shared" si="7"/>
        <v>3.5106751298326606</v>
      </c>
      <c r="G115" s="4">
        <f t="shared" si="8"/>
        <v>3.23101433882103</v>
      </c>
      <c r="I115" s="4">
        <f t="shared" si="9"/>
        <v>1.0330374753451677</v>
      </c>
    </row>
    <row r="116" spans="1:9" x14ac:dyDescent="0.2">
      <c r="A116" s="4">
        <f>IF('True_Odds_Calculator_3-way'!A117="","",'True_Odds_Calculator_3-way'!A117)</f>
        <v>3.15</v>
      </c>
      <c r="B116" s="4">
        <f>IF('True_Odds_Calculator_3-way'!B117="","",'True_Odds_Calculator_3-way'!B117)</f>
        <v>3.52</v>
      </c>
      <c r="C116" s="4">
        <f>IF('True_Odds_Calculator_3-way'!C117="","",'True_Odds_Calculator_3-way'!C117)</f>
        <v>2.31</v>
      </c>
      <c r="D116" s="4">
        <f t="shared" si="5"/>
        <v>3.4451659451659511E-2</v>
      </c>
      <c r="E116" s="4">
        <f t="shared" si="6"/>
        <v>3.268225584594223</v>
      </c>
      <c r="F116" s="4">
        <f t="shared" si="7"/>
        <v>3.6682840758711959</v>
      </c>
      <c r="G116" s="4">
        <f t="shared" si="8"/>
        <v>2.3729490654872305</v>
      </c>
      <c r="I116" s="4">
        <f t="shared" si="9"/>
        <v>1.0344516594516595</v>
      </c>
    </row>
    <row r="117" spans="1:9" x14ac:dyDescent="0.2">
      <c r="A117" s="4">
        <f>IF('True_Odds_Calculator_3-way'!A118="","",'True_Odds_Calculator_3-way'!A118)</f>
        <v>1.88</v>
      </c>
      <c r="B117" s="4">
        <f>IF('True_Odds_Calculator_3-way'!B118="","",'True_Odds_Calculator_3-way'!B118)</f>
        <v>3.68</v>
      </c>
      <c r="C117" s="4">
        <f>IF('True_Odds_Calculator_3-way'!C118="","",'True_Odds_Calculator_3-way'!C118)</f>
        <v>4.32</v>
      </c>
      <c r="D117" s="4">
        <f t="shared" si="5"/>
        <v>3.5135505533285372E-2</v>
      </c>
      <c r="E117" s="4">
        <f t="shared" si="6"/>
        <v>1.9223262604419367</v>
      </c>
      <c r="F117" s="4">
        <f t="shared" si="7"/>
        <v>3.8457501125470781</v>
      </c>
      <c r="G117" s="4">
        <f t="shared" si="8"/>
        <v>4.5502189079287545</v>
      </c>
      <c r="I117" s="4">
        <f t="shared" si="9"/>
        <v>1.0351355055332854</v>
      </c>
    </row>
    <row r="118" spans="1:9" x14ac:dyDescent="0.2">
      <c r="A118" s="4">
        <f>IF('True_Odds_Calculator_3-way'!A119="","",'True_Odds_Calculator_3-way'!A119)</f>
        <v>3.68</v>
      </c>
      <c r="B118" s="4">
        <f>IF('True_Odds_Calculator_3-way'!B119="","",'True_Odds_Calculator_3-way'!B119)</f>
        <v>3.77</v>
      </c>
      <c r="C118" s="4">
        <f>IF('True_Odds_Calculator_3-way'!C119="","",'True_Odds_Calculator_3-way'!C119)</f>
        <v>2.0099999999999998</v>
      </c>
      <c r="D118" s="4">
        <f t="shared" si="5"/>
        <v>3.4503557635648274E-2</v>
      </c>
      <c r="E118" s="4">
        <f t="shared" si="6"/>
        <v>3.8426371746258408</v>
      </c>
      <c r="F118" s="4">
        <f t="shared" si="7"/>
        <v>3.9408742205428657</v>
      </c>
      <c r="G118" s="4">
        <f t="shared" si="8"/>
        <v>2.057565531711393</v>
      </c>
      <c r="I118" s="4">
        <f t="shared" si="9"/>
        <v>1.0345035576356483</v>
      </c>
    </row>
    <row r="119" spans="1:9" x14ac:dyDescent="0.2">
      <c r="A119" s="4">
        <f>IF('True_Odds_Calculator_3-way'!A120="","",'True_Odds_Calculator_3-way'!A120)</f>
        <v>1.72</v>
      </c>
      <c r="B119" s="4">
        <f>IF('True_Odds_Calculator_3-way'!B120="","",'True_Odds_Calculator_3-way'!B120)</f>
        <v>3.93</v>
      </c>
      <c r="C119" s="4">
        <f>IF('True_Odds_Calculator_3-way'!C120="","",'True_Odds_Calculator_3-way'!C120)</f>
        <v>4.97</v>
      </c>
      <c r="D119" s="4">
        <f t="shared" si="5"/>
        <v>3.7055518506625251E-2</v>
      </c>
      <c r="E119" s="4">
        <f t="shared" si="6"/>
        <v>1.757334867361243</v>
      </c>
      <c r="F119" s="4">
        <f t="shared" si="7"/>
        <v>4.1305060361523251</v>
      </c>
      <c r="G119" s="4">
        <f t="shared" si="8"/>
        <v>5.2950563184278669</v>
      </c>
      <c r="I119" s="4">
        <f t="shared" si="9"/>
        <v>1.0370555185066253</v>
      </c>
    </row>
    <row r="120" spans="1:9" x14ac:dyDescent="0.2">
      <c r="A120" s="4">
        <f>IF('True_Odds_Calculator_3-way'!A121="","",'True_Odds_Calculator_3-way'!A121)</f>
        <v>1.94</v>
      </c>
      <c r="B120" s="4">
        <f>IF('True_Odds_Calculator_3-way'!B121="","",'True_Odds_Calculator_3-way'!B121)</f>
        <v>3.64</v>
      </c>
      <c r="C120" s="4">
        <f>IF('True_Odds_Calculator_3-way'!C121="","",'True_Odds_Calculator_3-way'!C121)</f>
        <v>4.07</v>
      </c>
      <c r="D120" s="4">
        <f t="shared" si="5"/>
        <v>3.5889437951293734E-2</v>
      </c>
      <c r="E120" s="4">
        <f t="shared" si="6"/>
        <v>1.9860942753621322</v>
      </c>
      <c r="F120" s="4">
        <f t="shared" si="7"/>
        <v>3.8057234685586709</v>
      </c>
      <c r="G120" s="4">
        <f t="shared" si="8"/>
        <v>4.2783109793566441</v>
      </c>
      <c r="I120" s="4">
        <f t="shared" si="9"/>
        <v>1.0358894379512937</v>
      </c>
    </row>
    <row r="121" spans="1:9" x14ac:dyDescent="0.2">
      <c r="A121" s="4">
        <f>IF('True_Odds_Calculator_3-way'!A122="","",'True_Odds_Calculator_3-way'!A122)</f>
        <v>1.82</v>
      </c>
      <c r="B121" s="4">
        <f>IF('True_Odds_Calculator_3-way'!B122="","",'True_Odds_Calculator_3-way'!B122)</f>
        <v>3.65</v>
      </c>
      <c r="C121" s="4">
        <f>IF('True_Odds_Calculator_3-way'!C122="","",'True_Odds_Calculator_3-way'!C122)</f>
        <v>4.53</v>
      </c>
      <c r="D121" s="4">
        <f t="shared" si="5"/>
        <v>4.4173704066654995E-2</v>
      </c>
      <c r="E121" s="4">
        <f t="shared" si="6"/>
        <v>1.8701167228284925</v>
      </c>
      <c r="F121" s="4">
        <f t="shared" si="7"/>
        <v>3.8573098580656948</v>
      </c>
      <c r="G121" s="4">
        <f t="shared" si="8"/>
        <v>4.8537567023966517</v>
      </c>
      <c r="I121" s="4">
        <f t="shared" si="9"/>
        <v>1.044173704066655</v>
      </c>
    </row>
    <row r="122" spans="1:9" x14ac:dyDescent="0.2">
      <c r="A122" s="4">
        <f>IF('True_Odds_Calculator_3-way'!A123="","",'True_Odds_Calculator_3-way'!A123)</f>
        <v>3.6</v>
      </c>
      <c r="B122" s="4">
        <f>IF('True_Odds_Calculator_3-way'!B123="","",'True_Odds_Calculator_3-way'!B123)</f>
        <v>3.87</v>
      </c>
      <c r="C122" s="4">
        <f>IF('True_Odds_Calculator_3-way'!C123="","",'True_Odds_Calculator_3-way'!C123)</f>
        <v>2.0099999999999998</v>
      </c>
      <c r="D122" s="4">
        <f t="shared" si="5"/>
        <v>3.3688148405260687E-2</v>
      </c>
      <c r="E122" s="4">
        <f t="shared" si="6"/>
        <v>3.7516639336355753</v>
      </c>
      <c r="F122" s="4">
        <f t="shared" si="7"/>
        <v>4.0458221725223007</v>
      </c>
      <c r="G122" s="4">
        <f t="shared" si="8"/>
        <v>2.056415475922964</v>
      </c>
      <c r="I122" s="4">
        <f t="shared" si="9"/>
        <v>1.0336881484052607</v>
      </c>
    </row>
    <row r="123" spans="1:9" x14ac:dyDescent="0.2">
      <c r="A123" s="4">
        <f>IF('True_Odds_Calculator_3-way'!A124="","",'True_Odds_Calculator_3-way'!A124)</f>
        <v>2.02</v>
      </c>
      <c r="B123" s="4">
        <f>IF('True_Odds_Calculator_3-way'!B124="","",'True_Odds_Calculator_3-way'!B124)</f>
        <v>3.72</v>
      </c>
      <c r="C123" s="4">
        <f>IF('True_Odds_Calculator_3-way'!C124="","",'True_Odds_Calculator_3-way'!C124)</f>
        <v>3.68</v>
      </c>
      <c r="D123" s="4">
        <f t="shared" si="5"/>
        <v>3.560583968635278E-2</v>
      </c>
      <c r="E123" s="4">
        <f t="shared" si="6"/>
        <v>2.069618267470628</v>
      </c>
      <c r="F123" s="4">
        <f t="shared" si="7"/>
        <v>3.8918290846695314</v>
      </c>
      <c r="G123" s="4">
        <f t="shared" si="8"/>
        <v>3.8480702264786117</v>
      </c>
      <c r="I123" s="4">
        <f t="shared" si="9"/>
        <v>1.0356058396863528</v>
      </c>
    </row>
    <row r="124" spans="1:9" x14ac:dyDescent="0.2">
      <c r="A124" s="4">
        <f>IF('True_Odds_Calculator_3-way'!A125="","",'True_Odds_Calculator_3-way'!A125)</f>
        <v>1.98</v>
      </c>
      <c r="B124" s="4">
        <f>IF('True_Odds_Calculator_3-way'!B125="","",'True_Odds_Calculator_3-way'!B125)</f>
        <v>3.69</v>
      </c>
      <c r="C124" s="4">
        <f>IF('True_Odds_Calculator_3-way'!C125="","",'True_Odds_Calculator_3-way'!C125)</f>
        <v>3.88</v>
      </c>
      <c r="D124" s="4">
        <f t="shared" si="5"/>
        <v>3.3785173840491955E-2</v>
      </c>
      <c r="E124" s="4">
        <f t="shared" si="6"/>
        <v>2.0251573944531311</v>
      </c>
      <c r="F124" s="4">
        <f t="shared" si="7"/>
        <v>3.8499892437369221</v>
      </c>
      <c r="G124" s="4">
        <f t="shared" si="8"/>
        <v>4.0572850650755869</v>
      </c>
      <c r="I124" s="4">
        <f t="shared" si="9"/>
        <v>1.033785173840492</v>
      </c>
    </row>
    <row r="125" spans="1:9" x14ac:dyDescent="0.2">
      <c r="A125" s="4">
        <f>IF('True_Odds_Calculator_3-way'!A126="","",'True_Odds_Calculator_3-way'!A126)</f>
        <v>3.15</v>
      </c>
      <c r="B125" s="4">
        <f>IF('True_Odds_Calculator_3-way'!B126="","",'True_Odds_Calculator_3-way'!B126)</f>
        <v>3.28</v>
      </c>
      <c r="C125" s="4">
        <f>IF('True_Odds_Calculator_3-way'!C126="","",'True_Odds_Calculator_3-way'!C126)</f>
        <v>2.4300000000000002</v>
      </c>
      <c r="D125" s="4">
        <f t="shared" si="5"/>
        <v>3.3860999985661167E-2</v>
      </c>
      <c r="E125" s="4">
        <f t="shared" si="6"/>
        <v>3.2661239335919507</v>
      </c>
      <c r="F125" s="4">
        <f t="shared" si="7"/>
        <v>3.4060983948165267</v>
      </c>
      <c r="G125" s="4">
        <f t="shared" si="8"/>
        <v>2.4985281561050172</v>
      </c>
      <c r="I125" s="4">
        <f t="shared" si="9"/>
        <v>1.0338609999856612</v>
      </c>
    </row>
    <row r="126" spans="1:9" x14ac:dyDescent="0.2">
      <c r="A126" s="4">
        <f>IF('True_Odds_Calculator_3-way'!A127="","",'True_Odds_Calculator_3-way'!A127)</f>
        <v>1.85</v>
      </c>
      <c r="B126" s="4">
        <f>IF('True_Odds_Calculator_3-way'!B127="","",'True_Odds_Calculator_3-way'!B127)</f>
        <v>3.81</v>
      </c>
      <c r="C126" s="4">
        <f>IF('True_Odds_Calculator_3-way'!C127="","",'True_Odds_Calculator_3-way'!C127)</f>
        <v>4.3</v>
      </c>
      <c r="D126" s="4">
        <f t="shared" si="5"/>
        <v>3.5565871676473959E-2</v>
      </c>
      <c r="E126" s="4">
        <f t="shared" si="6"/>
        <v>1.8914845837567515</v>
      </c>
      <c r="F126" s="4">
        <f t="shared" si="7"/>
        <v>3.9902334878801766</v>
      </c>
      <c r="G126" s="4">
        <f t="shared" si="8"/>
        <v>4.5309791180288554</v>
      </c>
      <c r="I126" s="4">
        <f t="shared" si="9"/>
        <v>1.035565871676474</v>
      </c>
    </row>
    <row r="127" spans="1:9" x14ac:dyDescent="0.2">
      <c r="A127" s="4">
        <f>IF('True_Odds_Calculator_3-way'!A128="","",'True_Odds_Calculator_3-way'!A128)</f>
        <v>2.2799999999999998</v>
      </c>
      <c r="B127" s="4">
        <f>IF('True_Odds_Calculator_3-way'!B128="","",'True_Odds_Calculator_3-way'!B128)</f>
        <v>3.66</v>
      </c>
      <c r="C127" s="4">
        <f>IF('True_Odds_Calculator_3-way'!C128="","",'True_Odds_Calculator_3-way'!C128)</f>
        <v>3.11</v>
      </c>
      <c r="D127" s="4">
        <f t="shared" si="5"/>
        <v>3.3363943304045796E-2</v>
      </c>
      <c r="E127" s="4">
        <f t="shared" si="6"/>
        <v>2.3393171212917716</v>
      </c>
      <c r="F127" s="4">
        <f t="shared" si="7"/>
        <v>3.8152979281923902</v>
      </c>
      <c r="G127" s="4">
        <f t="shared" si="8"/>
        <v>3.22142018744377</v>
      </c>
      <c r="I127" s="4">
        <f t="shared" si="9"/>
        <v>1.0333639433040458</v>
      </c>
    </row>
    <row r="128" spans="1:9" x14ac:dyDescent="0.2">
      <c r="A128" s="4">
        <f>IF('True_Odds_Calculator_3-way'!A129="","",'True_Odds_Calculator_3-way'!A129)</f>
        <v>1.86</v>
      </c>
      <c r="B128" s="4">
        <f>IF('True_Odds_Calculator_3-way'!B129="","",'True_Odds_Calculator_3-way'!B129)</f>
        <v>3.91</v>
      </c>
      <c r="C128" s="4">
        <f>IF('True_Odds_Calculator_3-way'!C129="","",'True_Odds_Calculator_3-way'!C129)</f>
        <v>4.12</v>
      </c>
      <c r="D128" s="4">
        <f t="shared" si="5"/>
        <v>3.6107330907416912E-2</v>
      </c>
      <c r="E128" s="4">
        <f t="shared" si="6"/>
        <v>1.902592472307328</v>
      </c>
      <c r="F128" s="4">
        <f t="shared" si="7"/>
        <v>4.1030910028395473</v>
      </c>
      <c r="G128" s="4">
        <f t="shared" si="8"/>
        <v>4.334959369040531</v>
      </c>
      <c r="I128" s="4">
        <f t="shared" si="9"/>
        <v>1.0361073309074169</v>
      </c>
    </row>
    <row r="129" spans="1:9" x14ac:dyDescent="0.2">
      <c r="A129" s="4">
        <f>IF('True_Odds_Calculator_3-way'!A130="","",'True_Odds_Calculator_3-way'!A130)</f>
        <v>1.42</v>
      </c>
      <c r="B129" s="4">
        <f>IF('True_Odds_Calculator_3-way'!B130="","",'True_Odds_Calculator_3-way'!B130)</f>
        <v>5.24</v>
      </c>
      <c r="C129" s="4">
        <f>IF('True_Odds_Calculator_3-way'!C130="","",'True_Odds_Calculator_3-way'!C130)</f>
        <v>7.06</v>
      </c>
      <c r="D129" s="4">
        <f t="shared" si="5"/>
        <v>3.6708106259249584E-2</v>
      </c>
      <c r="E129" s="4">
        <f t="shared" si="6"/>
        <v>1.4451090152360762</v>
      </c>
      <c r="F129" s="4">
        <f t="shared" si="7"/>
        <v>5.5989894287356261</v>
      </c>
      <c r="G129" s="4">
        <f t="shared" si="8"/>
        <v>7.727555804517082</v>
      </c>
      <c r="I129" s="4">
        <f t="shared" si="9"/>
        <v>1.0367081062592496</v>
      </c>
    </row>
    <row r="130" spans="1:9" x14ac:dyDescent="0.2">
      <c r="A130" s="4">
        <f>IF('True_Odds_Calculator_3-way'!A131="","",'True_Odds_Calculator_3-way'!A131)</f>
        <v>2.33</v>
      </c>
      <c r="B130" s="4">
        <f>IF('True_Odds_Calculator_3-way'!B131="","",'True_Odds_Calculator_3-way'!B131)</f>
        <v>3.6</v>
      </c>
      <c r="C130" s="4">
        <f>IF('True_Odds_Calculator_3-way'!C131="","",'True_Odds_Calculator_3-way'!C131)</f>
        <v>2.97</v>
      </c>
      <c r="D130" s="4">
        <f t="shared" si="5"/>
        <v>4.3662663834337589E-2</v>
      </c>
      <c r="E130" s="4">
        <f t="shared" si="6"/>
        <v>2.4117869154318443</v>
      </c>
      <c r="F130" s="4">
        <f t="shared" si="7"/>
        <v>3.7990520806646417</v>
      </c>
      <c r="G130" s="4">
        <f t="shared" si="8"/>
        <v>3.104181463400046</v>
      </c>
      <c r="I130" s="4">
        <f t="shared" si="9"/>
        <v>1.0436626638343376</v>
      </c>
    </row>
    <row r="131" spans="1:9" x14ac:dyDescent="0.2">
      <c r="A131" s="4">
        <f>IF('True_Odds_Calculator_3-way'!A132="","",'True_Odds_Calculator_3-way'!A132)</f>
        <v>3.72</v>
      </c>
      <c r="B131" s="4">
        <f>IF('True_Odds_Calculator_3-way'!B132="","",'True_Odds_Calculator_3-way'!B132)</f>
        <v>3.57</v>
      </c>
      <c r="C131" s="4">
        <f>IF('True_Odds_Calculator_3-way'!C132="","",'True_Odds_Calculator_3-way'!C132)</f>
        <v>2.0099999999999998</v>
      </c>
      <c r="D131" s="4">
        <f t="shared" ref="D131:D194" si="10">IF(A131="","",((1/A131)+(1/B131)+(1/C131))-1)</f>
        <v>4.6441686929947767E-2</v>
      </c>
      <c r="E131" s="4">
        <f t="shared" ref="E131:E194" si="11">IF(A131="","",(3*A131)/(3-($D131*A131)))</f>
        <v>3.9473168671556009</v>
      </c>
      <c r="F131" s="4">
        <f t="shared" ref="F131:F194" si="12">IF(B131="","",(3*B131)/(3-($D131*B131)))</f>
        <v>3.7788398814943664</v>
      </c>
      <c r="G131" s="4">
        <f t="shared" ref="G131:G194" si="13">IF(C131="","",(3*C131)/(3-($D131*C131)))</f>
        <v>2.0745516029634494</v>
      </c>
      <c r="I131" s="4">
        <f t="shared" ref="I131:I194" si="14">IF(A131="","",D131+1)</f>
        <v>1.0464416869299478</v>
      </c>
    </row>
    <row r="132" spans="1:9" x14ac:dyDescent="0.2">
      <c r="A132" s="4">
        <f>IF('True_Odds_Calculator_3-way'!A133="","",'True_Odds_Calculator_3-way'!A133)</f>
        <v>2.56</v>
      </c>
      <c r="B132" s="4">
        <f>IF('True_Odds_Calculator_3-way'!B133="","",'True_Odds_Calculator_3-way'!B133)</f>
        <v>3.65</v>
      </c>
      <c r="C132" s="4">
        <f>IF('True_Odds_Calculator_3-way'!C133="","",'True_Odds_Calculator_3-way'!C133)</f>
        <v>2.63</v>
      </c>
      <c r="D132" s="4">
        <f t="shared" si="10"/>
        <v>4.482573962185521E-2</v>
      </c>
      <c r="E132" s="4">
        <f t="shared" si="11"/>
        <v>2.6618179927587611</v>
      </c>
      <c r="F132" s="4">
        <f t="shared" si="12"/>
        <v>3.8605464155812323</v>
      </c>
      <c r="G132" s="4">
        <f t="shared" si="13"/>
        <v>2.7375792876605707</v>
      </c>
      <c r="I132" s="4">
        <f t="shared" si="14"/>
        <v>1.0448257396218552</v>
      </c>
    </row>
    <row r="133" spans="1:9" x14ac:dyDescent="0.2">
      <c r="A133" s="4">
        <f>IF('True_Odds_Calculator_3-way'!A134="","",'True_Odds_Calculator_3-way'!A134)</f>
        <v>2.86</v>
      </c>
      <c r="B133" s="4">
        <f>IF('True_Odds_Calculator_3-way'!B134="","",'True_Odds_Calculator_3-way'!B134)</f>
        <v>3.55</v>
      </c>
      <c r="C133" s="4">
        <f>IF('True_Odds_Calculator_3-way'!C134="","",'True_Odds_Calculator_3-way'!C134)</f>
        <v>2.42</v>
      </c>
      <c r="D133" s="4">
        <f t="shared" si="10"/>
        <v>4.4563630991287795E-2</v>
      </c>
      <c r="E133" s="4">
        <f t="shared" si="11"/>
        <v>2.9868952421705757</v>
      </c>
      <c r="F133" s="4">
        <f t="shared" si="12"/>
        <v>3.7476259185933349</v>
      </c>
      <c r="G133" s="4">
        <f t="shared" si="13"/>
        <v>2.5102380256681123</v>
      </c>
      <c r="I133" s="4">
        <f t="shared" si="14"/>
        <v>1.0445636309912878</v>
      </c>
    </row>
    <row r="134" spans="1:9" x14ac:dyDescent="0.2">
      <c r="A134" s="4">
        <f>IF('True_Odds_Calculator_3-way'!A135="","",'True_Odds_Calculator_3-way'!A135)</f>
        <v>1.99</v>
      </c>
      <c r="B134" s="4">
        <f>IF('True_Odds_Calculator_3-way'!B135="","",'True_Odds_Calculator_3-way'!B135)</f>
        <v>3.44</v>
      </c>
      <c r="C134" s="4">
        <f>IF('True_Odds_Calculator_3-way'!C135="","",'True_Odds_Calculator_3-way'!C135)</f>
        <v>3.95</v>
      </c>
      <c r="D134" s="4">
        <f t="shared" si="10"/>
        <v>4.6374794194700364E-2</v>
      </c>
      <c r="E134" s="4">
        <f t="shared" si="11"/>
        <v>2.0531591732932557</v>
      </c>
      <c r="F134" s="4">
        <f t="shared" si="12"/>
        <v>3.63320064207758</v>
      </c>
      <c r="G134" s="4">
        <f t="shared" si="13"/>
        <v>4.2068722313437563</v>
      </c>
      <c r="I134" s="4">
        <f t="shared" si="14"/>
        <v>1.0463747941947004</v>
      </c>
    </row>
    <row r="135" spans="1:9" x14ac:dyDescent="0.2">
      <c r="A135" s="4">
        <f>IF('True_Odds_Calculator_3-way'!A136="","",'True_Odds_Calculator_3-way'!A136)</f>
        <v>1.56</v>
      </c>
      <c r="B135" s="4">
        <f>IF('True_Odds_Calculator_3-way'!B136="","",'True_Odds_Calculator_3-way'!B136)</f>
        <v>4.5999999999999996</v>
      </c>
      <c r="C135" s="4">
        <f>IF('True_Odds_Calculator_3-way'!C136="","",'True_Odds_Calculator_3-way'!C136)</f>
        <v>5.22</v>
      </c>
      <c r="D135" s="4">
        <f t="shared" si="10"/>
        <v>4.9987826599520835E-2</v>
      </c>
      <c r="E135" s="4">
        <f t="shared" si="11"/>
        <v>1.6016323012300409</v>
      </c>
      <c r="F135" s="4">
        <f t="shared" si="12"/>
        <v>4.9818487466485086</v>
      </c>
      <c r="G135" s="4">
        <f t="shared" si="13"/>
        <v>5.7172824733204726</v>
      </c>
      <c r="I135" s="4">
        <f t="shared" si="14"/>
        <v>1.0499878265995208</v>
      </c>
    </row>
    <row r="136" spans="1:9" x14ac:dyDescent="0.2">
      <c r="A136" s="4">
        <f>IF('True_Odds_Calculator_3-way'!A137="","",'True_Odds_Calculator_3-way'!A137)</f>
        <v>3.2</v>
      </c>
      <c r="B136" s="4">
        <f>IF('True_Odds_Calculator_3-way'!B137="","",'True_Odds_Calculator_3-way'!B137)</f>
        <v>3.61</v>
      </c>
      <c r="C136" s="4">
        <f>IF('True_Odds_Calculator_3-way'!C137="","",'True_Odds_Calculator_3-way'!C137)</f>
        <v>2.16</v>
      </c>
      <c r="D136" s="4">
        <f t="shared" si="10"/>
        <v>5.2471273212270297E-2</v>
      </c>
      <c r="E136" s="4">
        <f t="shared" si="11"/>
        <v>3.3897204793438727</v>
      </c>
      <c r="F136" s="4">
        <f t="shared" si="12"/>
        <v>3.8532989614304416</v>
      </c>
      <c r="G136" s="4">
        <f t="shared" si="13"/>
        <v>2.2448072853941858</v>
      </c>
      <c r="I136" s="4">
        <f t="shared" si="14"/>
        <v>1.0524712732122703</v>
      </c>
    </row>
    <row r="137" spans="1:9" x14ac:dyDescent="0.2">
      <c r="A137" s="4">
        <f>IF('True_Odds_Calculator_3-way'!A138="","",'True_Odds_Calculator_3-way'!A138)</f>
        <v>6.46</v>
      </c>
      <c r="B137" s="4">
        <f>IF('True_Odds_Calculator_3-way'!B138="","",'True_Odds_Calculator_3-way'!B138)</f>
        <v>4.21</v>
      </c>
      <c r="C137" s="4">
        <f>IF('True_Odds_Calculator_3-way'!C138="","",'True_Odds_Calculator_3-way'!C138)</f>
        <v>1.52</v>
      </c>
      <c r="D137" s="4">
        <f t="shared" si="10"/>
        <v>5.022318966341377E-2</v>
      </c>
      <c r="E137" s="4">
        <f t="shared" si="11"/>
        <v>7.2433483367512705</v>
      </c>
      <c r="F137" s="4">
        <f t="shared" si="12"/>
        <v>4.5292187786234104</v>
      </c>
      <c r="G137" s="4">
        <f t="shared" si="13"/>
        <v>1.5596884820957495</v>
      </c>
      <c r="I137" s="4">
        <f t="shared" si="14"/>
        <v>1.0502231896634138</v>
      </c>
    </row>
    <row r="138" spans="1:9" x14ac:dyDescent="0.2">
      <c r="A138" s="4">
        <f>IF('True_Odds_Calculator_3-way'!A139="","",'True_Odds_Calculator_3-way'!A139)</f>
        <v>2.36</v>
      </c>
      <c r="B138" s="4">
        <f>IF('True_Odds_Calculator_3-way'!B139="","",'True_Odds_Calculator_3-way'!B139)</f>
        <v>3.39</v>
      </c>
      <c r="C138" s="4">
        <f>IF('True_Odds_Calculator_3-way'!C139="","",'True_Odds_Calculator_3-way'!C139)</f>
        <v>3</v>
      </c>
      <c r="D138" s="4">
        <f t="shared" si="10"/>
        <v>5.2047397630118564E-2</v>
      </c>
      <c r="E138" s="4">
        <f t="shared" si="11"/>
        <v>2.4607529527559056</v>
      </c>
      <c r="F138" s="4">
        <f t="shared" si="12"/>
        <v>3.6018368449486764</v>
      </c>
      <c r="G138" s="4">
        <f t="shared" si="13"/>
        <v>3.164715189873418</v>
      </c>
      <c r="I138" s="4">
        <f t="shared" si="14"/>
        <v>1.0520473976301186</v>
      </c>
    </row>
    <row r="139" spans="1:9" x14ac:dyDescent="0.2">
      <c r="A139" s="4">
        <f>IF('True_Odds_Calculator_3-way'!A140="","",'True_Odds_Calculator_3-way'!A140)</f>
        <v>3.3</v>
      </c>
      <c r="B139" s="4">
        <f>IF('True_Odds_Calculator_3-way'!B140="","",'True_Odds_Calculator_3-way'!B140)</f>
        <v>3.7</v>
      </c>
      <c r="C139" s="4">
        <f>IF('True_Odds_Calculator_3-way'!C140="","",'True_Odds_Calculator_3-way'!C140)</f>
        <v>2.08</v>
      </c>
      <c r="D139" s="4">
        <f t="shared" si="10"/>
        <v>5.4069804069803995E-2</v>
      </c>
      <c r="E139" s="4">
        <f t="shared" si="11"/>
        <v>3.5086853206108266</v>
      </c>
      <c r="F139" s="4">
        <f t="shared" si="12"/>
        <v>3.9643682227818595</v>
      </c>
      <c r="G139" s="4">
        <f t="shared" si="13"/>
        <v>2.1610129109845477</v>
      </c>
      <c r="I139" s="4">
        <f t="shared" si="14"/>
        <v>1.054069804069804</v>
      </c>
    </row>
    <row r="140" spans="1:9" x14ac:dyDescent="0.2">
      <c r="A140" s="4">
        <f>IF('True_Odds_Calculator_3-way'!A141="","",'True_Odds_Calculator_3-way'!A141)</f>
        <v>2.44</v>
      </c>
      <c r="B140" s="4">
        <f>IF('True_Odds_Calculator_3-way'!B141="","",'True_Odds_Calculator_3-way'!B141)</f>
        <v>3.69</v>
      </c>
      <c r="C140" s="4">
        <f>IF('True_Odds_Calculator_3-way'!C141="","",'True_Odds_Calculator_3-way'!C141)</f>
        <v>2.7</v>
      </c>
      <c r="D140" s="4">
        <f t="shared" si="10"/>
        <v>5.1209145971241155E-2</v>
      </c>
      <c r="E140" s="4">
        <f t="shared" si="11"/>
        <v>2.5460429575075092</v>
      </c>
      <c r="F140" s="4">
        <f t="shared" si="12"/>
        <v>3.9380467322421366</v>
      </c>
      <c r="G140" s="4">
        <f t="shared" si="13"/>
        <v>2.8304504554853858</v>
      </c>
      <c r="I140" s="4">
        <f t="shared" si="14"/>
        <v>1.0512091459712412</v>
      </c>
    </row>
    <row r="141" spans="1:9" x14ac:dyDescent="0.2">
      <c r="A141" s="4">
        <f>IF('True_Odds_Calculator_3-way'!A142="","",'True_Odds_Calculator_3-way'!A142)</f>
        <v>3.21</v>
      </c>
      <c r="B141" s="4">
        <f>IF('True_Odds_Calculator_3-way'!B142="","",'True_Odds_Calculator_3-way'!B142)</f>
        <v>3.86</v>
      </c>
      <c r="C141" s="4">
        <f>IF('True_Odds_Calculator_3-way'!C142="","",'True_Odds_Calculator_3-way'!C142)</f>
        <v>2.11</v>
      </c>
      <c r="D141" s="4">
        <f t="shared" si="10"/>
        <v>4.4527486552831785E-2</v>
      </c>
      <c r="E141" s="4">
        <f t="shared" si="11"/>
        <v>3.3705897626549515</v>
      </c>
      <c r="F141" s="4">
        <f t="shared" si="12"/>
        <v>4.0945872251903221</v>
      </c>
      <c r="G141" s="4">
        <f t="shared" si="13"/>
        <v>2.1782166608632729</v>
      </c>
      <c r="I141" s="4">
        <f t="shared" si="14"/>
        <v>1.0445274865528318</v>
      </c>
    </row>
    <row r="142" spans="1:9" x14ac:dyDescent="0.2">
      <c r="A142" s="4">
        <f>IF('True_Odds_Calculator_3-way'!A143="","",'True_Odds_Calculator_3-way'!A143)</f>
        <v>7.03</v>
      </c>
      <c r="B142" s="4">
        <f>IF('True_Odds_Calculator_3-way'!B143="","",'True_Odds_Calculator_3-way'!B143)</f>
        <v>4.8099999999999996</v>
      </c>
      <c r="C142" s="4">
        <f>IF('True_Odds_Calculator_3-way'!C143="","",'True_Odds_Calculator_3-way'!C143)</f>
        <v>1.47</v>
      </c>
      <c r="D142" s="4">
        <f t="shared" si="10"/>
        <v>3.0419827412308642E-2</v>
      </c>
      <c r="E142" s="4">
        <f t="shared" si="11"/>
        <v>7.5695890374939196</v>
      </c>
      <c r="F142" s="4">
        <f t="shared" si="12"/>
        <v>5.0566275173048041</v>
      </c>
      <c r="G142" s="4">
        <f t="shared" si="13"/>
        <v>1.4922429487495155</v>
      </c>
      <c r="I142" s="4">
        <f t="shared" si="14"/>
        <v>1.0304198274123086</v>
      </c>
    </row>
    <row r="143" spans="1:9" x14ac:dyDescent="0.2">
      <c r="A143" s="4">
        <f>IF('True_Odds_Calculator_3-way'!A144="","",'True_Odds_Calculator_3-way'!A144)</f>
        <v>2.21</v>
      </c>
      <c r="B143" s="4">
        <f>IF('True_Odds_Calculator_3-way'!B144="","",'True_Odds_Calculator_3-way'!B144)</f>
        <v>3.88</v>
      </c>
      <c r="C143" s="4">
        <f>IF('True_Odds_Calculator_3-way'!C144="","",'True_Odds_Calculator_3-way'!C144)</f>
        <v>3.14</v>
      </c>
      <c r="D143" s="4">
        <f t="shared" si="10"/>
        <v>2.8691984125309933E-2</v>
      </c>
      <c r="E143" s="4">
        <f t="shared" si="11"/>
        <v>2.2577201398705853</v>
      </c>
      <c r="F143" s="4">
        <f t="shared" si="12"/>
        <v>4.0295289676494761</v>
      </c>
      <c r="G143" s="4">
        <f t="shared" si="13"/>
        <v>3.2372166705568226</v>
      </c>
      <c r="I143" s="4">
        <f t="shared" si="14"/>
        <v>1.0286919841253099</v>
      </c>
    </row>
    <row r="144" spans="1:9" x14ac:dyDescent="0.2">
      <c r="A144" s="4">
        <f>IF('True_Odds_Calculator_3-way'!A145="","",'True_Odds_Calculator_3-way'!A145)</f>
        <v>3.51</v>
      </c>
      <c r="B144" s="4">
        <f>IF('True_Odds_Calculator_3-way'!B145="","",'True_Odds_Calculator_3-way'!B145)</f>
        <v>3.68</v>
      </c>
      <c r="C144" s="4">
        <f>IF('True_Odds_Calculator_3-way'!C145="","",'True_Odds_Calculator_3-way'!C145)</f>
        <v>2.09</v>
      </c>
      <c r="D144" s="4">
        <f t="shared" si="10"/>
        <v>3.510831485659871E-2</v>
      </c>
      <c r="E144" s="4">
        <f t="shared" si="11"/>
        <v>3.6603554255997479</v>
      </c>
      <c r="F144" s="4">
        <f t="shared" si="12"/>
        <v>3.845616069051002</v>
      </c>
      <c r="G144" s="4">
        <f t="shared" si="13"/>
        <v>2.142400530418374</v>
      </c>
      <c r="I144" s="4">
        <f t="shared" si="14"/>
        <v>1.0351083148565987</v>
      </c>
    </row>
    <row r="145" spans="1:9" x14ac:dyDescent="0.2">
      <c r="A145" s="4">
        <f>IF('True_Odds_Calculator_3-way'!A146="","",'True_Odds_Calculator_3-way'!A146)</f>
        <v>1.74</v>
      </c>
      <c r="B145" s="4">
        <f>IF('True_Odds_Calculator_3-way'!B146="","",'True_Odds_Calculator_3-way'!B146)</f>
        <v>3.62</v>
      </c>
      <c r="C145" s="4">
        <f>IF('True_Odds_Calculator_3-way'!C146="","",'True_Odds_Calculator_3-way'!C146)</f>
        <v>5.41</v>
      </c>
      <c r="D145" s="4">
        <f t="shared" si="10"/>
        <v>3.5798621149796261E-2</v>
      </c>
      <c r="E145" s="4">
        <f t="shared" si="11"/>
        <v>1.7768940061017118</v>
      </c>
      <c r="F145" s="4">
        <f t="shared" si="12"/>
        <v>3.7834329645687235</v>
      </c>
      <c r="G145" s="4">
        <f t="shared" si="13"/>
        <v>5.7833551739970366</v>
      </c>
      <c r="I145" s="4">
        <f t="shared" si="14"/>
        <v>1.0357986211497963</v>
      </c>
    </row>
    <row r="146" spans="1:9" x14ac:dyDescent="0.2">
      <c r="A146" s="4">
        <f>IF('True_Odds_Calculator_3-way'!A147="","",'True_Odds_Calculator_3-way'!A147)</f>
        <v>2.38</v>
      </c>
      <c r="B146" s="4">
        <f>IF('True_Odds_Calculator_3-way'!B147="","",'True_Odds_Calculator_3-way'!B147)</f>
        <v>3.16</v>
      </c>
      <c r="C146" s="4">
        <f>IF('True_Odds_Calculator_3-way'!C147="","",'True_Odds_Calculator_3-way'!C147)</f>
        <v>3.36</v>
      </c>
      <c r="D146" s="4">
        <f t="shared" si="10"/>
        <v>3.4242811048470045E-2</v>
      </c>
      <c r="E146" s="4">
        <f t="shared" si="11"/>
        <v>2.4464604552650413</v>
      </c>
      <c r="F146" s="4">
        <f t="shared" si="12"/>
        <v>3.2782432654958984</v>
      </c>
      <c r="G146" s="4">
        <f t="shared" si="13"/>
        <v>3.4940017757221615</v>
      </c>
      <c r="I146" s="4">
        <f t="shared" si="14"/>
        <v>1.03424281104847</v>
      </c>
    </row>
    <row r="147" spans="1:9" x14ac:dyDescent="0.2">
      <c r="A147" s="4">
        <f>IF('True_Odds_Calculator_3-way'!A148="","",'True_Odds_Calculator_3-way'!A148)</f>
        <v>1.57</v>
      </c>
      <c r="B147" s="4">
        <f>IF('True_Odds_Calculator_3-way'!B148="","",'True_Odds_Calculator_3-way'!B148)</f>
        <v>4.3600000000000003</v>
      </c>
      <c r="C147" s="4">
        <f>IF('True_Odds_Calculator_3-way'!C148="","",'True_Odds_Calculator_3-way'!C148)</f>
        <v>5.76</v>
      </c>
      <c r="D147" s="4">
        <f t="shared" si="10"/>
        <v>3.991158443548426E-2</v>
      </c>
      <c r="E147" s="4">
        <f t="shared" si="11"/>
        <v>1.6034922427261389</v>
      </c>
      <c r="F147" s="4">
        <f t="shared" si="12"/>
        <v>4.6284738678488671</v>
      </c>
      <c r="G147" s="4">
        <f t="shared" si="13"/>
        <v>6.2380210644979996</v>
      </c>
      <c r="I147" s="4">
        <f t="shared" si="14"/>
        <v>1.0399115844354843</v>
      </c>
    </row>
    <row r="148" spans="1:9" x14ac:dyDescent="0.2">
      <c r="A148" s="4">
        <f>IF('True_Odds_Calculator_3-way'!A149="","",'True_Odds_Calculator_3-way'!A149)</f>
        <v>2.0299999999999998</v>
      </c>
      <c r="B148" s="4">
        <f>IF('True_Odds_Calculator_3-way'!B149="","",'True_Odds_Calculator_3-way'!B149)</f>
        <v>3.4</v>
      </c>
      <c r="C148" s="4">
        <f>IF('True_Odds_Calculator_3-way'!C149="","",'True_Odds_Calculator_3-way'!C149)</f>
        <v>4.04</v>
      </c>
      <c r="D148" s="4">
        <f t="shared" si="10"/>
        <v>3.4253236972494827E-2</v>
      </c>
      <c r="E148" s="4">
        <f t="shared" si="11"/>
        <v>2.0781678230228495</v>
      </c>
      <c r="F148" s="4">
        <f t="shared" si="12"/>
        <v>3.5373199461445308</v>
      </c>
      <c r="G148" s="4">
        <f t="shared" si="13"/>
        <v>4.2353677405766232</v>
      </c>
      <c r="I148" s="4">
        <f t="shared" si="14"/>
        <v>1.0342532369724948</v>
      </c>
    </row>
    <row r="149" spans="1:9" x14ac:dyDescent="0.2">
      <c r="A149" s="4">
        <f>IF('True_Odds_Calculator_3-way'!A150="","",'True_Odds_Calculator_3-way'!A150)</f>
        <v>2.48</v>
      </c>
      <c r="B149" s="4">
        <f>IF('True_Odds_Calculator_3-way'!B150="","",'True_Odds_Calculator_3-way'!B150)</f>
        <v>3.23</v>
      </c>
      <c r="C149" s="4">
        <f>IF('True_Odds_Calculator_3-way'!C150="","",'True_Odds_Calculator_3-way'!C150)</f>
        <v>3.12</v>
      </c>
      <c r="D149" s="4">
        <f t="shared" si="10"/>
        <v>3.3336150184247737E-2</v>
      </c>
      <c r="E149" s="4">
        <f t="shared" si="11"/>
        <v>2.550280329886943</v>
      </c>
      <c r="F149" s="4">
        <f t="shared" si="12"/>
        <v>3.3502467956600568</v>
      </c>
      <c r="G149" s="4">
        <f t="shared" si="13"/>
        <v>3.2320540073026836</v>
      </c>
      <c r="I149" s="4">
        <f t="shared" si="14"/>
        <v>1.0333361501842477</v>
      </c>
    </row>
    <row r="150" spans="1:9" x14ac:dyDescent="0.2">
      <c r="A150" s="4">
        <f>IF('True_Odds_Calculator_3-way'!A151="","",'True_Odds_Calculator_3-way'!A151)</f>
        <v>2.73</v>
      </c>
      <c r="B150" s="4">
        <f>IF('True_Odds_Calculator_3-way'!B151="","",'True_Odds_Calculator_3-way'!B151)</f>
        <v>3.17</v>
      </c>
      <c r="C150" s="4">
        <f>IF('True_Odds_Calculator_3-way'!C151="","",'True_Odds_Calculator_3-way'!C151)</f>
        <v>2.84</v>
      </c>
      <c r="D150" s="4">
        <f t="shared" si="10"/>
        <v>3.3870455605915728E-2</v>
      </c>
      <c r="E150" s="4">
        <f t="shared" si="11"/>
        <v>2.816820359945758</v>
      </c>
      <c r="F150" s="4">
        <f t="shared" si="12"/>
        <v>3.2876648047562367</v>
      </c>
      <c r="G150" s="4">
        <f t="shared" si="13"/>
        <v>2.9340783810675468</v>
      </c>
      <c r="I150" s="4">
        <f t="shared" si="14"/>
        <v>1.0338704556059157</v>
      </c>
    </row>
    <row r="151" spans="1:9" x14ac:dyDescent="0.2">
      <c r="A151" s="4">
        <f>IF('True_Odds_Calculator_3-way'!A152="","",'True_Odds_Calculator_3-way'!A152)</f>
        <v>1.78</v>
      </c>
      <c r="B151" s="4">
        <f>IF('True_Odds_Calculator_3-way'!B152="","",'True_Odds_Calculator_3-way'!B152)</f>
        <v>3.56</v>
      </c>
      <c r="C151" s="4">
        <f>IF('True_Odds_Calculator_3-way'!C152="","",'True_Odds_Calculator_3-way'!C152)</f>
        <v>5.18</v>
      </c>
      <c r="D151" s="4">
        <f t="shared" si="10"/>
        <v>3.5746822263676314E-2</v>
      </c>
      <c r="E151" s="4">
        <f t="shared" si="11"/>
        <v>1.8185715037079893</v>
      </c>
      <c r="F151" s="4">
        <f t="shared" si="12"/>
        <v>3.7177033492822971</v>
      </c>
      <c r="G151" s="4">
        <f t="shared" si="13"/>
        <v>5.5207568258023318</v>
      </c>
      <c r="I151" s="4">
        <f t="shared" si="14"/>
        <v>1.0357468222636763</v>
      </c>
    </row>
    <row r="152" spans="1:9" x14ac:dyDescent="0.2">
      <c r="A152" s="4">
        <f>IF('True_Odds_Calculator_3-way'!A153="","",'True_Odds_Calculator_3-way'!A153)</f>
        <v>2.96</v>
      </c>
      <c r="B152" s="4">
        <f>IF('True_Odds_Calculator_3-way'!B153="","",'True_Odds_Calculator_3-way'!B153)</f>
        <v>3.37</v>
      </c>
      <c r="C152" s="4">
        <f>IF('True_Odds_Calculator_3-way'!C153="","",'True_Odds_Calculator_3-way'!C153)</f>
        <v>2.5099999999999998</v>
      </c>
      <c r="D152" s="4">
        <f t="shared" si="10"/>
        <v>3.2980117384340257E-2</v>
      </c>
      <c r="E152" s="4">
        <f t="shared" si="11"/>
        <v>3.0595592275010963</v>
      </c>
      <c r="F152" s="4">
        <f t="shared" si="12"/>
        <v>3.4996540100634337</v>
      </c>
      <c r="G152" s="4">
        <f t="shared" si="13"/>
        <v>2.5812246742698206</v>
      </c>
      <c r="I152" s="4">
        <f t="shared" si="14"/>
        <v>1.0329801173843403</v>
      </c>
    </row>
    <row r="153" spans="1:9" x14ac:dyDescent="0.2">
      <c r="A153" s="4">
        <f>IF('True_Odds_Calculator_3-way'!A154="","",'True_Odds_Calculator_3-way'!A154)</f>
        <v>4.84</v>
      </c>
      <c r="B153" s="4">
        <f>IF('True_Odds_Calculator_3-way'!B154="","",'True_Odds_Calculator_3-way'!B154)</f>
        <v>3.9</v>
      </c>
      <c r="C153" s="4">
        <f>IF('True_Odds_Calculator_3-way'!C154="","",'True_Odds_Calculator_3-way'!C154)</f>
        <v>1.76</v>
      </c>
      <c r="D153" s="4">
        <f t="shared" si="10"/>
        <v>3.1203644840008593E-2</v>
      </c>
      <c r="E153" s="4">
        <f t="shared" si="11"/>
        <v>5.0965709657096578</v>
      </c>
      <c r="F153" s="4">
        <f t="shared" si="12"/>
        <v>4.0648912497308167</v>
      </c>
      <c r="G153" s="4">
        <f t="shared" si="13"/>
        <v>1.792819603621858</v>
      </c>
      <c r="I153" s="4">
        <f t="shared" si="14"/>
        <v>1.0312036448400086</v>
      </c>
    </row>
    <row r="154" spans="1:9" x14ac:dyDescent="0.2">
      <c r="A154" s="4">
        <f>IF('True_Odds_Calculator_3-way'!A155="","",'True_Odds_Calculator_3-way'!A155)</f>
        <v>1.78</v>
      </c>
      <c r="B154" s="4">
        <f>IF('True_Odds_Calculator_3-way'!B155="","",'True_Odds_Calculator_3-way'!B155)</f>
        <v>3.72</v>
      </c>
      <c r="C154" s="4">
        <f>IF('True_Odds_Calculator_3-way'!C155="","",'True_Odds_Calculator_3-way'!C155)</f>
        <v>5.04</v>
      </c>
      <c r="D154" s="4">
        <f t="shared" si="10"/>
        <v>2.902765552276243E-2</v>
      </c>
      <c r="E154" s="4">
        <f t="shared" si="11"/>
        <v>1.8111943370110573</v>
      </c>
      <c r="F154" s="4">
        <f t="shared" si="12"/>
        <v>3.8588983160597796</v>
      </c>
      <c r="G154" s="4">
        <f t="shared" si="13"/>
        <v>5.2983834093703326</v>
      </c>
      <c r="I154" s="4">
        <f t="shared" si="14"/>
        <v>1.0290276555227624</v>
      </c>
    </row>
    <row r="155" spans="1:9" x14ac:dyDescent="0.2">
      <c r="A155" s="4">
        <f>IF('True_Odds_Calculator_3-way'!A156="","",'True_Odds_Calculator_3-way'!A156)</f>
        <v>8.16</v>
      </c>
      <c r="B155" s="4">
        <f>IF('True_Odds_Calculator_3-way'!B156="","",'True_Odds_Calculator_3-way'!B156)</f>
        <v>4.8099999999999996</v>
      </c>
      <c r="C155" s="4">
        <f>IF('True_Odds_Calculator_3-way'!C156="","",'True_Odds_Calculator_3-way'!C156)</f>
        <v>1.43</v>
      </c>
      <c r="D155" s="4">
        <f t="shared" si="10"/>
        <v>2.9749926808750438E-2</v>
      </c>
      <c r="E155" s="4">
        <f t="shared" si="11"/>
        <v>8.8784417379097071</v>
      </c>
      <c r="F155" s="4">
        <f t="shared" si="12"/>
        <v>5.0509242866435091</v>
      </c>
      <c r="G155" s="4">
        <f t="shared" si="13"/>
        <v>1.4505702442649675</v>
      </c>
      <c r="I155" s="4">
        <f t="shared" si="14"/>
        <v>1.0297499268087504</v>
      </c>
    </row>
    <row r="156" spans="1:9" x14ac:dyDescent="0.2">
      <c r="A156" s="4">
        <f>IF('True_Odds_Calculator_3-way'!A157="","",'True_Odds_Calculator_3-way'!A157)</f>
        <v>2.23</v>
      </c>
      <c r="B156" s="4">
        <f>IF('True_Odds_Calculator_3-way'!B157="","",'True_Odds_Calculator_3-way'!B157)</f>
        <v>3.28</v>
      </c>
      <c r="C156" s="4">
        <f>IF('True_Odds_Calculator_3-way'!C157="","",'True_Odds_Calculator_3-way'!C157)</f>
        <v>3.63</v>
      </c>
      <c r="D156" s="4">
        <f t="shared" si="10"/>
        <v>2.8790635717942159E-2</v>
      </c>
      <c r="E156" s="4">
        <f t="shared" si="11"/>
        <v>2.2787680034073743</v>
      </c>
      <c r="F156" s="4">
        <f t="shared" si="12"/>
        <v>3.3866026719418887</v>
      </c>
      <c r="G156" s="4">
        <f t="shared" si="13"/>
        <v>3.7610214605454928</v>
      </c>
      <c r="I156" s="4">
        <f t="shared" si="14"/>
        <v>1.0287906357179422</v>
      </c>
    </row>
    <row r="157" spans="1:9" x14ac:dyDescent="0.2">
      <c r="A157" s="4">
        <f>IF('True_Odds_Calculator_3-way'!A158="","",'True_Odds_Calculator_3-way'!A158)</f>
        <v>3.53</v>
      </c>
      <c r="B157" s="4">
        <f>IF('True_Odds_Calculator_3-way'!B158="","",'True_Odds_Calculator_3-way'!B158)</f>
        <v>3.27</v>
      </c>
      <c r="C157" s="4">
        <f>IF('True_Odds_Calculator_3-way'!C158="","",'True_Odds_Calculator_3-way'!C158)</f>
        <v>2.2799999999999998</v>
      </c>
      <c r="D157" s="4">
        <f t="shared" si="10"/>
        <v>2.7693007761756983E-2</v>
      </c>
      <c r="E157" s="4">
        <f t="shared" si="11"/>
        <v>3.6489010428335971</v>
      </c>
      <c r="F157" s="4">
        <f t="shared" si="12"/>
        <v>3.371778407308939</v>
      </c>
      <c r="G157" s="4">
        <f t="shared" si="13"/>
        <v>2.3290181126703029</v>
      </c>
      <c r="I157" s="4">
        <f t="shared" si="14"/>
        <v>1.027693007761757</v>
      </c>
    </row>
    <row r="158" spans="1:9" x14ac:dyDescent="0.2">
      <c r="A158" s="4">
        <f>IF('True_Odds_Calculator_3-way'!A159="","",'True_Odds_Calculator_3-way'!A159)</f>
        <v>2.5299999999999998</v>
      </c>
      <c r="B158" s="4">
        <f>IF('True_Odds_Calculator_3-way'!B159="","",'True_Odds_Calculator_3-way'!B159)</f>
        <v>3.32</v>
      </c>
      <c r="C158" s="4">
        <f>IF('True_Odds_Calculator_3-way'!C159="","",'True_Odds_Calculator_3-way'!C159)</f>
        <v>3.02</v>
      </c>
      <c r="D158" s="4">
        <f t="shared" si="10"/>
        <v>2.7587564087725447E-2</v>
      </c>
      <c r="E158" s="4">
        <f t="shared" si="11"/>
        <v>2.5902638148536226</v>
      </c>
      <c r="F158" s="4">
        <f t="shared" si="12"/>
        <v>3.4245523983628465</v>
      </c>
      <c r="G158" s="4">
        <f t="shared" si="13"/>
        <v>3.1062655965600543</v>
      </c>
      <c r="I158" s="4">
        <f t="shared" si="14"/>
        <v>1.0275875640877254</v>
      </c>
    </row>
    <row r="159" spans="1:9" x14ac:dyDescent="0.2">
      <c r="A159" s="4">
        <f>IF('True_Odds_Calculator_3-way'!A160="","",'True_Odds_Calculator_3-way'!A160)</f>
        <v>1.88</v>
      </c>
      <c r="B159" s="4">
        <f>IF('True_Odds_Calculator_3-way'!B160="","",'True_Odds_Calculator_3-way'!B160)</f>
        <v>3.63</v>
      </c>
      <c r="C159" s="4">
        <f>IF('True_Odds_Calculator_3-way'!C160="","",'True_Odds_Calculator_3-way'!C160)</f>
        <v>4.45</v>
      </c>
      <c r="D159" s="4">
        <f t="shared" si="10"/>
        <v>3.211608840452862E-2</v>
      </c>
      <c r="E159" s="4">
        <f t="shared" si="11"/>
        <v>1.9186141865735793</v>
      </c>
      <c r="F159" s="4">
        <f t="shared" si="12"/>
        <v>3.77676692639458</v>
      </c>
      <c r="G159" s="4">
        <f t="shared" si="13"/>
        <v>4.6725972259548216</v>
      </c>
      <c r="I159" s="4">
        <f t="shared" si="14"/>
        <v>1.0321160884045286</v>
      </c>
    </row>
    <row r="160" spans="1:9" x14ac:dyDescent="0.2">
      <c r="A160" s="4">
        <f>IF('True_Odds_Calculator_3-way'!A161="","",'True_Odds_Calculator_3-way'!A161)</f>
        <v>2.17</v>
      </c>
      <c r="B160" s="4">
        <f>IF('True_Odds_Calculator_3-way'!B161="","",'True_Odds_Calculator_3-way'!B161)</f>
        <v>3.37</v>
      </c>
      <c r="C160" s="4">
        <f>IF('True_Odds_Calculator_3-way'!C161="","",'True_Odds_Calculator_3-way'!C161)</f>
        <v>3.7</v>
      </c>
      <c r="D160" s="4">
        <f t="shared" si="10"/>
        <v>2.7835668402338198E-2</v>
      </c>
      <c r="E160" s="4">
        <f t="shared" si="11"/>
        <v>2.2145895804067401</v>
      </c>
      <c r="F160" s="4">
        <f t="shared" si="12"/>
        <v>3.4787769517477409</v>
      </c>
      <c r="G160" s="4">
        <f t="shared" si="13"/>
        <v>3.831539262883676</v>
      </c>
      <c r="I160" s="4">
        <f t="shared" si="14"/>
        <v>1.0278356684023382</v>
      </c>
    </row>
    <row r="161" spans="1:9" x14ac:dyDescent="0.2">
      <c r="A161" s="4">
        <f>IF('True_Odds_Calculator_3-way'!A162="","",'True_Odds_Calculator_3-way'!A162)</f>
        <v>1.1599999999999999</v>
      </c>
      <c r="B161" s="4">
        <f>IF('True_Odds_Calculator_3-way'!B162="","",'True_Odds_Calculator_3-way'!B162)</f>
        <v>9.16</v>
      </c>
      <c r="C161" s="4">
        <f>IF('True_Odds_Calculator_3-way'!C162="","",'True_Odds_Calculator_3-way'!C162)</f>
        <v>15.85</v>
      </c>
      <c r="D161" s="4">
        <f t="shared" si="10"/>
        <v>3.4330753843939688E-2</v>
      </c>
      <c r="E161" s="4">
        <f t="shared" si="11"/>
        <v>1.175605645506256</v>
      </c>
      <c r="F161" s="4">
        <f t="shared" si="12"/>
        <v>10.232615902087167</v>
      </c>
      <c r="G161" s="4">
        <f t="shared" si="13"/>
        <v>19.361872177615922</v>
      </c>
      <c r="I161" s="4">
        <f t="shared" si="14"/>
        <v>1.0343307538439397</v>
      </c>
    </row>
    <row r="162" spans="1:9" x14ac:dyDescent="0.2">
      <c r="A162" s="4">
        <f>IF('True_Odds_Calculator_3-way'!A163="","",'True_Odds_Calculator_3-way'!A163)</f>
        <v>1.07</v>
      </c>
      <c r="B162" s="4">
        <f>IF('True_Odds_Calculator_3-way'!B163="","",'True_Odds_Calculator_3-way'!B163)</f>
        <v>16</v>
      </c>
      <c r="C162" s="4">
        <f>IF('True_Odds_Calculator_3-way'!C163="","",'True_Odds_Calculator_3-way'!C163)</f>
        <v>31.33</v>
      </c>
      <c r="D162" s="4">
        <f t="shared" si="10"/>
        <v>2.8997728432036407E-2</v>
      </c>
      <c r="E162" s="4">
        <f t="shared" si="11"/>
        <v>1.0811821514204423</v>
      </c>
      <c r="F162" s="4">
        <f t="shared" si="12"/>
        <v>18.927173537154268</v>
      </c>
      <c r="G162" s="4">
        <f t="shared" si="13"/>
        <v>44.93901386619747</v>
      </c>
      <c r="I162" s="4">
        <f t="shared" si="14"/>
        <v>1.0289977284320364</v>
      </c>
    </row>
    <row r="163" spans="1:9" x14ac:dyDescent="0.2">
      <c r="A163" s="4">
        <f>IF('True_Odds_Calculator_3-way'!A164="","",'True_Odds_Calculator_3-way'!A164)</f>
        <v>1.56</v>
      </c>
      <c r="B163" s="4">
        <f>IF('True_Odds_Calculator_3-way'!B164="","",'True_Odds_Calculator_3-way'!B164)</f>
        <v>4.6500000000000004</v>
      </c>
      <c r="C163" s="4">
        <f>IF('True_Odds_Calculator_3-way'!C164="","",'True_Odds_Calculator_3-way'!C164)</f>
        <v>5.78</v>
      </c>
      <c r="D163" s="4">
        <f t="shared" si="10"/>
        <v>2.9089785089338571E-2</v>
      </c>
      <c r="E163" s="4">
        <f t="shared" si="11"/>
        <v>1.583960070176393</v>
      </c>
      <c r="F163" s="4">
        <f t="shared" si="12"/>
        <v>4.8695646114394027</v>
      </c>
      <c r="G163" s="4">
        <f t="shared" si="13"/>
        <v>6.1231818022501834</v>
      </c>
      <c r="I163" s="4">
        <f t="shared" si="14"/>
        <v>1.0290897850893386</v>
      </c>
    </row>
    <row r="164" spans="1:9" x14ac:dyDescent="0.2">
      <c r="A164" s="4">
        <f>IF('True_Odds_Calculator_3-way'!A165="","",'True_Odds_Calculator_3-way'!A165)</f>
        <v>1.36</v>
      </c>
      <c r="B164" s="4">
        <f>IF('True_Odds_Calculator_3-way'!B165="","",'True_Odds_Calculator_3-way'!B165)</f>
        <v>5.75</v>
      </c>
      <c r="C164" s="4">
        <f>IF('True_Odds_Calculator_3-way'!C165="","",'True_Odds_Calculator_3-way'!C165)</f>
        <v>8.23</v>
      </c>
      <c r="D164" s="4">
        <f t="shared" si="10"/>
        <v>3.0713843992877354E-2</v>
      </c>
      <c r="E164" s="4">
        <f t="shared" si="11"/>
        <v>1.3792034905150909</v>
      </c>
      <c r="F164" s="4">
        <f t="shared" si="12"/>
        <v>6.1096649863773145</v>
      </c>
      <c r="G164" s="4">
        <f t="shared" si="13"/>
        <v>8.9872505620644851</v>
      </c>
      <c r="I164" s="4">
        <f t="shared" si="14"/>
        <v>1.0307138439928774</v>
      </c>
    </row>
    <row r="165" spans="1:9" x14ac:dyDescent="0.2">
      <c r="A165" s="4">
        <f>IF('True_Odds_Calculator_3-way'!A166="","",'True_Odds_Calculator_3-way'!A166)</f>
        <v>5.15</v>
      </c>
      <c r="B165" s="4">
        <f>IF('True_Odds_Calculator_3-way'!B166="","",'True_Odds_Calculator_3-way'!B166)</f>
        <v>4.57</v>
      </c>
      <c r="C165" s="4">
        <f>IF('True_Odds_Calculator_3-way'!C166="","",'True_Odds_Calculator_3-way'!C166)</f>
        <v>1.62</v>
      </c>
      <c r="D165" s="4">
        <f t="shared" si="10"/>
        <v>3.027708864281986E-2</v>
      </c>
      <c r="E165" s="4">
        <f t="shared" si="11"/>
        <v>5.4323500259548325</v>
      </c>
      <c r="F165" s="4">
        <f t="shared" si="12"/>
        <v>4.7909695697646999</v>
      </c>
      <c r="G165" s="4">
        <f t="shared" si="13"/>
        <v>1.6469266376500298</v>
      </c>
      <c r="I165" s="4">
        <f t="shared" si="14"/>
        <v>1.0302770886428199</v>
      </c>
    </row>
    <row r="166" spans="1:9" x14ac:dyDescent="0.2">
      <c r="A166" s="4">
        <f>IF('True_Odds_Calculator_3-way'!A167="","",'True_Odds_Calculator_3-way'!A167)</f>
        <v>1.83</v>
      </c>
      <c r="B166" s="4">
        <f>IF('True_Odds_Calculator_3-way'!B167="","",'True_Odds_Calculator_3-way'!B167)</f>
        <v>3.76</v>
      </c>
      <c r="C166" s="4">
        <f>IF('True_Odds_Calculator_3-way'!C167="","",'True_Odds_Calculator_3-way'!C167)</f>
        <v>4.62</v>
      </c>
      <c r="D166" s="4">
        <f t="shared" si="10"/>
        <v>2.8855750690421011E-2</v>
      </c>
      <c r="E166" s="4">
        <f t="shared" si="11"/>
        <v>1.8627888236289596</v>
      </c>
      <c r="F166" s="4">
        <f t="shared" si="12"/>
        <v>3.9010861924751912</v>
      </c>
      <c r="G166" s="4">
        <f t="shared" si="13"/>
        <v>4.8348503855190357</v>
      </c>
      <c r="I166" s="4">
        <f t="shared" si="14"/>
        <v>1.028855750690421</v>
      </c>
    </row>
    <row r="167" spans="1:9" x14ac:dyDescent="0.2">
      <c r="A167" s="4">
        <f>IF('True_Odds_Calculator_3-way'!A168="","",'True_Odds_Calculator_3-way'!A168)</f>
        <v>2.21</v>
      </c>
      <c r="B167" s="4">
        <f>IF('True_Odds_Calculator_3-way'!B168="","",'True_Odds_Calculator_3-way'!B168)</f>
        <v>3.51</v>
      </c>
      <c r="C167" s="4">
        <f>IF('True_Odds_Calculator_3-way'!C168="","",'True_Odds_Calculator_3-way'!C168)</f>
        <v>3.44</v>
      </c>
      <c r="D167" s="4">
        <f t="shared" si="10"/>
        <v>2.808664710169495E-2</v>
      </c>
      <c r="E167" s="4">
        <f t="shared" si="11"/>
        <v>2.2566920800308417</v>
      </c>
      <c r="F167" s="4">
        <f t="shared" si="12"/>
        <v>3.6292625658023461</v>
      </c>
      <c r="G167" s="4">
        <f t="shared" si="13"/>
        <v>3.554475516725466</v>
      </c>
      <c r="I167" s="4">
        <f t="shared" si="14"/>
        <v>1.028086647101695</v>
      </c>
    </row>
    <row r="168" spans="1:9" x14ac:dyDescent="0.2">
      <c r="A168" s="4">
        <f>IF('True_Odds_Calculator_3-way'!A169="","",'True_Odds_Calculator_3-way'!A169)</f>
        <v>6.17</v>
      </c>
      <c r="B168" s="4">
        <f>IF('True_Odds_Calculator_3-way'!B169="","",'True_Odds_Calculator_3-way'!B169)</f>
        <v>4.58</v>
      </c>
      <c r="C168" s="4">
        <f>IF('True_Odds_Calculator_3-way'!C169="","",'True_Odds_Calculator_3-way'!C169)</f>
        <v>1.44</v>
      </c>
      <c r="D168" s="4">
        <f t="shared" si="10"/>
        <v>7.4859610093132023E-2</v>
      </c>
      <c r="E168" s="4">
        <f t="shared" si="11"/>
        <v>7.2928102969619442</v>
      </c>
      <c r="F168" s="4">
        <f t="shared" si="12"/>
        <v>5.1709674916122319</v>
      </c>
      <c r="G168" s="4">
        <f t="shared" si="13"/>
        <v>1.4936715204619178</v>
      </c>
      <c r="I168" s="4">
        <f t="shared" si="14"/>
        <v>1.074859610093132</v>
      </c>
    </row>
    <row r="169" spans="1:9" x14ac:dyDescent="0.2">
      <c r="A169" s="4">
        <f>IF('True_Odds_Calculator_3-way'!A170="","",'True_Odds_Calculator_3-way'!A170)</f>
        <v>10.220000000000001</v>
      </c>
      <c r="B169" s="4">
        <f>IF('True_Odds_Calculator_3-way'!B170="","",'True_Odds_Calculator_3-way'!B170)</f>
        <v>5.91</v>
      </c>
      <c r="C169" s="4">
        <f>IF('True_Odds_Calculator_3-way'!C170="","",'True_Odds_Calculator_3-way'!C170)</f>
        <v>1.31</v>
      </c>
      <c r="D169" s="4">
        <f t="shared" si="10"/>
        <v>3.0410874479941397E-2</v>
      </c>
      <c r="E169" s="4">
        <f t="shared" si="11"/>
        <v>11.401156538342681</v>
      </c>
      <c r="F169" s="4">
        <f t="shared" si="12"/>
        <v>6.2866282705801702</v>
      </c>
      <c r="G169" s="4">
        <f t="shared" si="13"/>
        <v>1.3276301520066947</v>
      </c>
      <c r="I169" s="4">
        <f t="shared" si="14"/>
        <v>1.0304108744799414</v>
      </c>
    </row>
    <row r="170" spans="1:9" x14ac:dyDescent="0.2">
      <c r="A170" s="4">
        <f>IF('True_Odds_Calculator_3-way'!A171="","",'True_Odds_Calculator_3-way'!A171)</f>
        <v>1.79</v>
      </c>
      <c r="B170" s="4">
        <f>IF('True_Odds_Calculator_3-way'!B171="","",'True_Odds_Calculator_3-way'!B171)</f>
        <v>4.05</v>
      </c>
      <c r="C170" s="4">
        <f>IF('True_Odds_Calculator_3-way'!C171="","",'True_Odds_Calculator_3-way'!C171)</f>
        <v>4.4400000000000004</v>
      </c>
      <c r="D170" s="4">
        <f t="shared" si="10"/>
        <v>3.0798023349233761E-2</v>
      </c>
      <c r="E170" s="4">
        <f t="shared" si="11"/>
        <v>1.8235090836164056</v>
      </c>
      <c r="F170" s="4">
        <f t="shared" si="12"/>
        <v>4.2256930404507713</v>
      </c>
      <c r="G170" s="4">
        <f t="shared" si="13"/>
        <v>4.6520452200154363</v>
      </c>
      <c r="I170" s="4">
        <f t="shared" si="14"/>
        <v>1.0307980233492338</v>
      </c>
    </row>
    <row r="171" spans="1:9" x14ac:dyDescent="0.2">
      <c r="A171" s="4">
        <f>IF('True_Odds_Calculator_3-way'!A172="","",'True_Odds_Calculator_3-way'!A172)</f>
        <v>2.44</v>
      </c>
      <c r="B171" s="4">
        <f>IF('True_Odds_Calculator_3-way'!B172="","",'True_Odds_Calculator_3-way'!B172)</f>
        <v>3.31</v>
      </c>
      <c r="C171" s="4">
        <f>IF('True_Odds_Calculator_3-way'!C172="","",'True_Odds_Calculator_3-way'!C172)</f>
        <v>3.17</v>
      </c>
      <c r="D171" s="4">
        <f t="shared" si="10"/>
        <v>2.7408282448359467E-2</v>
      </c>
      <c r="E171" s="4">
        <f t="shared" si="11"/>
        <v>2.4956328208495422</v>
      </c>
      <c r="F171" s="4">
        <f t="shared" si="12"/>
        <v>3.4132173009731104</v>
      </c>
      <c r="G171" s="4">
        <f t="shared" si="13"/>
        <v>3.2645458792710893</v>
      </c>
      <c r="I171" s="4">
        <f t="shared" si="14"/>
        <v>1.0274082824483595</v>
      </c>
    </row>
    <row r="172" spans="1:9" x14ac:dyDescent="0.2">
      <c r="A172" s="4">
        <f>IF('True_Odds_Calculator_3-way'!A173="","",'True_Odds_Calculator_3-way'!A173)</f>
        <v>1.28</v>
      </c>
      <c r="B172" s="4">
        <f>IF('True_Odds_Calculator_3-way'!B173="","",'True_Odds_Calculator_3-way'!B173)</f>
        <v>6.23</v>
      </c>
      <c r="C172" s="4">
        <f>IF('True_Odds_Calculator_3-way'!C173="","",'True_Odds_Calculator_3-way'!C173)</f>
        <v>10.73</v>
      </c>
      <c r="D172" s="4">
        <f t="shared" si="10"/>
        <v>3.4960288580494048E-2</v>
      </c>
      <c r="E172" s="4">
        <f t="shared" si="11"/>
        <v>1.2993820897423869</v>
      </c>
      <c r="F172" s="4">
        <f t="shared" si="12"/>
        <v>6.7177116855908352</v>
      </c>
      <c r="G172" s="4">
        <f t="shared" si="13"/>
        <v>12.263435960537011</v>
      </c>
      <c r="I172" s="4">
        <f t="shared" si="14"/>
        <v>1.034960288580494</v>
      </c>
    </row>
    <row r="173" spans="1:9" x14ac:dyDescent="0.2">
      <c r="A173" s="4">
        <f>IF('True_Odds_Calculator_3-way'!A174="","",'True_Odds_Calculator_3-way'!A174)</f>
        <v>3.25</v>
      </c>
      <c r="B173" s="4">
        <f>IF('True_Odds_Calculator_3-way'!B174="","",'True_Odds_Calculator_3-way'!B174)</f>
        <v>3.6</v>
      </c>
      <c r="C173" s="4">
        <f>IF('True_Odds_Calculator_3-way'!C174="","",'True_Odds_Calculator_3-way'!C174)</f>
        <v>2.2599999999999998</v>
      </c>
      <c r="D173" s="4">
        <f t="shared" si="10"/>
        <v>2.79479615762801E-2</v>
      </c>
      <c r="E173" s="4">
        <f t="shared" si="11"/>
        <v>3.3514723900460517</v>
      </c>
      <c r="F173" s="4">
        <f t="shared" si="12"/>
        <v>3.7249248685199099</v>
      </c>
      <c r="G173" s="4">
        <f t="shared" si="13"/>
        <v>2.3086056866796656</v>
      </c>
      <c r="I173" s="4">
        <f t="shared" si="14"/>
        <v>1.0279479615762801</v>
      </c>
    </row>
    <row r="174" spans="1:9" x14ac:dyDescent="0.2">
      <c r="A174" s="4">
        <f>IF('True_Odds_Calculator_3-way'!A175="","",'True_Odds_Calculator_3-way'!A175)</f>
        <v>2.71</v>
      </c>
      <c r="B174" s="4">
        <f>IF('True_Odds_Calculator_3-way'!B175="","",'True_Odds_Calculator_3-way'!B175)</f>
        <v>3.1</v>
      </c>
      <c r="C174" s="4">
        <f>IF('True_Odds_Calculator_3-way'!C175="","",'True_Odds_Calculator_3-way'!C175)</f>
        <v>2.96</v>
      </c>
      <c r="D174" s="4">
        <f t="shared" si="10"/>
        <v>2.9422173036028454E-2</v>
      </c>
      <c r="E174" s="4">
        <f t="shared" si="11"/>
        <v>2.783993049802286</v>
      </c>
      <c r="F174" s="4">
        <f t="shared" si="12"/>
        <v>3.1972043220892497</v>
      </c>
      <c r="G174" s="4">
        <f t="shared" si="13"/>
        <v>3.0484975089247177</v>
      </c>
      <c r="I174" s="4">
        <f t="shared" si="14"/>
        <v>1.0294221730360285</v>
      </c>
    </row>
    <row r="175" spans="1:9" x14ac:dyDescent="0.2">
      <c r="A175" s="4">
        <f>IF('True_Odds_Calculator_3-way'!A176="","",'True_Odds_Calculator_3-way'!A176)</f>
        <v>2.19</v>
      </c>
      <c r="B175" s="4">
        <f>IF('True_Odds_Calculator_3-way'!B176="","",'True_Odds_Calculator_3-way'!B176)</f>
        <v>3.6</v>
      </c>
      <c r="C175" s="4">
        <f>IF('True_Odds_Calculator_3-way'!C176="","",'True_Odds_Calculator_3-way'!C176)</f>
        <v>3.14</v>
      </c>
      <c r="D175" s="4">
        <f t="shared" si="10"/>
        <v>5.2870119923605685E-2</v>
      </c>
      <c r="E175" s="4">
        <f t="shared" si="11"/>
        <v>2.2779166191252629</v>
      </c>
      <c r="F175" s="4">
        <f t="shared" si="12"/>
        <v>3.8438711119944355</v>
      </c>
      <c r="G175" s="4">
        <f t="shared" si="13"/>
        <v>3.3239380642666481</v>
      </c>
      <c r="I175" s="4">
        <f t="shared" si="14"/>
        <v>1.0528701199236057</v>
      </c>
    </row>
    <row r="176" spans="1:9" x14ac:dyDescent="0.2">
      <c r="A176" s="4">
        <f>IF('True_Odds_Calculator_3-way'!A177="","",'True_Odds_Calculator_3-way'!A177)</f>
        <v>2.78</v>
      </c>
      <c r="B176" s="4">
        <f>IF('True_Odds_Calculator_3-way'!B177="","",'True_Odds_Calculator_3-way'!B177)</f>
        <v>3.45</v>
      </c>
      <c r="C176" s="4">
        <f>IF('True_Odds_Calculator_3-way'!C177="","",'True_Odds_Calculator_3-way'!C177)</f>
        <v>2.5</v>
      </c>
      <c r="D176" s="4">
        <f t="shared" si="10"/>
        <v>4.9567302679595526E-2</v>
      </c>
      <c r="E176" s="4">
        <f t="shared" si="11"/>
        <v>2.9138395479310555</v>
      </c>
      <c r="F176" s="4">
        <f t="shared" si="12"/>
        <v>3.6585458891742757</v>
      </c>
      <c r="G176" s="4">
        <f t="shared" si="13"/>
        <v>2.6077144773332854</v>
      </c>
      <c r="I176" s="4">
        <f t="shared" si="14"/>
        <v>1.0495673026795955</v>
      </c>
    </row>
    <row r="177" spans="1:9" x14ac:dyDescent="0.2">
      <c r="A177" s="4">
        <f>IF('True_Odds_Calculator_3-way'!A178="","",'True_Odds_Calculator_3-way'!A178)</f>
        <v>1.56</v>
      </c>
      <c r="B177" s="4">
        <f>IF('True_Odds_Calculator_3-way'!B178="","",'True_Odds_Calculator_3-way'!B178)</f>
        <v>4.24</v>
      </c>
      <c r="C177" s="4">
        <f>IF('True_Odds_Calculator_3-way'!C178="","",'True_Odds_Calculator_3-way'!C178)</f>
        <v>5.82</v>
      </c>
      <c r="D177" s="4">
        <f t="shared" si="10"/>
        <v>4.8696003471338845E-2</v>
      </c>
      <c r="E177" s="4">
        <f t="shared" si="11"/>
        <v>1.6005284564203062</v>
      </c>
      <c r="F177" s="4">
        <f t="shared" si="12"/>
        <v>4.5533804192310301</v>
      </c>
      <c r="G177" s="4">
        <f t="shared" si="13"/>
        <v>6.4271769966822117</v>
      </c>
      <c r="I177" s="4">
        <f t="shared" si="14"/>
        <v>1.0486960034713388</v>
      </c>
    </row>
    <row r="178" spans="1:9" x14ac:dyDescent="0.2">
      <c r="A178" s="4">
        <f>IF('True_Odds_Calculator_3-way'!A179="","",'True_Odds_Calculator_3-way'!A179)</f>
        <v>2.16</v>
      </c>
      <c r="B178" s="4">
        <f>IF('True_Odds_Calculator_3-way'!B179="","",'True_Odds_Calculator_3-way'!B179)</f>
        <v>3.81</v>
      </c>
      <c r="C178" s="4">
        <f>IF('True_Odds_Calculator_3-way'!C179="","",'True_Odds_Calculator_3-way'!C179)</f>
        <v>3.13</v>
      </c>
      <c r="D178" s="4">
        <f t="shared" si="10"/>
        <v>4.4918972455386452E-2</v>
      </c>
      <c r="E178" s="4">
        <f t="shared" si="11"/>
        <v>2.2321928216675495</v>
      </c>
      <c r="F178" s="4">
        <f t="shared" si="12"/>
        <v>4.0404987140626138</v>
      </c>
      <c r="G178" s="4">
        <f t="shared" si="13"/>
        <v>3.2839015614139666</v>
      </c>
      <c r="I178" s="4">
        <f t="shared" si="14"/>
        <v>1.0449189724553865</v>
      </c>
    </row>
    <row r="179" spans="1:9" x14ac:dyDescent="0.2">
      <c r="A179" s="4">
        <f>IF('True_Odds_Calculator_3-way'!A180="","",'True_Odds_Calculator_3-way'!A180)</f>
        <v>1.99</v>
      </c>
      <c r="B179" s="4">
        <f>IF('True_Odds_Calculator_3-way'!B180="","",'True_Odds_Calculator_3-way'!B180)</f>
        <v>3.78</v>
      </c>
      <c r="C179" s="4">
        <f>IF('True_Odds_Calculator_3-way'!C180="","",'True_Odds_Calculator_3-way'!C180)</f>
        <v>3.5</v>
      </c>
      <c r="D179" s="4">
        <f t="shared" si="10"/>
        <v>5.2777113078620541E-2</v>
      </c>
      <c r="E179" s="4">
        <f t="shared" si="11"/>
        <v>2.0621950105090008</v>
      </c>
      <c r="F179" s="4">
        <f t="shared" si="12"/>
        <v>4.04927328189485</v>
      </c>
      <c r="G179" s="4">
        <f t="shared" si="13"/>
        <v>3.7296466466135585</v>
      </c>
      <c r="I179" s="4">
        <f t="shared" si="14"/>
        <v>1.0527771130786205</v>
      </c>
    </row>
    <row r="180" spans="1:9" x14ac:dyDescent="0.2">
      <c r="A180" s="4">
        <f>IF('True_Odds_Calculator_3-way'!A181="","",'True_Odds_Calculator_3-way'!A181)</f>
        <v>1.67</v>
      </c>
      <c r="B180" s="4">
        <f>IF('True_Odds_Calculator_3-way'!B181="","",'True_Odds_Calculator_3-way'!B181)</f>
        <v>3.94</v>
      </c>
      <c r="C180" s="4">
        <f>IF('True_Odds_Calculator_3-way'!C181="","",'True_Odds_Calculator_3-way'!C181)</f>
        <v>4.45</v>
      </c>
      <c r="D180" s="4">
        <f t="shared" si="10"/>
        <v>7.732860293216115E-2</v>
      </c>
      <c r="E180" s="4">
        <f t="shared" si="11"/>
        <v>1.7451209212868788</v>
      </c>
      <c r="F180" s="4">
        <f t="shared" si="12"/>
        <v>4.3853704710511225</v>
      </c>
      <c r="G180" s="4">
        <f t="shared" si="13"/>
        <v>5.0265679210721945</v>
      </c>
      <c r="I180" s="4">
        <f t="shared" si="14"/>
        <v>1.0773286029321612</v>
      </c>
    </row>
    <row r="181" spans="1:9" x14ac:dyDescent="0.2">
      <c r="A181" s="4">
        <f>IF('True_Odds_Calculator_3-way'!A182="","",'True_Odds_Calculator_3-way'!A182)</f>
        <v>1.39</v>
      </c>
      <c r="B181" s="4">
        <f>IF('True_Odds_Calculator_3-way'!B182="","",'True_Odds_Calculator_3-way'!B182)</f>
        <v>4.6500000000000004</v>
      </c>
      <c r="C181" s="4">
        <f>IF('True_Odds_Calculator_3-way'!C182="","",'True_Odds_Calculator_3-way'!C182)</f>
        <v>6.35</v>
      </c>
      <c r="D181" s="4">
        <f t="shared" si="10"/>
        <v>9.1958538833144754E-2</v>
      </c>
      <c r="E181" s="4">
        <f t="shared" si="11"/>
        <v>1.4518600642803219</v>
      </c>
      <c r="F181" s="4">
        <f t="shared" si="12"/>
        <v>5.4229665198208785</v>
      </c>
      <c r="G181" s="4">
        <f t="shared" si="13"/>
        <v>7.8847272628308032</v>
      </c>
      <c r="I181" s="4">
        <f t="shared" si="14"/>
        <v>1.0919585388331448</v>
      </c>
    </row>
    <row r="182" spans="1:9" x14ac:dyDescent="0.2">
      <c r="A182" s="4">
        <f>IF('True_Odds_Calculator_3-way'!A183="","",'True_Odds_Calculator_3-way'!A183)</f>
        <v>2.77</v>
      </c>
      <c r="B182" s="4">
        <f>IF('True_Odds_Calculator_3-way'!B183="","",'True_Odds_Calculator_3-way'!B183)</f>
        <v>3.59</v>
      </c>
      <c r="C182" s="4">
        <f>IF('True_Odds_Calculator_3-way'!C183="","",'True_Odds_Calculator_3-way'!C183)</f>
        <v>2.35</v>
      </c>
      <c r="D182" s="4">
        <f t="shared" si="10"/>
        <v>6.5094277251952937E-2</v>
      </c>
      <c r="E182" s="4">
        <f t="shared" si="11"/>
        <v>2.9471336860696886</v>
      </c>
      <c r="F182" s="4">
        <f t="shared" si="12"/>
        <v>3.893270814261212</v>
      </c>
      <c r="G182" s="4">
        <f t="shared" si="13"/>
        <v>2.476266088531228</v>
      </c>
      <c r="I182" s="4">
        <f t="shared" si="14"/>
        <v>1.0650942772519529</v>
      </c>
    </row>
    <row r="183" spans="1:9" x14ac:dyDescent="0.2">
      <c r="A183" s="4">
        <f>IF('True_Odds_Calculator_3-way'!A184="","",'True_Odds_Calculator_3-way'!A184)</f>
        <v>2.5</v>
      </c>
      <c r="B183" s="4">
        <f>IF('True_Odds_Calculator_3-way'!B184="","",'True_Odds_Calculator_3-way'!B184)</f>
        <v>3.31</v>
      </c>
      <c r="C183" s="4">
        <f>IF('True_Odds_Calculator_3-way'!C184="","",'True_Odds_Calculator_3-way'!C184)</f>
        <v>2.76</v>
      </c>
      <c r="D183" s="4">
        <f t="shared" si="10"/>
        <v>6.4433644205087903E-2</v>
      </c>
      <c r="E183" s="4">
        <f t="shared" si="11"/>
        <v>2.6418535426755918</v>
      </c>
      <c r="F183" s="4">
        <f t="shared" si="12"/>
        <v>3.5633230013937722</v>
      </c>
      <c r="G183" s="4">
        <f t="shared" si="13"/>
        <v>2.9339196862127146</v>
      </c>
      <c r="I183" s="4">
        <f t="shared" si="14"/>
        <v>1.0644336442050879</v>
      </c>
    </row>
    <row r="184" spans="1:9" x14ac:dyDescent="0.2">
      <c r="A184" s="4">
        <f>IF('True_Odds_Calculator_3-way'!A185="","",'True_Odds_Calculator_3-way'!A185)</f>
        <v>1.83</v>
      </c>
      <c r="B184" s="4">
        <f>IF('True_Odds_Calculator_3-way'!B185="","",'True_Odds_Calculator_3-way'!B185)</f>
        <v>3.62</v>
      </c>
      <c r="C184" s="4">
        <f>IF('True_Odds_Calculator_3-way'!C185="","",'True_Odds_Calculator_3-way'!C185)</f>
        <v>4.12</v>
      </c>
      <c r="D184" s="4">
        <f t="shared" si="10"/>
        <v>6.5409627956287686E-2</v>
      </c>
      <c r="E184" s="4">
        <f t="shared" si="11"/>
        <v>1.906051200951107</v>
      </c>
      <c r="F184" s="4">
        <f t="shared" si="12"/>
        <v>3.9302014366057212</v>
      </c>
      <c r="G184" s="4">
        <f t="shared" si="13"/>
        <v>4.5266230265418699</v>
      </c>
      <c r="I184" s="4">
        <f t="shared" si="14"/>
        <v>1.0654096279562877</v>
      </c>
    </row>
    <row r="185" spans="1:9" x14ac:dyDescent="0.2">
      <c r="A185" s="4">
        <f>IF('True_Odds_Calculator_3-way'!A186="","",'True_Odds_Calculator_3-way'!A186)</f>
        <v>2.33</v>
      </c>
      <c r="B185" s="4">
        <f>IF('True_Odds_Calculator_3-way'!B186="","",'True_Odds_Calculator_3-way'!B186)</f>
        <v>3.26</v>
      </c>
      <c r="C185" s="4">
        <f>IF('True_Odds_Calculator_3-way'!C186="","",'True_Odds_Calculator_3-way'!C186)</f>
        <v>3.05</v>
      </c>
      <c r="D185" s="4">
        <f t="shared" si="10"/>
        <v>6.3801868072908441E-2</v>
      </c>
      <c r="E185" s="4">
        <f t="shared" si="11"/>
        <v>2.4514775373894793</v>
      </c>
      <c r="F185" s="4">
        <f t="shared" si="12"/>
        <v>3.502857914692469</v>
      </c>
      <c r="G185" s="4">
        <f t="shared" si="13"/>
        <v>3.2615619760207872</v>
      </c>
      <c r="I185" s="4">
        <f t="shared" si="14"/>
        <v>1.0638018680729084</v>
      </c>
    </row>
    <row r="186" spans="1: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3.79</v>
      </c>
      <c r="C186" s="4">
        <f>IF('True_Odds_Calculator_3-way'!C187="","",'True_Odds_Calculator_3-way'!C187)</f>
        <v>4.68</v>
      </c>
      <c r="D186" s="4">
        <f t="shared" si="10"/>
        <v>6.5762750536924042E-2</v>
      </c>
      <c r="E186" s="4">
        <f t="shared" si="11"/>
        <v>1.7658036598277838</v>
      </c>
      <c r="F186" s="4">
        <f t="shared" si="12"/>
        <v>4.1334043712051702</v>
      </c>
      <c r="G186" s="4">
        <f t="shared" si="13"/>
        <v>5.2150069987155563</v>
      </c>
      <c r="I186" s="4">
        <f t="shared" si="14"/>
        <v>1.065762750536924</v>
      </c>
    </row>
    <row r="187" spans="1:9" x14ac:dyDescent="0.2">
      <c r="A187" s="4">
        <f>IF('True_Odds_Calculator_3-way'!A188="","",'True_Odds_Calculator_3-way'!A188)</f>
        <v>2.17</v>
      </c>
      <c r="B187" s="4">
        <f>IF('True_Odds_Calculator_3-way'!B188="","",'True_Odds_Calculator_3-way'!B188)</f>
        <v>3.37</v>
      </c>
      <c r="C187" s="4">
        <f>IF('True_Odds_Calculator_3-way'!C188="","",'True_Odds_Calculator_3-way'!C188)</f>
        <v>3.25</v>
      </c>
      <c r="D187" s="4">
        <f t="shared" si="10"/>
        <v>6.5257705824375734E-2</v>
      </c>
      <c r="E187" s="4">
        <f t="shared" si="11"/>
        <v>2.2775052485065017</v>
      </c>
      <c r="F187" s="4">
        <f t="shared" si="12"/>
        <v>3.6365839943590208</v>
      </c>
      <c r="G187" s="4">
        <f t="shared" si="13"/>
        <v>3.4972403738033551</v>
      </c>
      <c r="I187" s="4">
        <f t="shared" si="14"/>
        <v>1.0652577058243757</v>
      </c>
    </row>
    <row r="188" spans="1:9" x14ac:dyDescent="0.2">
      <c r="A188" s="4">
        <f>IF('True_Odds_Calculator_3-way'!A189="","",'True_Odds_Calculator_3-way'!A189)</f>
        <v>1.6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5.34</v>
      </c>
      <c r="D188" s="4">
        <f t="shared" si="10"/>
        <v>6.3522199010031422E-2</v>
      </c>
      <c r="E188" s="4">
        <f t="shared" si="11"/>
        <v>1.6561064112187891</v>
      </c>
      <c r="F188" s="4">
        <f t="shared" si="12"/>
        <v>4.3462724821829655</v>
      </c>
      <c r="G188" s="4">
        <f t="shared" si="13"/>
        <v>6.0207649705617108</v>
      </c>
      <c r="I188" s="4">
        <f t="shared" si="14"/>
        <v>1.0635221990100314</v>
      </c>
    </row>
    <row r="189" spans="1:9" x14ac:dyDescent="0.2">
      <c r="A189" s="4">
        <f>IF('True_Odds_Calculator_3-way'!A190="","",'True_Odds_Calculator_3-way'!A190)</f>
        <v>3</v>
      </c>
      <c r="B189" s="4">
        <f>IF('True_Odds_Calculator_3-way'!B190="","",'True_Odds_Calculator_3-way'!B190)</f>
        <v>3.25</v>
      </c>
      <c r="C189" s="4">
        <f>IF('True_Odds_Calculator_3-way'!C190="","",'True_Odds_Calculator_3-way'!C190)</f>
        <v>2.59</v>
      </c>
      <c r="D189" s="4">
        <f t="shared" si="10"/>
        <v>2.7126027126027186E-2</v>
      </c>
      <c r="E189" s="4">
        <f t="shared" si="11"/>
        <v>3.0836470947389847</v>
      </c>
      <c r="F189" s="4">
        <f t="shared" si="12"/>
        <v>3.3483977900552486</v>
      </c>
      <c r="G189" s="4">
        <f t="shared" si="13"/>
        <v>2.6521092245755296</v>
      </c>
      <c r="I189" s="4">
        <f t="shared" si="14"/>
        <v>1.0271260271260272</v>
      </c>
    </row>
    <row r="190" spans="1: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3.16</v>
      </c>
      <c r="C190" s="4">
        <f>IF('True_Odds_Calculator_3-way'!C191="","",'True_Odds_Calculator_3-way'!C191)</f>
        <v>4.04</v>
      </c>
      <c r="D190" s="4">
        <f t="shared" si="10"/>
        <v>2.6943411640742099E-2</v>
      </c>
      <c r="E190" s="4">
        <f t="shared" si="11"/>
        <v>2.2027313502017671</v>
      </c>
      <c r="F190" s="4">
        <f t="shared" si="12"/>
        <v>3.2523015994826907</v>
      </c>
      <c r="G190" s="4">
        <f t="shared" si="13"/>
        <v>4.1921054935931323</v>
      </c>
      <c r="I190" s="4">
        <f t="shared" si="14"/>
        <v>1.0269434116407421</v>
      </c>
    </row>
    <row r="191" spans="1:9" x14ac:dyDescent="0.2">
      <c r="A191" s="4">
        <f>IF('True_Odds_Calculator_3-way'!A192="","",'True_Odds_Calculator_3-way'!A192)</f>
        <v>3.56</v>
      </c>
      <c r="B191" s="4">
        <f>IF('True_Odds_Calculator_3-way'!B192="","",'True_Odds_Calculator_3-way'!B192)</f>
        <v>4.0199999999999996</v>
      </c>
      <c r="C191" s="4">
        <f>IF('True_Odds_Calculator_3-way'!C192="","",'True_Odds_Calculator_3-way'!C192)</f>
        <v>2</v>
      </c>
      <c r="D191" s="4">
        <f t="shared" si="10"/>
        <v>2.9655095309967017E-2</v>
      </c>
      <c r="E191" s="4">
        <f t="shared" si="11"/>
        <v>3.6898483963010071</v>
      </c>
      <c r="F191" s="4">
        <f t="shared" si="12"/>
        <v>4.1863567221810518</v>
      </c>
      <c r="G191" s="4">
        <f t="shared" si="13"/>
        <v>2.0403376040755807</v>
      </c>
      <c r="I191" s="4">
        <f t="shared" si="14"/>
        <v>1.029655095309967</v>
      </c>
    </row>
    <row r="192" spans="1:9" x14ac:dyDescent="0.2">
      <c r="A192" s="4">
        <f>IF('True_Odds_Calculator_3-way'!A193="","",'True_Odds_Calculator_3-way'!A193)</f>
        <v>2.2599999999999998</v>
      </c>
      <c r="B192" s="4">
        <f>IF('True_Odds_Calculator_3-way'!B193="","",'True_Odds_Calculator_3-way'!B193)</f>
        <v>3.3</v>
      </c>
      <c r="C192" s="4">
        <f>IF('True_Odds_Calculator_3-way'!C193="","",'True_Odds_Calculator_3-way'!C193)</f>
        <v>3.53</v>
      </c>
      <c r="D192" s="4">
        <f t="shared" si="10"/>
        <v>2.8794298116667782E-2</v>
      </c>
      <c r="E192" s="4">
        <f t="shared" si="11"/>
        <v>2.3101102286294926</v>
      </c>
      <c r="F192" s="4">
        <f t="shared" si="12"/>
        <v>3.4079422351516739</v>
      </c>
      <c r="G192" s="4">
        <f t="shared" si="13"/>
        <v>3.6537953010602364</v>
      </c>
      <c r="I192" s="4">
        <f t="shared" si="14"/>
        <v>1.0287942981166678</v>
      </c>
    </row>
    <row r="193" spans="1:9" x14ac:dyDescent="0.2">
      <c r="A193" s="4">
        <f>IF('True_Odds_Calculator_3-way'!A194="","",'True_Odds_Calculator_3-way'!A194)</f>
        <v>2.06</v>
      </c>
      <c r="B193" s="4">
        <f>IF('True_Odds_Calculator_3-way'!B194="","",'True_Odds_Calculator_3-way'!B194)</f>
        <v>3.13</v>
      </c>
      <c r="C193" s="4">
        <f>IF('True_Odds_Calculator_3-way'!C194="","",'True_Odds_Calculator_3-way'!C194)</f>
        <v>4.45</v>
      </c>
      <c r="D193" s="4">
        <f t="shared" si="10"/>
        <v>2.9644812218852845E-2</v>
      </c>
      <c r="E193" s="4">
        <f t="shared" si="11"/>
        <v>2.1028049163904354</v>
      </c>
      <c r="F193" s="4">
        <f t="shared" si="12"/>
        <v>3.2298989021182041</v>
      </c>
      <c r="G193" s="4">
        <f t="shared" si="13"/>
        <v>4.6546809273441951</v>
      </c>
      <c r="I193" s="4">
        <f t="shared" si="14"/>
        <v>1.0296448122188528</v>
      </c>
    </row>
    <row r="194" spans="1:9" x14ac:dyDescent="0.2">
      <c r="A194" s="4">
        <f>IF('True_Odds_Calculator_3-way'!A195="","",'True_Odds_Calculator_3-way'!A195)</f>
        <v>2.4700000000000002</v>
      </c>
      <c r="B194" s="4">
        <f>IF('True_Odds_Calculator_3-way'!B195="","",'True_Odds_Calculator_3-way'!B195)</f>
        <v>3.31</v>
      </c>
      <c r="C194" s="4">
        <f>IF('True_Odds_Calculator_3-way'!C195="","",'True_Odds_Calculator_3-way'!C195)</f>
        <v>3.12</v>
      </c>
      <c r="D194" s="4">
        <f t="shared" si="10"/>
        <v>2.7485923733339801E-2</v>
      </c>
      <c r="E194" s="4">
        <f t="shared" si="11"/>
        <v>2.5271905165056148</v>
      </c>
      <c r="F194" s="4">
        <f t="shared" si="12"/>
        <v>3.4135188359540445</v>
      </c>
      <c r="G194" s="4">
        <f t="shared" si="13"/>
        <v>3.2118107692844919</v>
      </c>
      <c r="I194" s="4">
        <f t="shared" si="14"/>
        <v>1.0274859237333398</v>
      </c>
    </row>
    <row r="195" spans="1:9" x14ac:dyDescent="0.2">
      <c r="A195" s="4">
        <f>IF('True_Odds_Calculator_3-way'!A196="","",'True_Odds_Calculator_3-way'!A196)</f>
        <v>2.25</v>
      </c>
      <c r="B195" s="4">
        <f>IF('True_Odds_Calculator_3-way'!B196="","",'True_Odds_Calculator_3-way'!B196)</f>
        <v>3.27</v>
      </c>
      <c r="C195" s="4">
        <f>IF('True_Odds_Calculator_3-way'!C196="","",'True_Odds_Calculator_3-way'!C196)</f>
        <v>3.62</v>
      </c>
      <c r="D195" s="4">
        <f t="shared" ref="D195:D258" si="15">IF(A195="","",((1/A195)+(1/B195)+(1/C195))-1)</f>
        <v>2.6497935920613225E-2</v>
      </c>
      <c r="E195" s="4">
        <f t="shared" ref="E195:E258" si="16">IF(A195="","",(3*A195)/(3-($D195*A195)))</f>
        <v>2.2956219321418874</v>
      </c>
      <c r="F195" s="4">
        <f t="shared" ref="F195:F258" si="17">IF(B195="","",(3*B195)/(3-($D195*B195)))</f>
        <v>3.3672556022630298</v>
      </c>
      <c r="G195" s="4">
        <f t="shared" ref="G195:G258" si="18">IF(C195="","",(3*C195)/(3-($D195*C195)))</f>
        <v>3.7395696584646703</v>
      </c>
      <c r="I195" s="4">
        <f t="shared" ref="I195:I258" si="19">IF(A195="","",D195+1)</f>
        <v>1.0264979359206132</v>
      </c>
    </row>
    <row r="196" spans="1:9" x14ac:dyDescent="0.2">
      <c r="A196" s="4">
        <f>IF('True_Odds_Calculator_3-way'!A197="","",'True_Odds_Calculator_3-way'!A197)</f>
        <v>2.5099999999999998</v>
      </c>
      <c r="B196" s="4">
        <f>IF('True_Odds_Calculator_3-way'!B197="","",'True_Odds_Calculator_3-way'!B197)</f>
        <v>3.26</v>
      </c>
      <c r="C196" s="4">
        <f>IF('True_Odds_Calculator_3-way'!C197="","",'True_Odds_Calculator_3-way'!C197)</f>
        <v>3.1</v>
      </c>
      <c r="D196" s="4">
        <f t="shared" si="15"/>
        <v>2.7735485920951097E-2</v>
      </c>
      <c r="E196" s="4">
        <f t="shared" si="16"/>
        <v>2.569629160889646</v>
      </c>
      <c r="F196" s="4">
        <f t="shared" si="17"/>
        <v>3.3613072043237779</v>
      </c>
      <c r="G196" s="4">
        <f t="shared" si="18"/>
        <v>3.1914674642870025</v>
      </c>
      <c r="I196" s="4">
        <f t="shared" si="19"/>
        <v>1.0277354859209511</v>
      </c>
    </row>
    <row r="197" spans="1:9" x14ac:dyDescent="0.2">
      <c r="A197" s="4">
        <f>IF('True_Odds_Calculator_3-way'!A198="","",'True_Odds_Calculator_3-way'!A198)</f>
        <v>2.08</v>
      </c>
      <c r="B197" s="4">
        <f>IF('True_Odds_Calculator_3-way'!B198="","",'True_Odds_Calculator_3-way'!B198)</f>
        <v>3.57</v>
      </c>
      <c r="C197" s="4">
        <f>IF('True_Odds_Calculator_3-way'!C198="","",'True_Odds_Calculator_3-way'!C198)</f>
        <v>3.74</v>
      </c>
      <c r="D197" s="4">
        <f t="shared" si="15"/>
        <v>2.8260954731542887E-2</v>
      </c>
      <c r="E197" s="4">
        <f t="shared" si="16"/>
        <v>2.12157061027726</v>
      </c>
      <c r="F197" s="4">
        <f t="shared" si="17"/>
        <v>3.6942392464526703</v>
      </c>
      <c r="G197" s="4">
        <f t="shared" si="18"/>
        <v>3.8765796151339313</v>
      </c>
      <c r="I197" s="4">
        <f t="shared" si="19"/>
        <v>1.0282609547315429</v>
      </c>
    </row>
    <row r="198" spans="1:9" x14ac:dyDescent="0.2">
      <c r="A198" s="4">
        <f>IF('True_Odds_Calculator_3-way'!A199="","",'True_Odds_Calculator_3-way'!A199)</f>
        <v>3.23</v>
      </c>
      <c r="B198" s="4">
        <f>IF('True_Odds_Calculator_3-way'!B199="","",'True_Odds_Calculator_3-way'!B199)</f>
        <v>3.77</v>
      </c>
      <c r="C198" s="4">
        <f>IF('True_Odds_Calculator_3-way'!C199="","",'True_Odds_Calculator_3-way'!C199)</f>
        <v>2.21</v>
      </c>
      <c r="D198" s="4">
        <f t="shared" si="15"/>
        <v>2.7338200392540202E-2</v>
      </c>
      <c r="E198" s="4">
        <f t="shared" si="16"/>
        <v>3.3279554709349468</v>
      </c>
      <c r="F198" s="4">
        <f t="shared" si="17"/>
        <v>3.9041262784409705</v>
      </c>
      <c r="G198" s="4">
        <f t="shared" si="18"/>
        <v>2.2554222669490223</v>
      </c>
      <c r="I198" s="4">
        <f t="shared" si="19"/>
        <v>1.0273382003925402</v>
      </c>
    </row>
    <row r="199" spans="1:9" x14ac:dyDescent="0.2">
      <c r="A199" s="4">
        <f>IF('True_Odds_Calculator_3-way'!A200="","",'True_Odds_Calculator_3-way'!A200)</f>
        <v>1.55</v>
      </c>
      <c r="B199" s="4">
        <f>IF('True_Odds_Calculator_3-way'!B200="","",'True_Odds_Calculator_3-way'!B200)</f>
        <v>4.62</v>
      </c>
      <c r="C199" s="4">
        <f>IF('True_Odds_Calculator_3-way'!C200="","",'True_Odds_Calculator_3-way'!C200)</f>
        <v>5.91</v>
      </c>
      <c r="D199" s="4">
        <f t="shared" si="15"/>
        <v>3.0816244505453616E-2</v>
      </c>
      <c r="E199" s="4">
        <f t="shared" si="16"/>
        <v>1.5750779602277232</v>
      </c>
      <c r="F199" s="4">
        <f t="shared" si="17"/>
        <v>4.8501748269780203</v>
      </c>
      <c r="G199" s="4">
        <f t="shared" si="18"/>
        <v>6.2919731143709674</v>
      </c>
      <c r="I199" s="4">
        <f t="shared" si="19"/>
        <v>1.0308162445054536</v>
      </c>
    </row>
    <row r="200" spans="1:9" x14ac:dyDescent="0.2">
      <c r="A200" s="4">
        <f>IF('True_Odds_Calculator_3-way'!A201="","",'True_Odds_Calculator_3-way'!A201)</f>
        <v>1.31</v>
      </c>
      <c r="B200" s="4">
        <f>IF('True_Odds_Calculator_3-way'!B201="","",'True_Odds_Calculator_3-way'!B201)</f>
        <v>6.12</v>
      </c>
      <c r="C200" s="4">
        <f>IF('True_Odds_Calculator_3-way'!C201="","",'True_Odds_Calculator_3-way'!C201)</f>
        <v>9.34</v>
      </c>
      <c r="D200" s="4">
        <f t="shared" si="15"/>
        <v>3.3823852592728576E-2</v>
      </c>
      <c r="E200" s="4">
        <f t="shared" si="16"/>
        <v>1.3296384257633966</v>
      </c>
      <c r="F200" s="4">
        <f t="shared" si="17"/>
        <v>6.5735814542331221</v>
      </c>
      <c r="G200" s="4">
        <f t="shared" si="18"/>
        <v>10.439310877608317</v>
      </c>
      <c r="I200" s="4">
        <f t="shared" si="19"/>
        <v>1.0338238525927286</v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1.58</v>
      </c>
      <c r="B2" s="4">
        <f>IF('True_Odds_Calculator_2-way'!B3="","",'True_Odds_Calculator_2-way'!B3)</f>
        <v>2.4</v>
      </c>
      <c r="C2" s="4">
        <f>1/A2</f>
        <v>0.63291139240506322</v>
      </c>
      <c r="D2">
        <f>1/B2</f>
        <v>0.41666666666666669</v>
      </c>
      <c r="E2">
        <f>C2+D2-1</f>
        <v>4.9578059071729852E-2</v>
      </c>
      <c r="F2">
        <f>C2+D2-(C2*D2)-1</f>
        <v>-0.21413502109704652</v>
      </c>
      <c r="G2">
        <v>0</v>
      </c>
      <c r="H2">
        <f>C2*D2</f>
        <v>0.26371308016877637</v>
      </c>
      <c r="I2">
        <f>((-4*F2*H2)^0.5)/(2*F2)</f>
        <v>-1.1097419040461878</v>
      </c>
      <c r="J2">
        <f>(-((-4*F2*H2)^0.5))/(2*F2)</f>
        <v>1.1097419040461878</v>
      </c>
      <c r="K2">
        <f>IF(A2="","",(C2/($J2+C2-($J2*C2))))</f>
        <v>0.6084019194079211</v>
      </c>
      <c r="L2">
        <f>IF(B2="","",(D2/($J2+D2-($J2*D2))))</f>
        <v>0.39159808059207912</v>
      </c>
      <c r="M2">
        <f>IF(A2="","",1/K2)</f>
        <v>1.6436503043467887</v>
      </c>
      <c r="N2">
        <f>IF(B2="","",1/L2)</f>
        <v>2.5536386656646628</v>
      </c>
    </row>
    <row r="3" spans="1:14" x14ac:dyDescent="0.25">
      <c r="A3" s="4">
        <f>IF('True_Odds_Calculator_2-way'!A4="","",'True_Odds_Calculator_2-way'!A4)</f>
        <v>1.51</v>
      </c>
      <c r="B3" s="4">
        <f>IF('True_Odds_Calculator_2-way'!B4="","",'True_Odds_Calculator_2-way'!B4)</f>
        <v>2.58</v>
      </c>
      <c r="C3" s="4">
        <f t="shared" ref="C3:C66" si="0">1/A3</f>
        <v>0.66225165562913912</v>
      </c>
      <c r="D3">
        <f t="shared" ref="D3:D66" si="1">1/B3</f>
        <v>0.38759689922480617</v>
      </c>
      <c r="E3">
        <f t="shared" ref="E3:E66" si="2">C3+D3-1</f>
        <v>4.9848554853945348E-2</v>
      </c>
      <c r="F3">
        <f t="shared" ref="F3:F66" si="3">C3+D3-(C3*D3)-1</f>
        <v>-0.20683813337440315</v>
      </c>
      <c r="G3">
        <v>0</v>
      </c>
      <c r="H3">
        <f t="shared" ref="H3:H66" si="4">C3*D3</f>
        <v>0.2566866882283485</v>
      </c>
      <c r="I3">
        <f t="shared" ref="I3:I66" si="5">((-4*F3*H3)^0.5)/(2*F3)</f>
        <v>-1.1140030207346867</v>
      </c>
      <c r="J3">
        <f t="shared" ref="J3:J66" si="6">(-((-4*F3*H3)^0.5))/(2*F3)</f>
        <v>1.1140030207346867</v>
      </c>
      <c r="K3">
        <f t="shared" ref="K3:K66" si="7">IF(A3="","",(C3/($J3+C3-($J3*C3))))</f>
        <v>0.63769753821681263</v>
      </c>
      <c r="L3">
        <f t="shared" ref="L3:L66" si="8">IF(B3="","",(D3/($J3+D3-($J3*D3))))</f>
        <v>0.36230246178318726</v>
      </c>
      <c r="M3">
        <f t="shared" ref="M3:M66" si="9">IF(A3="","",1/K3)</f>
        <v>1.5681415405746904</v>
      </c>
      <c r="N3">
        <f t="shared" ref="N3:N66" si="10">IF(B3="","",1/L3)</f>
        <v>2.7601247727608049</v>
      </c>
    </row>
    <row r="4" spans="1:14" x14ac:dyDescent="0.25">
      <c r="A4" s="4">
        <f>IF('True_Odds_Calculator_2-way'!A5="","",'True_Odds_Calculator_2-way'!A5)</f>
        <v>1.57</v>
      </c>
      <c r="B4" s="4">
        <f>IF('True_Odds_Calculator_2-way'!B5="","",'True_Odds_Calculator_2-way'!B5)</f>
        <v>2.42</v>
      </c>
      <c r="C4" s="4">
        <f t="shared" si="0"/>
        <v>0.63694267515923564</v>
      </c>
      <c r="D4">
        <f t="shared" si="1"/>
        <v>0.41322314049586778</v>
      </c>
      <c r="E4">
        <f t="shared" si="2"/>
        <v>5.0165815655103474E-2</v>
      </c>
      <c r="F4">
        <f t="shared" si="3"/>
        <v>-0.21303363689003518</v>
      </c>
      <c r="G4">
        <v>0</v>
      </c>
      <c r="H4">
        <f t="shared" si="4"/>
        <v>0.26319945254513871</v>
      </c>
      <c r="I4">
        <f t="shared" si="5"/>
        <v>-1.1115228625097588</v>
      </c>
      <c r="J4">
        <f t="shared" si="6"/>
        <v>1.1115228625097588</v>
      </c>
      <c r="K4">
        <f t="shared" si="7"/>
        <v>0.61215693539364857</v>
      </c>
      <c r="L4">
        <f t="shared" si="8"/>
        <v>0.38784306460635132</v>
      </c>
      <c r="M4">
        <f t="shared" si="9"/>
        <v>1.6335680316305627</v>
      </c>
      <c r="N4">
        <f t="shared" si="10"/>
        <v>2.5783624647638574</v>
      </c>
    </row>
    <row r="5" spans="1:14" x14ac:dyDescent="0.25">
      <c r="A5" s="4">
        <f>IF('True_Odds_Calculator_2-way'!A6="","",'True_Odds_Calculator_2-way'!A6)</f>
        <v>1.56</v>
      </c>
      <c r="B5" s="4">
        <f>IF('True_Odds_Calculator_2-way'!B6="","",'True_Odds_Calculator_2-way'!B6)</f>
        <v>2.4500000000000002</v>
      </c>
      <c r="C5" s="4">
        <f t="shared" si="0"/>
        <v>0.64102564102564097</v>
      </c>
      <c r="D5">
        <f t="shared" si="1"/>
        <v>0.4081632653061224</v>
      </c>
      <c r="E5">
        <f t="shared" si="2"/>
        <v>4.9188906331763427E-2</v>
      </c>
      <c r="F5">
        <f t="shared" si="3"/>
        <v>-0.21245421245421248</v>
      </c>
      <c r="G5">
        <v>0</v>
      </c>
      <c r="H5">
        <f t="shared" si="4"/>
        <v>0.2616431187859759</v>
      </c>
      <c r="I5">
        <f t="shared" si="5"/>
        <v>-1.109741904046188</v>
      </c>
      <c r="J5">
        <f t="shared" si="6"/>
        <v>1.109741904046188</v>
      </c>
      <c r="K5">
        <f t="shared" si="7"/>
        <v>0.61672985833089344</v>
      </c>
      <c r="L5">
        <f t="shared" si="8"/>
        <v>0.3832701416691065</v>
      </c>
      <c r="M5">
        <f t="shared" si="9"/>
        <v>1.6214554662658656</v>
      </c>
      <c r="N5">
        <f t="shared" si="10"/>
        <v>2.6091257608669731</v>
      </c>
    </row>
    <row r="6" spans="1:14" x14ac:dyDescent="0.25">
      <c r="A6" s="4">
        <f>IF('True_Odds_Calculator_2-way'!A7="","",'True_Odds_Calculator_2-way'!A7)</f>
        <v>1.68</v>
      </c>
      <c r="B6" s="4">
        <f>IF('True_Odds_Calculator_2-way'!B7="","",'True_Odds_Calculator_2-way'!B7)</f>
        <v>2.2799999999999998</v>
      </c>
      <c r="C6" s="4">
        <f t="shared" si="0"/>
        <v>0.59523809523809523</v>
      </c>
      <c r="D6">
        <f t="shared" si="1"/>
        <v>0.43859649122807021</v>
      </c>
      <c r="E6">
        <f t="shared" si="2"/>
        <v>3.383458646616555E-2</v>
      </c>
      <c r="F6">
        <f t="shared" si="3"/>
        <v>-0.2272347535505429</v>
      </c>
      <c r="G6">
        <v>0</v>
      </c>
      <c r="H6">
        <f t="shared" si="4"/>
        <v>0.26106934001670845</v>
      </c>
      <c r="I6">
        <f t="shared" si="5"/>
        <v>-1.0718661571406805</v>
      </c>
      <c r="J6">
        <f t="shared" si="6"/>
        <v>1.0718661571406805</v>
      </c>
      <c r="K6">
        <f t="shared" si="7"/>
        <v>0.57841282804125305</v>
      </c>
      <c r="L6">
        <f t="shared" si="8"/>
        <v>0.42158717195874679</v>
      </c>
      <c r="M6">
        <f t="shared" si="9"/>
        <v>1.728868986855663</v>
      </c>
      <c r="N6">
        <f t="shared" si="10"/>
        <v>2.3719886811400706</v>
      </c>
    </row>
    <row r="7" spans="1:14" x14ac:dyDescent="0.25">
      <c r="A7" s="4">
        <f>IF('True_Odds_Calculator_2-way'!A8="","",'True_Odds_Calculator_2-way'!A8)</f>
        <v>1.68</v>
      </c>
      <c r="B7" s="4">
        <f>IF('True_Odds_Calculator_2-way'!B8="","",'True_Odds_Calculator_2-way'!B8)</f>
        <v>2.29</v>
      </c>
      <c r="C7" s="4">
        <f t="shared" si="0"/>
        <v>0.59523809523809523</v>
      </c>
      <c r="D7">
        <f t="shared" si="1"/>
        <v>0.4366812227074236</v>
      </c>
      <c r="E7">
        <f t="shared" si="2"/>
        <v>3.1919317945518833E-2</v>
      </c>
      <c r="F7">
        <f t="shared" si="3"/>
        <v>-0.22800998128509042</v>
      </c>
      <c r="G7">
        <v>0</v>
      </c>
      <c r="H7">
        <f t="shared" si="4"/>
        <v>0.25992929923060926</v>
      </c>
      <c r="I7">
        <f t="shared" si="5"/>
        <v>-1.0677035543974551</v>
      </c>
      <c r="J7">
        <f t="shared" si="6"/>
        <v>1.0677035543974551</v>
      </c>
      <c r="K7">
        <f t="shared" si="7"/>
        <v>0.57936138046320074</v>
      </c>
      <c r="L7">
        <f t="shared" si="8"/>
        <v>0.42063861953679943</v>
      </c>
      <c r="M7">
        <f t="shared" si="9"/>
        <v>1.7260384169902692</v>
      </c>
      <c r="N7">
        <f t="shared" si="10"/>
        <v>2.3773375851727168</v>
      </c>
    </row>
    <row r="8" spans="1:14" x14ac:dyDescent="0.25">
      <c r="A8" s="4">
        <f>IF('True_Odds_Calculator_2-way'!A9="","",'True_Odds_Calculator_2-way'!A9)</f>
        <v>1.57</v>
      </c>
      <c r="B8" s="4">
        <f>IF('True_Odds_Calculator_2-way'!B9="","",'True_Odds_Calculator_2-way'!B9)</f>
        <v>2.52</v>
      </c>
      <c r="C8" s="4">
        <f t="shared" si="0"/>
        <v>0.63694267515923564</v>
      </c>
      <c r="D8">
        <f t="shared" si="1"/>
        <v>0.3968253968253968</v>
      </c>
      <c r="E8">
        <f t="shared" si="2"/>
        <v>3.3768071984632497E-2</v>
      </c>
      <c r="F8">
        <f t="shared" si="3"/>
        <v>-0.21898695784046107</v>
      </c>
      <c r="G8">
        <v>0</v>
      </c>
      <c r="H8">
        <f t="shared" si="4"/>
        <v>0.25275502982509351</v>
      </c>
      <c r="I8">
        <f t="shared" si="5"/>
        <v>-1.0743376064838499</v>
      </c>
      <c r="J8">
        <f t="shared" si="6"/>
        <v>1.0743376064838499</v>
      </c>
      <c r="K8">
        <f t="shared" si="7"/>
        <v>0.62020410288672867</v>
      </c>
      <c r="L8">
        <f t="shared" si="8"/>
        <v>0.37979589711327127</v>
      </c>
      <c r="M8">
        <f t="shared" si="9"/>
        <v>1.6123724356957947</v>
      </c>
      <c r="N8">
        <f t="shared" si="10"/>
        <v>2.6329931618554516</v>
      </c>
    </row>
    <row r="9" spans="1:14" x14ac:dyDescent="0.25">
      <c r="A9" s="4">
        <f>IF('True_Odds_Calculator_2-way'!A10="","",'True_Odds_Calculator_2-way'!A10)</f>
        <v>1.63</v>
      </c>
      <c r="B9" s="4">
        <f>IF('True_Odds_Calculator_2-way'!B10="","",'True_Odds_Calculator_2-way'!B10)</f>
        <v>2.37</v>
      </c>
      <c r="C9" s="4">
        <f t="shared" si="0"/>
        <v>0.61349693251533743</v>
      </c>
      <c r="D9">
        <f t="shared" si="1"/>
        <v>0.42194092827004215</v>
      </c>
      <c r="E9">
        <f t="shared" si="2"/>
        <v>3.5437860785379582E-2</v>
      </c>
      <c r="F9">
        <f t="shared" si="3"/>
        <v>-0.22342160441096537</v>
      </c>
      <c r="G9">
        <v>0</v>
      </c>
      <c r="H9">
        <f t="shared" si="4"/>
        <v>0.2588594651963449</v>
      </c>
      <c r="I9">
        <f t="shared" si="5"/>
        <v>-1.0763894728677108</v>
      </c>
      <c r="J9">
        <f t="shared" si="6"/>
        <v>1.0763894728677108</v>
      </c>
      <c r="K9">
        <f t="shared" si="7"/>
        <v>0.59590303509172793</v>
      </c>
      <c r="L9">
        <f t="shared" si="8"/>
        <v>0.40409696490827207</v>
      </c>
      <c r="M9">
        <f t="shared" si="9"/>
        <v>1.6781253679066579</v>
      </c>
      <c r="N9">
        <f t="shared" si="10"/>
        <v>2.4746535778287639</v>
      </c>
    </row>
    <row r="10" spans="1:14" x14ac:dyDescent="0.25">
      <c r="A10" s="4">
        <f>IF('True_Odds_Calculator_2-way'!A11="","",'True_Odds_Calculator_2-way'!A11)</f>
        <v>1.71</v>
      </c>
      <c r="B10" s="4">
        <f>IF('True_Odds_Calculator_2-way'!B11="","",'True_Odds_Calculator_2-way'!B11)</f>
        <v>2.23</v>
      </c>
      <c r="C10" s="4">
        <f t="shared" si="0"/>
        <v>0.58479532163742687</v>
      </c>
      <c r="D10">
        <f t="shared" si="1"/>
        <v>0.44843049327354262</v>
      </c>
      <c r="E10">
        <f t="shared" si="2"/>
        <v>3.3225814910969431E-2</v>
      </c>
      <c r="F10">
        <f t="shared" si="3"/>
        <v>-0.22901423963496192</v>
      </c>
      <c r="G10">
        <v>0</v>
      </c>
      <c r="H10">
        <f t="shared" si="4"/>
        <v>0.26224005454593136</v>
      </c>
      <c r="I10">
        <f t="shared" si="5"/>
        <v>-1.070084984173661</v>
      </c>
      <c r="J10">
        <f t="shared" si="6"/>
        <v>1.070084984173661</v>
      </c>
      <c r="K10">
        <f t="shared" si="7"/>
        <v>0.56825919869450314</v>
      </c>
      <c r="L10">
        <f t="shared" si="8"/>
        <v>0.43174080130549697</v>
      </c>
      <c r="M10">
        <f t="shared" si="9"/>
        <v>1.7597603387632996</v>
      </c>
      <c r="N10">
        <f t="shared" si="10"/>
        <v>2.3162045305336028</v>
      </c>
    </row>
    <row r="11" spans="1:14" x14ac:dyDescent="0.25">
      <c r="A11" s="4">
        <f>IF('True_Odds_Calculator_2-way'!A12="","",'True_Odds_Calculator_2-way'!A12)</f>
        <v>2.13</v>
      </c>
      <c r="B11" s="4">
        <f>IF('True_Odds_Calculator_2-way'!B12="","",'True_Odds_Calculator_2-way'!B12)</f>
        <v>1.78</v>
      </c>
      <c r="C11" s="4">
        <f t="shared" si="0"/>
        <v>0.46948356807511737</v>
      </c>
      <c r="D11">
        <f t="shared" si="1"/>
        <v>0.5617977528089888</v>
      </c>
      <c r="E11">
        <f t="shared" si="2"/>
        <v>3.128132088410629E-2</v>
      </c>
      <c r="F11">
        <f t="shared" si="3"/>
        <v>-0.23247349264124062</v>
      </c>
      <c r="G11">
        <v>0</v>
      </c>
      <c r="H11">
        <f t="shared" si="4"/>
        <v>0.26375481352534685</v>
      </c>
      <c r="I11">
        <f t="shared" si="5"/>
        <v>-1.0651566348113084</v>
      </c>
      <c r="J11">
        <f t="shared" si="6"/>
        <v>1.0651566348113084</v>
      </c>
      <c r="K11">
        <f t="shared" si="7"/>
        <v>0.45379730835053417</v>
      </c>
      <c r="L11">
        <f t="shared" si="8"/>
        <v>0.54620269164946567</v>
      </c>
      <c r="M11">
        <f t="shared" si="9"/>
        <v>2.2036269973367788</v>
      </c>
      <c r="N11">
        <f t="shared" si="10"/>
        <v>1.8308221751528204</v>
      </c>
    </row>
    <row r="12" spans="1:14" x14ac:dyDescent="0.25">
      <c r="A12" s="4">
        <f>IF('True_Odds_Calculator_2-way'!A13="","",'True_Odds_Calculator_2-way'!A13)</f>
        <v>1.59</v>
      </c>
      <c r="B12" s="4">
        <f>IF('True_Odds_Calculator_2-way'!B13="","",'True_Odds_Calculator_2-way'!B13)</f>
        <v>2.4700000000000002</v>
      </c>
      <c r="C12" s="4">
        <f t="shared" si="0"/>
        <v>0.62893081761006286</v>
      </c>
      <c r="D12">
        <f t="shared" si="1"/>
        <v>0.40485829959514169</v>
      </c>
      <c r="E12">
        <f t="shared" si="2"/>
        <v>3.37891172052045E-2</v>
      </c>
      <c r="F12">
        <f t="shared" si="3"/>
        <v>-0.22083874417538774</v>
      </c>
      <c r="G12">
        <v>0</v>
      </c>
      <c r="H12">
        <f t="shared" si="4"/>
        <v>0.25462786138059224</v>
      </c>
      <c r="I12">
        <f t="shared" si="5"/>
        <v>-1.0737800400040409</v>
      </c>
      <c r="J12">
        <f t="shared" si="6"/>
        <v>1.0737800400040409</v>
      </c>
      <c r="K12">
        <f t="shared" si="7"/>
        <v>0.61217110375510797</v>
      </c>
      <c r="L12">
        <f t="shared" si="8"/>
        <v>0.38782889624489203</v>
      </c>
      <c r="M12">
        <f t="shared" si="9"/>
        <v>1.6335302236023845</v>
      </c>
      <c r="N12">
        <f t="shared" si="10"/>
        <v>2.5784566588059405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2.2599999999999998</v>
      </c>
      <c r="C13" s="4">
        <f t="shared" si="0"/>
        <v>0.59171597633136097</v>
      </c>
      <c r="D13">
        <f t="shared" si="1"/>
        <v>0.44247787610619471</v>
      </c>
      <c r="E13">
        <f t="shared" si="2"/>
        <v>3.4193852437555794E-2</v>
      </c>
      <c r="F13">
        <f t="shared" si="3"/>
        <v>-0.22762737602764815</v>
      </c>
      <c r="G13">
        <v>0</v>
      </c>
      <c r="H13">
        <f t="shared" si="4"/>
        <v>0.261821228465204</v>
      </c>
      <c r="I13">
        <f t="shared" si="5"/>
        <v>-1.0724824201463119</v>
      </c>
      <c r="J13">
        <f t="shared" si="6"/>
        <v>1.0724824201463119</v>
      </c>
      <c r="K13">
        <f t="shared" si="7"/>
        <v>0.57470839285052078</v>
      </c>
      <c r="L13">
        <f t="shared" si="8"/>
        <v>0.42529160714947917</v>
      </c>
      <c r="M13">
        <f t="shared" si="9"/>
        <v>1.7400128699009547</v>
      </c>
      <c r="N13">
        <f t="shared" si="10"/>
        <v>2.351327849384353</v>
      </c>
    </row>
    <row r="14" spans="1:14" x14ac:dyDescent="0.25">
      <c r="A14" s="4">
        <f>IF('True_Odds_Calculator_2-way'!A15="","",'True_Odds_Calculator_2-way'!A15)</f>
        <v>2.08</v>
      </c>
      <c r="B14" s="4">
        <f>IF('True_Odds_Calculator_2-way'!B15="","",'True_Odds_Calculator_2-way'!B15)</f>
        <v>1.81</v>
      </c>
      <c r="C14" s="4">
        <f t="shared" si="0"/>
        <v>0.48076923076923073</v>
      </c>
      <c r="D14">
        <f t="shared" si="1"/>
        <v>0.5524861878453039</v>
      </c>
      <c r="E14">
        <f t="shared" si="2"/>
        <v>3.3255418614534626E-2</v>
      </c>
      <c r="F14">
        <f t="shared" si="3"/>
        <v>-0.23236294092647691</v>
      </c>
      <c r="G14">
        <v>0</v>
      </c>
      <c r="H14">
        <f t="shared" si="4"/>
        <v>0.26561835954101148</v>
      </c>
      <c r="I14">
        <f t="shared" si="5"/>
        <v>-1.0691671651659735</v>
      </c>
      <c r="J14">
        <f t="shared" si="6"/>
        <v>1.0691671651659735</v>
      </c>
      <c r="K14">
        <f t="shared" si="7"/>
        <v>0.4641016151377545</v>
      </c>
      <c r="L14">
        <f t="shared" si="8"/>
        <v>0.5358983848622455</v>
      </c>
      <c r="M14">
        <f t="shared" si="9"/>
        <v>2.1547005383792519</v>
      </c>
      <c r="N14">
        <f t="shared" si="10"/>
        <v>1.8660254037844384</v>
      </c>
    </row>
    <row r="15" spans="1:14" x14ac:dyDescent="0.25">
      <c r="A15" s="4">
        <f>IF('True_Odds_Calculator_2-way'!A16="","",'True_Odds_Calculator_2-way'!A16)</f>
        <v>1.94</v>
      </c>
      <c r="B15" s="4">
        <f>IF('True_Odds_Calculator_2-way'!B16="","",'True_Odds_Calculator_2-way'!B16)</f>
        <v>1.94</v>
      </c>
      <c r="C15" s="4">
        <f t="shared" si="0"/>
        <v>0.51546391752577325</v>
      </c>
      <c r="D15">
        <f t="shared" si="1"/>
        <v>0.51546391752577325</v>
      </c>
      <c r="E15">
        <f t="shared" si="2"/>
        <v>3.0927835051546504E-2</v>
      </c>
      <c r="F15">
        <f t="shared" si="3"/>
        <v>-0.23477521521947065</v>
      </c>
      <c r="G15">
        <v>0</v>
      </c>
      <c r="H15">
        <f t="shared" si="4"/>
        <v>0.26570305027101715</v>
      </c>
      <c r="I15">
        <f t="shared" si="5"/>
        <v>-1.0638297872340428</v>
      </c>
      <c r="J15">
        <f t="shared" si="6"/>
        <v>1.0638297872340428</v>
      </c>
      <c r="K15">
        <f t="shared" si="7"/>
        <v>0.49999999999999989</v>
      </c>
      <c r="L15">
        <f t="shared" si="8"/>
        <v>0.49999999999999989</v>
      </c>
      <c r="M15">
        <f t="shared" si="9"/>
        <v>2.0000000000000004</v>
      </c>
      <c r="N15">
        <f t="shared" si="10"/>
        <v>2.0000000000000004</v>
      </c>
    </row>
    <row r="16" spans="1:14" x14ac:dyDescent="0.25">
      <c r="A16" s="4">
        <f>IF('True_Odds_Calculator_2-way'!A17="","",'True_Odds_Calculator_2-way'!A17)</f>
        <v>1.99</v>
      </c>
      <c r="B16" s="4">
        <f>IF('True_Odds_Calculator_2-way'!B17="","",'True_Odds_Calculator_2-way'!B17)</f>
        <v>1.9</v>
      </c>
      <c r="C16" s="4">
        <f t="shared" si="0"/>
        <v>0.50251256281407031</v>
      </c>
      <c r="D16">
        <f t="shared" si="1"/>
        <v>0.52631578947368418</v>
      </c>
      <c r="E16">
        <f t="shared" si="2"/>
        <v>2.8828352287754377E-2</v>
      </c>
      <c r="F16">
        <f t="shared" si="3"/>
        <v>-0.23565194393017741</v>
      </c>
      <c r="G16">
        <v>0</v>
      </c>
      <c r="H16">
        <f t="shared" si="4"/>
        <v>0.26448029621793173</v>
      </c>
      <c r="I16">
        <f t="shared" si="5"/>
        <v>-1.0594028769395465</v>
      </c>
      <c r="J16">
        <f t="shared" si="6"/>
        <v>1.0594028769395465</v>
      </c>
      <c r="K16">
        <f t="shared" si="7"/>
        <v>0.48808848170151553</v>
      </c>
      <c r="L16">
        <f t="shared" si="8"/>
        <v>0.51191151829848447</v>
      </c>
      <c r="M16">
        <f t="shared" si="9"/>
        <v>2.0488088481701512</v>
      </c>
      <c r="N16">
        <f t="shared" si="10"/>
        <v>1.9534625892455926</v>
      </c>
    </row>
    <row r="17" spans="1:14" x14ac:dyDescent="0.25">
      <c r="A17" s="4">
        <f>IF('True_Odds_Calculator_2-way'!A18="","",'True_Odds_Calculator_2-way'!A18)</f>
        <v>1.81</v>
      </c>
      <c r="B17" s="4">
        <f>IF('True_Odds_Calculator_2-way'!B18="","",'True_Odds_Calculator_2-way'!B18)</f>
        <v>2.0699999999999998</v>
      </c>
      <c r="C17" s="4">
        <f t="shared" si="0"/>
        <v>0.5524861878453039</v>
      </c>
      <c r="D17">
        <f t="shared" si="1"/>
        <v>0.48309178743961356</v>
      </c>
      <c r="E17">
        <f t="shared" si="2"/>
        <v>3.5577975284917462E-2</v>
      </c>
      <c r="F17">
        <f t="shared" si="3"/>
        <v>-0.23132356473696847</v>
      </c>
      <c r="G17">
        <v>0</v>
      </c>
      <c r="H17">
        <f t="shared" si="4"/>
        <v>0.26690154002188599</v>
      </c>
      <c r="I17">
        <f t="shared" si="5"/>
        <v>-1.0741516544951821</v>
      </c>
      <c r="J17">
        <f t="shared" si="6"/>
        <v>1.0741516544951821</v>
      </c>
      <c r="K17">
        <f t="shared" si="7"/>
        <v>0.53474138865009979</v>
      </c>
      <c r="L17">
        <f t="shared" si="8"/>
        <v>0.46525861134990021</v>
      </c>
      <c r="M17">
        <f t="shared" si="9"/>
        <v>1.8700628401410975</v>
      </c>
      <c r="N17">
        <f t="shared" si="10"/>
        <v>2.1493422703098441</v>
      </c>
    </row>
    <row r="18" spans="1:14" x14ac:dyDescent="0.25">
      <c r="A18" s="4">
        <f>IF('True_Odds_Calculator_2-way'!A19="","",'True_Odds_Calculator_2-way'!A19)</f>
        <v>1.68</v>
      </c>
      <c r="B18" s="4">
        <f>IF('True_Odds_Calculator_2-way'!B19="","",'True_Odds_Calculator_2-way'!B19)</f>
        <v>2.29</v>
      </c>
      <c r="C18" s="4">
        <f t="shared" si="0"/>
        <v>0.59523809523809523</v>
      </c>
      <c r="D18">
        <f t="shared" si="1"/>
        <v>0.4366812227074236</v>
      </c>
      <c r="E18">
        <f t="shared" si="2"/>
        <v>3.1919317945518833E-2</v>
      </c>
      <c r="F18">
        <f t="shared" si="3"/>
        <v>-0.22800998128509042</v>
      </c>
      <c r="G18">
        <v>0</v>
      </c>
      <c r="H18">
        <f t="shared" si="4"/>
        <v>0.25992929923060926</v>
      </c>
      <c r="I18">
        <f t="shared" si="5"/>
        <v>-1.0677035543974551</v>
      </c>
      <c r="J18">
        <f t="shared" si="6"/>
        <v>1.0677035543974551</v>
      </c>
      <c r="K18">
        <f t="shared" si="7"/>
        <v>0.57936138046320074</v>
      </c>
      <c r="L18">
        <f t="shared" si="8"/>
        <v>0.42063861953679943</v>
      </c>
      <c r="M18">
        <f t="shared" si="9"/>
        <v>1.7260384169902692</v>
      </c>
      <c r="N18">
        <f t="shared" si="10"/>
        <v>2.3773375851727168</v>
      </c>
    </row>
    <row r="19" spans="1:14" x14ac:dyDescent="0.25">
      <c r="A19" s="4">
        <f>IF('True_Odds_Calculator_2-way'!A20="","",'True_Odds_Calculator_2-way'!A20)</f>
        <v>2.36</v>
      </c>
      <c r="B19" s="4">
        <f>IF('True_Odds_Calculator_2-way'!B20="","",'True_Odds_Calculator_2-way'!B20)</f>
        <v>1.58</v>
      </c>
      <c r="C19" s="4">
        <f t="shared" si="0"/>
        <v>0.42372881355932207</v>
      </c>
      <c r="D19">
        <f t="shared" si="1"/>
        <v>0.63291139240506322</v>
      </c>
      <c r="E19">
        <f t="shared" si="2"/>
        <v>5.6640205964385348E-2</v>
      </c>
      <c r="F19">
        <f t="shared" si="3"/>
        <v>-0.21154258742759069</v>
      </c>
      <c r="G19">
        <v>0</v>
      </c>
      <c r="H19">
        <f t="shared" si="4"/>
        <v>0.26818279339197598</v>
      </c>
      <c r="I19">
        <f t="shared" si="5"/>
        <v>-1.1259433727776125</v>
      </c>
      <c r="J19">
        <f t="shared" si="6"/>
        <v>1.1259433727776125</v>
      </c>
      <c r="K19">
        <f t="shared" si="7"/>
        <v>0.3950565800602317</v>
      </c>
      <c r="L19">
        <f t="shared" si="8"/>
        <v>0.60494341993976808</v>
      </c>
      <c r="M19">
        <f t="shared" si="9"/>
        <v>2.5312829869775526</v>
      </c>
      <c r="N19">
        <f t="shared" si="10"/>
        <v>1.6530471562110158</v>
      </c>
    </row>
    <row r="20" spans="1:14" x14ac:dyDescent="0.25">
      <c r="A20" s="4">
        <f>IF('True_Odds_Calculator_2-way'!A21="","",'True_Odds_Calculator_2-way'!A21)</f>
        <v>2.0099999999999998</v>
      </c>
      <c r="B20" s="4">
        <f>IF('True_Odds_Calculator_2-way'!B21="","",'True_Odds_Calculator_2-way'!B21)</f>
        <v>1.8</v>
      </c>
      <c r="C20" s="4">
        <f t="shared" si="0"/>
        <v>0.49751243781094534</v>
      </c>
      <c r="D20">
        <f t="shared" si="1"/>
        <v>0.55555555555555558</v>
      </c>
      <c r="E20">
        <f t="shared" si="2"/>
        <v>5.3067993366501032E-2</v>
      </c>
      <c r="F20">
        <f t="shared" si="3"/>
        <v>-0.22332780541735753</v>
      </c>
      <c r="G20">
        <v>0</v>
      </c>
      <c r="H20">
        <f t="shared" si="4"/>
        <v>0.27639579878385856</v>
      </c>
      <c r="I20">
        <f t="shared" si="5"/>
        <v>-1.1124853987249625</v>
      </c>
      <c r="J20">
        <f t="shared" si="6"/>
        <v>1.1124853987249625</v>
      </c>
      <c r="K20">
        <f t="shared" si="7"/>
        <v>0.47089620080842504</v>
      </c>
      <c r="L20">
        <f t="shared" si="8"/>
        <v>0.5291037991915748</v>
      </c>
      <c r="M20">
        <f t="shared" si="9"/>
        <v>2.1236102527122118</v>
      </c>
      <c r="N20">
        <f t="shared" si="10"/>
        <v>1.88998831897997</v>
      </c>
    </row>
    <row r="21" spans="1:14" x14ac:dyDescent="0.25">
      <c r="A21" s="4">
        <f>IF('True_Odds_Calculator_2-way'!A22="","",'True_Odds_Calculator_2-way'!A22)</f>
        <v>1.86</v>
      </c>
      <c r="B21" s="4">
        <f>IF('True_Odds_Calculator_2-way'!B22="","",'True_Odds_Calculator_2-way'!B22)</f>
        <v>1.94</v>
      </c>
      <c r="C21" s="4">
        <f t="shared" si="0"/>
        <v>0.5376344086021505</v>
      </c>
      <c r="D21">
        <f t="shared" si="1"/>
        <v>0.51546391752577325</v>
      </c>
      <c r="E21">
        <f t="shared" si="2"/>
        <v>5.3098326127923645E-2</v>
      </c>
      <c r="F21">
        <f t="shared" si="3"/>
        <v>-0.22403281232679317</v>
      </c>
      <c r="G21">
        <v>0</v>
      </c>
      <c r="H21">
        <f t="shared" si="4"/>
        <v>0.27713113845471676</v>
      </c>
      <c r="I21">
        <f t="shared" si="5"/>
        <v>-1.1122101332503223</v>
      </c>
      <c r="J21">
        <f t="shared" si="6"/>
        <v>1.1122101332503223</v>
      </c>
      <c r="K21">
        <f t="shared" si="7"/>
        <v>0.51111660350548893</v>
      </c>
      <c r="L21">
        <f t="shared" si="8"/>
        <v>0.48888339649451129</v>
      </c>
      <c r="M21">
        <f t="shared" si="9"/>
        <v>1.9565007145952771</v>
      </c>
      <c r="N21">
        <f t="shared" si="10"/>
        <v>2.0454775252553028</v>
      </c>
    </row>
    <row r="22" spans="1:14" x14ac:dyDescent="0.25">
      <c r="A22" s="4">
        <f>IF('True_Odds_Calculator_2-way'!A23="","",'True_Odds_Calculator_2-way'!A23)</f>
        <v>2.33</v>
      </c>
      <c r="B22" s="4">
        <f>IF('True_Odds_Calculator_2-way'!B23="","",'True_Odds_Calculator_2-way'!B23)</f>
        <v>1.6</v>
      </c>
      <c r="C22" s="4">
        <f t="shared" si="0"/>
        <v>0.42918454935622319</v>
      </c>
      <c r="D22">
        <f t="shared" si="1"/>
        <v>0.625</v>
      </c>
      <c r="E22">
        <f t="shared" si="2"/>
        <v>5.4184549356223188E-2</v>
      </c>
      <c r="F22">
        <f t="shared" si="3"/>
        <v>-0.21405579399141628</v>
      </c>
      <c r="G22">
        <v>0</v>
      </c>
      <c r="H22">
        <f t="shared" si="4"/>
        <v>0.26824034334763946</v>
      </c>
      <c r="I22">
        <f t="shared" si="5"/>
        <v>-1.1194341570991126</v>
      </c>
      <c r="J22">
        <f t="shared" si="6"/>
        <v>1.1194341570991126</v>
      </c>
      <c r="K22">
        <f t="shared" si="7"/>
        <v>0.40179240734944077</v>
      </c>
      <c r="L22">
        <f t="shared" si="8"/>
        <v>0.59820759265055912</v>
      </c>
      <c r="M22">
        <f t="shared" si="9"/>
        <v>2.4888474289418197</v>
      </c>
      <c r="N22">
        <f t="shared" si="10"/>
        <v>1.6716604942594677</v>
      </c>
    </row>
    <row r="23" spans="1:14" x14ac:dyDescent="0.25">
      <c r="A23" s="4">
        <f>IF('True_Odds_Calculator_2-way'!A24="","",'True_Odds_Calculator_2-way'!A24)</f>
        <v>1.9</v>
      </c>
      <c r="B23" s="4">
        <f>IF('True_Odds_Calculator_2-way'!B24="","",'True_Odds_Calculator_2-way'!B24)</f>
        <v>1.9</v>
      </c>
      <c r="C23" s="4">
        <f t="shared" si="0"/>
        <v>0.52631578947368418</v>
      </c>
      <c r="D23">
        <f t="shared" si="1"/>
        <v>0.52631578947368418</v>
      </c>
      <c r="E23">
        <f t="shared" si="2"/>
        <v>5.2631578947368363E-2</v>
      </c>
      <c r="F23">
        <f t="shared" si="3"/>
        <v>-0.22437673130193914</v>
      </c>
      <c r="G23">
        <v>0</v>
      </c>
      <c r="H23">
        <f t="shared" si="4"/>
        <v>0.27700831024930744</v>
      </c>
      <c r="I23">
        <f t="shared" si="5"/>
        <v>-1.1111111111111109</v>
      </c>
      <c r="J23">
        <f t="shared" si="6"/>
        <v>1.1111111111111109</v>
      </c>
      <c r="K23">
        <f t="shared" si="7"/>
        <v>0.49999999999999989</v>
      </c>
      <c r="L23">
        <f t="shared" si="8"/>
        <v>0.49999999999999989</v>
      </c>
      <c r="M23">
        <f t="shared" si="9"/>
        <v>2.0000000000000004</v>
      </c>
      <c r="N23">
        <f t="shared" si="10"/>
        <v>2.0000000000000004</v>
      </c>
    </row>
    <row r="24" spans="1:14" x14ac:dyDescent="0.25">
      <c r="A24" s="4">
        <f>IF('True_Odds_Calculator_2-way'!A25="","",'True_Odds_Calculator_2-way'!A25)</f>
        <v>1.92</v>
      </c>
      <c r="B24" s="4">
        <f>IF('True_Odds_Calculator_2-way'!B25="","",'True_Odds_Calculator_2-way'!B25)</f>
        <v>1.92</v>
      </c>
      <c r="C24" s="4">
        <f t="shared" si="0"/>
        <v>0.52083333333333337</v>
      </c>
      <c r="D24">
        <f t="shared" si="1"/>
        <v>0.52083333333333337</v>
      </c>
      <c r="E24">
        <f t="shared" si="2"/>
        <v>4.1666666666666741E-2</v>
      </c>
      <c r="F24">
        <f t="shared" si="3"/>
        <v>-0.22960069444444442</v>
      </c>
      <c r="G24">
        <v>0</v>
      </c>
      <c r="H24">
        <f t="shared" si="4"/>
        <v>0.27126736111111116</v>
      </c>
      <c r="I24">
        <f t="shared" si="5"/>
        <v>-1.0869565217391306</v>
      </c>
      <c r="J24">
        <f t="shared" si="6"/>
        <v>1.0869565217391306</v>
      </c>
      <c r="K24">
        <f t="shared" si="7"/>
        <v>0.50000000000000011</v>
      </c>
      <c r="L24">
        <f t="shared" si="8"/>
        <v>0.50000000000000011</v>
      </c>
      <c r="M24">
        <f t="shared" si="9"/>
        <v>1.9999999999999996</v>
      </c>
      <c r="N24">
        <f t="shared" si="10"/>
        <v>1.9999999999999996</v>
      </c>
    </row>
    <row r="25" spans="1:14" x14ac:dyDescent="0.25">
      <c r="A25" s="4">
        <f>IF('True_Odds_Calculator_2-way'!A26="","",'True_Odds_Calculator_2-way'!A26)</f>
        <v>2.35</v>
      </c>
      <c r="B25" s="4">
        <f>IF('True_Odds_Calculator_2-way'!B26="","",'True_Odds_Calculator_2-way'!B26)</f>
        <v>1.61</v>
      </c>
      <c r="C25" s="4">
        <f t="shared" si="0"/>
        <v>0.42553191489361702</v>
      </c>
      <c r="D25">
        <f t="shared" si="1"/>
        <v>0.6211180124223602</v>
      </c>
      <c r="E25">
        <f t="shared" si="2"/>
        <v>4.664992731597728E-2</v>
      </c>
      <c r="F25">
        <f t="shared" si="3"/>
        <v>-0.21765560988502708</v>
      </c>
      <c r="G25">
        <v>0</v>
      </c>
      <c r="H25">
        <f t="shared" si="4"/>
        <v>0.26430553720100436</v>
      </c>
      <c r="I25">
        <f t="shared" si="5"/>
        <v>-1.1019660081788105</v>
      </c>
      <c r="J25">
        <f t="shared" si="6"/>
        <v>1.1019660081788105</v>
      </c>
      <c r="K25">
        <f t="shared" si="7"/>
        <v>0.40198514558817633</v>
      </c>
      <c r="L25">
        <f t="shared" si="8"/>
        <v>0.59801485441182367</v>
      </c>
      <c r="M25">
        <f t="shared" si="9"/>
        <v>2.4876541110413939</v>
      </c>
      <c r="N25">
        <f t="shared" si="10"/>
        <v>1.6721992649890747</v>
      </c>
    </row>
    <row r="26" spans="1:14" x14ac:dyDescent="0.25">
      <c r="A26" s="4">
        <f>IF('True_Odds_Calculator_2-way'!A27="","",'True_Odds_Calculator_2-way'!A27)</f>
        <v>1.93</v>
      </c>
      <c r="B26" s="4">
        <f>IF('True_Odds_Calculator_2-way'!B27="","",'True_Odds_Calculator_2-way'!B27)</f>
        <v>1.91</v>
      </c>
      <c r="C26" s="4">
        <f t="shared" si="0"/>
        <v>0.5181347150259068</v>
      </c>
      <c r="D26">
        <f t="shared" si="1"/>
        <v>0.52356020942408377</v>
      </c>
      <c r="E26">
        <f t="shared" si="2"/>
        <v>4.1694924449990456E-2</v>
      </c>
      <c r="F26">
        <f t="shared" si="3"/>
        <v>-0.2295797954588612</v>
      </c>
      <c r="G26">
        <v>0</v>
      </c>
      <c r="H26">
        <f t="shared" si="4"/>
        <v>0.27127471990885171</v>
      </c>
      <c r="I26">
        <f t="shared" si="5"/>
        <v>-1.0870207379990005</v>
      </c>
      <c r="J26">
        <f t="shared" si="6"/>
        <v>1.0870207379990005</v>
      </c>
      <c r="K26">
        <f t="shared" si="7"/>
        <v>0.49728252842769838</v>
      </c>
      <c r="L26">
        <f t="shared" si="8"/>
        <v>0.50271747157230162</v>
      </c>
      <c r="M26">
        <f t="shared" si="9"/>
        <v>2.0109292863390706</v>
      </c>
      <c r="N26">
        <f t="shared" si="10"/>
        <v>1.9891888715790902</v>
      </c>
    </row>
    <row r="27" spans="1:14" x14ac:dyDescent="0.25">
      <c r="A27" s="4">
        <f>IF('True_Odds_Calculator_2-way'!A28="","",'True_Odds_Calculator_2-way'!A28)</f>
        <v>1.91</v>
      </c>
      <c r="B27" s="4">
        <f>IF('True_Odds_Calculator_2-way'!B28="","",'True_Odds_Calculator_2-way'!B28)</f>
        <v>1.93</v>
      </c>
      <c r="C27" s="4">
        <f t="shared" si="0"/>
        <v>0.52356020942408377</v>
      </c>
      <c r="D27">
        <f t="shared" si="1"/>
        <v>0.5181347150259068</v>
      </c>
      <c r="E27">
        <f t="shared" si="2"/>
        <v>4.1694924449990456E-2</v>
      </c>
      <c r="F27">
        <f t="shared" si="3"/>
        <v>-0.2295797954588612</v>
      </c>
      <c r="G27">
        <v>0</v>
      </c>
      <c r="H27">
        <f t="shared" si="4"/>
        <v>0.27127471990885171</v>
      </c>
      <c r="I27">
        <f t="shared" si="5"/>
        <v>-1.0870207379990005</v>
      </c>
      <c r="J27">
        <f t="shared" si="6"/>
        <v>1.0870207379990005</v>
      </c>
      <c r="K27">
        <f t="shared" si="7"/>
        <v>0.50271747157230162</v>
      </c>
      <c r="L27">
        <f t="shared" si="8"/>
        <v>0.49728252842769838</v>
      </c>
      <c r="M27">
        <f t="shared" si="9"/>
        <v>1.9891888715790902</v>
      </c>
      <c r="N27">
        <f t="shared" si="10"/>
        <v>2.0109292863390706</v>
      </c>
    </row>
    <row r="28" spans="1:14" x14ac:dyDescent="0.25">
      <c r="A28" s="4">
        <f>IF('True_Odds_Calculator_2-way'!A29="","",'True_Odds_Calculator_2-way'!A29)</f>
        <v>2.2999999999999998</v>
      </c>
      <c r="B28" s="4">
        <f>IF('True_Odds_Calculator_2-way'!B29="","",'True_Odds_Calculator_2-way'!B29)</f>
        <v>1.67</v>
      </c>
      <c r="C28" s="4">
        <f t="shared" si="0"/>
        <v>0.43478260869565222</v>
      </c>
      <c r="D28">
        <f t="shared" si="1"/>
        <v>0.5988023952095809</v>
      </c>
      <c r="E28">
        <f t="shared" si="2"/>
        <v>3.3585003905233002E-2</v>
      </c>
      <c r="F28">
        <f t="shared" si="3"/>
        <v>-0.22676386357719358</v>
      </c>
      <c r="G28">
        <v>0</v>
      </c>
      <c r="H28">
        <f t="shared" si="4"/>
        <v>0.26034886748242653</v>
      </c>
      <c r="I28">
        <f t="shared" si="5"/>
        <v>-1.0714969088698136</v>
      </c>
      <c r="J28">
        <f t="shared" si="6"/>
        <v>1.0714969088698136</v>
      </c>
      <c r="K28">
        <f t="shared" si="7"/>
        <v>0.41789493273906014</v>
      </c>
      <c r="L28">
        <f t="shared" si="8"/>
        <v>0.58210506726094002</v>
      </c>
      <c r="M28">
        <f t="shared" si="9"/>
        <v>2.3929459815307572</v>
      </c>
      <c r="N28">
        <f t="shared" si="10"/>
        <v>1.7179029289427752</v>
      </c>
    </row>
    <row r="29" spans="1:14" x14ac:dyDescent="0.25">
      <c r="A29" s="4">
        <f>IF('True_Odds_Calculator_2-way'!A30="","",'True_Odds_Calculator_2-way'!A30)</f>
        <v>2.09</v>
      </c>
      <c r="B29" s="4">
        <f>IF('True_Odds_Calculator_2-way'!B30="","",'True_Odds_Calculator_2-way'!B30)</f>
        <v>1.8</v>
      </c>
      <c r="C29" s="4">
        <f t="shared" si="0"/>
        <v>0.47846889952153115</v>
      </c>
      <c r="D29">
        <f t="shared" si="1"/>
        <v>0.55555555555555558</v>
      </c>
      <c r="E29">
        <f t="shared" si="2"/>
        <v>3.4024455077086735E-2</v>
      </c>
      <c r="F29">
        <f t="shared" si="3"/>
        <v>-0.23179160021265277</v>
      </c>
      <c r="G29">
        <v>0</v>
      </c>
      <c r="H29">
        <f t="shared" si="4"/>
        <v>0.26581605528973956</v>
      </c>
      <c r="I29">
        <f t="shared" si="5"/>
        <v>-1.0708823421952987</v>
      </c>
      <c r="J29">
        <f t="shared" si="6"/>
        <v>1.0708823421952987</v>
      </c>
      <c r="K29">
        <f t="shared" si="7"/>
        <v>0.46141173239413841</v>
      </c>
      <c r="L29">
        <f t="shared" si="8"/>
        <v>0.53858826760586154</v>
      </c>
      <c r="M29">
        <f t="shared" si="9"/>
        <v>2.1672617529928755</v>
      </c>
      <c r="N29">
        <f t="shared" si="10"/>
        <v>1.8567058737562385</v>
      </c>
    </row>
    <row r="30" spans="1:14" x14ac:dyDescent="0.25">
      <c r="A30" s="4">
        <f>IF('True_Odds_Calculator_2-way'!A31="","",'True_Odds_Calculator_2-way'!A31)</f>
        <v>2.2000000000000002</v>
      </c>
      <c r="B30" s="4">
        <f>IF('True_Odds_Calculator_2-way'!B31="","",'True_Odds_Calculator_2-way'!B31)</f>
        <v>1.71</v>
      </c>
      <c r="C30" s="4">
        <f t="shared" si="0"/>
        <v>0.45454545454545453</v>
      </c>
      <c r="D30">
        <f t="shared" si="1"/>
        <v>0.58479532163742687</v>
      </c>
      <c r="E30">
        <f t="shared" si="2"/>
        <v>3.9340776182881454E-2</v>
      </c>
      <c r="F30">
        <f t="shared" si="3"/>
        <v>-0.22647527910685805</v>
      </c>
      <c r="G30">
        <v>0</v>
      </c>
      <c r="H30">
        <f t="shared" si="4"/>
        <v>0.26581605528973945</v>
      </c>
      <c r="I30">
        <f t="shared" si="5"/>
        <v>-1.0833784750435986</v>
      </c>
      <c r="J30">
        <f t="shared" si="6"/>
        <v>1.0833784750435986</v>
      </c>
      <c r="K30">
        <f t="shared" si="7"/>
        <v>0.43477236885131854</v>
      </c>
      <c r="L30">
        <f t="shared" si="8"/>
        <v>0.56522763114868146</v>
      </c>
      <c r="M30">
        <f t="shared" si="9"/>
        <v>2.3000541700523187</v>
      </c>
      <c r="N30">
        <f t="shared" si="10"/>
        <v>1.7691987172809549</v>
      </c>
    </row>
    <row r="31" spans="1:14" x14ac:dyDescent="0.25">
      <c r="A31" s="4">
        <f>IF('True_Odds_Calculator_2-way'!A32="","",'True_Odds_Calculator_2-way'!A32)</f>
        <v>2.0499999999999998</v>
      </c>
      <c r="B31" s="4">
        <f>IF('True_Odds_Calculator_2-way'!B32="","",'True_Odds_Calculator_2-way'!B32)</f>
        <v>1.85</v>
      </c>
      <c r="C31" s="4">
        <f t="shared" si="0"/>
        <v>0.48780487804878053</v>
      </c>
      <c r="D31">
        <f t="shared" si="1"/>
        <v>0.54054054054054046</v>
      </c>
      <c r="E31">
        <f t="shared" si="2"/>
        <v>2.8345418589321048E-2</v>
      </c>
      <c r="F31">
        <f t="shared" si="3"/>
        <v>-0.2353328938694792</v>
      </c>
      <c r="G31">
        <v>0</v>
      </c>
      <c r="H31">
        <f t="shared" si="4"/>
        <v>0.26367831245880025</v>
      </c>
      <c r="I31">
        <f t="shared" si="5"/>
        <v>-1.0585122480499263</v>
      </c>
      <c r="J31">
        <f t="shared" si="6"/>
        <v>1.0585122480499263</v>
      </c>
      <c r="K31">
        <f t="shared" si="7"/>
        <v>0.47361090692279612</v>
      </c>
      <c r="L31">
        <f t="shared" si="8"/>
        <v>0.52638909307720383</v>
      </c>
      <c r="M31">
        <f t="shared" si="9"/>
        <v>2.1114378604524222</v>
      </c>
      <c r="N31">
        <f t="shared" si="10"/>
        <v>1.8997354108424378</v>
      </c>
    </row>
    <row r="32" spans="1:14" x14ac:dyDescent="0.25">
      <c r="A32" s="4">
        <f>IF('True_Odds_Calculator_2-way'!A33="","",'True_Odds_Calculator_2-way'!A33)</f>
        <v>2</v>
      </c>
      <c r="B32" s="4">
        <f>IF('True_Odds_Calculator_2-way'!B33="","",'True_Odds_Calculator_2-way'!B33)</f>
        <v>1.89</v>
      </c>
      <c r="C32" s="4">
        <f t="shared" si="0"/>
        <v>0.5</v>
      </c>
      <c r="D32">
        <f t="shared" si="1"/>
        <v>0.52910052910052918</v>
      </c>
      <c r="E32">
        <f t="shared" si="2"/>
        <v>2.9100529100529293E-2</v>
      </c>
      <c r="F32">
        <f t="shared" si="3"/>
        <v>-0.23544973544973535</v>
      </c>
      <c r="G32">
        <v>0</v>
      </c>
      <c r="H32">
        <f t="shared" si="4"/>
        <v>0.26455026455026459</v>
      </c>
      <c r="I32">
        <f t="shared" si="5"/>
        <v>-1.0599978800063603</v>
      </c>
      <c r="J32">
        <f t="shared" si="6"/>
        <v>1.0599978800063603</v>
      </c>
      <c r="K32">
        <f t="shared" si="7"/>
        <v>0.48543739277873066</v>
      </c>
      <c r="L32">
        <f t="shared" si="8"/>
        <v>0.51456260722126923</v>
      </c>
      <c r="M32">
        <f t="shared" si="9"/>
        <v>2.0599978800063603</v>
      </c>
      <c r="N32">
        <f t="shared" si="10"/>
        <v>1.9433981132056606</v>
      </c>
    </row>
    <row r="33" spans="1:14" x14ac:dyDescent="0.25">
      <c r="A33" s="4">
        <f>IF('True_Odds_Calculator_2-way'!A34="","",'True_Odds_Calculator_2-way'!A34)</f>
        <v>1.72</v>
      </c>
      <c r="B33" s="4">
        <f>IF('True_Odds_Calculator_2-way'!B34="","",'True_Odds_Calculator_2-way'!B34)</f>
        <v>2.21</v>
      </c>
      <c r="C33" s="4">
        <f t="shared" si="0"/>
        <v>0.58139534883720934</v>
      </c>
      <c r="D33">
        <f t="shared" si="1"/>
        <v>0.45248868778280543</v>
      </c>
      <c r="E33">
        <f t="shared" si="2"/>
        <v>3.3884036620014824E-2</v>
      </c>
      <c r="F33">
        <f t="shared" si="3"/>
        <v>-0.2291907818583605</v>
      </c>
      <c r="G33">
        <v>0</v>
      </c>
      <c r="H33">
        <f t="shared" si="4"/>
        <v>0.26307481847837527</v>
      </c>
      <c r="I33">
        <f t="shared" si="5"/>
        <v>-1.0713739108887084</v>
      </c>
      <c r="J33">
        <f t="shared" si="6"/>
        <v>1.0713739108887084</v>
      </c>
      <c r="K33">
        <f t="shared" si="7"/>
        <v>0.56452867108930049</v>
      </c>
      <c r="L33">
        <f t="shared" si="8"/>
        <v>0.43547132891069945</v>
      </c>
      <c r="M33">
        <f t="shared" si="9"/>
        <v>1.7713892158398703</v>
      </c>
      <c r="N33">
        <f t="shared" si="10"/>
        <v>2.2963624321753371</v>
      </c>
    </row>
    <row r="34" spans="1:14" x14ac:dyDescent="0.25">
      <c r="A34" s="4">
        <f>IF('True_Odds_Calculator_2-way'!A35="","",'True_Odds_Calculator_2-way'!A35)</f>
        <v>1.76</v>
      </c>
      <c r="B34" s="4">
        <f>IF('True_Odds_Calculator_2-way'!B35="","",'True_Odds_Calculator_2-way'!B35)</f>
        <v>2.15</v>
      </c>
      <c r="C34" s="4">
        <f t="shared" si="0"/>
        <v>0.56818181818181823</v>
      </c>
      <c r="D34">
        <f t="shared" si="1"/>
        <v>0.46511627906976744</v>
      </c>
      <c r="E34">
        <f t="shared" si="2"/>
        <v>3.3298097251585723E-2</v>
      </c>
      <c r="F34">
        <f t="shared" si="3"/>
        <v>-0.23097251585623668</v>
      </c>
      <c r="G34">
        <v>0</v>
      </c>
      <c r="H34">
        <f t="shared" si="4"/>
        <v>0.26427061310782241</v>
      </c>
      <c r="I34">
        <f t="shared" si="5"/>
        <v>-1.0696563746013956</v>
      </c>
      <c r="J34">
        <f t="shared" si="6"/>
        <v>1.0696563746013956</v>
      </c>
      <c r="K34">
        <f t="shared" si="7"/>
        <v>0.5515905861496937</v>
      </c>
      <c r="L34">
        <f t="shared" si="8"/>
        <v>0.44840941385030625</v>
      </c>
      <c r="M34">
        <f t="shared" si="9"/>
        <v>1.8129388446970602</v>
      </c>
      <c r="N34">
        <f t="shared" si="10"/>
        <v>2.2301048307916052</v>
      </c>
    </row>
    <row r="35" spans="1:14" x14ac:dyDescent="0.25">
      <c r="A35" s="4">
        <f>IF('True_Odds_Calculator_2-way'!A36="","",'True_Odds_Calculator_2-way'!A36)</f>
        <v>1.63</v>
      </c>
      <c r="B35" s="4">
        <f>IF('True_Odds_Calculator_2-way'!B36="","",'True_Odds_Calculator_2-way'!B36)</f>
        <v>2.39</v>
      </c>
      <c r="C35" s="4">
        <f t="shared" si="0"/>
        <v>0.61349693251533743</v>
      </c>
      <c r="D35">
        <f t="shared" si="1"/>
        <v>0.41841004184100417</v>
      </c>
      <c r="E35">
        <f t="shared" si="2"/>
        <v>3.19069743563416E-2</v>
      </c>
      <c r="F35">
        <f t="shared" si="3"/>
        <v>-0.22478630284672851</v>
      </c>
      <c r="G35">
        <v>0</v>
      </c>
      <c r="H35">
        <f t="shared" si="4"/>
        <v>0.25669327720307006</v>
      </c>
      <c r="I35">
        <f t="shared" si="5"/>
        <v>-1.0686176060625021</v>
      </c>
      <c r="J35">
        <f t="shared" si="6"/>
        <v>1.0686176060625021</v>
      </c>
      <c r="K35">
        <f t="shared" si="7"/>
        <v>0.59764679259350884</v>
      </c>
      <c r="L35">
        <f t="shared" si="8"/>
        <v>0.40235320740649128</v>
      </c>
      <c r="M35">
        <f t="shared" si="9"/>
        <v>1.6732290918193764</v>
      </c>
      <c r="N35">
        <f t="shared" si="10"/>
        <v>2.4853784724268779</v>
      </c>
    </row>
    <row r="36" spans="1:14" x14ac:dyDescent="0.25">
      <c r="A36" s="4">
        <f>IF('True_Odds_Calculator_2-way'!A37="","",'True_Odds_Calculator_2-way'!A37)</f>
        <v>1.58</v>
      </c>
      <c r="B36" s="4">
        <f>IF('True_Odds_Calculator_2-way'!B37="","",'True_Odds_Calculator_2-way'!B37)</f>
        <v>2.48</v>
      </c>
      <c r="C36" s="4">
        <f t="shared" si="0"/>
        <v>0.63291139240506322</v>
      </c>
      <c r="D36">
        <f t="shared" si="1"/>
        <v>0.40322580645161293</v>
      </c>
      <c r="E36">
        <f t="shared" si="2"/>
        <v>3.61371988566761E-2</v>
      </c>
      <c r="F36">
        <f t="shared" si="3"/>
        <v>-0.21906900775826876</v>
      </c>
      <c r="G36">
        <v>0</v>
      </c>
      <c r="H36">
        <f t="shared" si="4"/>
        <v>0.25520620661494486</v>
      </c>
      <c r="I36">
        <f t="shared" si="5"/>
        <v>-1.0793322294408636</v>
      </c>
      <c r="J36">
        <f t="shared" si="6"/>
        <v>1.0793322294408636</v>
      </c>
      <c r="K36">
        <f t="shared" si="7"/>
        <v>0.61500134916440274</v>
      </c>
      <c r="L36">
        <f t="shared" si="8"/>
        <v>0.38499865083559737</v>
      </c>
      <c r="M36">
        <f t="shared" si="9"/>
        <v>1.6260126930757011</v>
      </c>
      <c r="N36">
        <f t="shared" si="10"/>
        <v>2.5974116995724779</v>
      </c>
    </row>
    <row r="37" spans="1:14" x14ac:dyDescent="0.25">
      <c r="A37" s="4">
        <f>IF('True_Odds_Calculator_2-way'!A38="","",'True_Odds_Calculator_2-way'!A38)</f>
        <v>1.96</v>
      </c>
      <c r="B37" s="4">
        <f>IF('True_Odds_Calculator_2-way'!B38="","",'True_Odds_Calculator_2-way'!B38)</f>
        <v>1.93</v>
      </c>
      <c r="C37" s="4">
        <f t="shared" si="0"/>
        <v>0.51020408163265307</v>
      </c>
      <c r="D37">
        <f t="shared" si="1"/>
        <v>0.5181347150259068</v>
      </c>
      <c r="E37">
        <f t="shared" si="2"/>
        <v>2.8338796658559762E-2</v>
      </c>
      <c r="F37">
        <f t="shared" si="3"/>
        <v>-0.23601564978322942</v>
      </c>
      <c r="G37">
        <v>0</v>
      </c>
      <c r="H37">
        <f t="shared" si="4"/>
        <v>0.26435444644178918</v>
      </c>
      <c r="I37">
        <f t="shared" si="5"/>
        <v>-1.0583343916682539</v>
      </c>
      <c r="J37">
        <f t="shared" si="6"/>
        <v>1.0583343916682539</v>
      </c>
      <c r="K37">
        <f t="shared" si="7"/>
        <v>0.49603149604724417</v>
      </c>
      <c r="L37">
        <f t="shared" si="8"/>
        <v>0.50396850395275605</v>
      </c>
      <c r="M37">
        <f t="shared" si="9"/>
        <v>2.0160010160015238</v>
      </c>
      <c r="N37">
        <f t="shared" si="10"/>
        <v>1.9842509842514759</v>
      </c>
    </row>
    <row r="38" spans="1:14" x14ac:dyDescent="0.25">
      <c r="A38" s="4">
        <f>IF('True_Odds_Calculator_2-way'!A39="","",'True_Odds_Calculator_2-way'!A39)</f>
        <v>1.99</v>
      </c>
      <c r="B38" s="4">
        <f>IF('True_Odds_Calculator_2-way'!B39="","",'True_Odds_Calculator_2-way'!B39)</f>
        <v>1.9</v>
      </c>
      <c r="C38" s="4">
        <f t="shared" si="0"/>
        <v>0.50251256281407031</v>
      </c>
      <c r="D38">
        <f t="shared" si="1"/>
        <v>0.52631578947368418</v>
      </c>
      <c r="E38">
        <f t="shared" si="2"/>
        <v>2.8828352287754377E-2</v>
      </c>
      <c r="F38">
        <f t="shared" si="3"/>
        <v>-0.23565194393017741</v>
      </c>
      <c r="G38">
        <v>0</v>
      </c>
      <c r="H38">
        <f t="shared" si="4"/>
        <v>0.26448029621793173</v>
      </c>
      <c r="I38">
        <f t="shared" si="5"/>
        <v>-1.0594028769395465</v>
      </c>
      <c r="J38">
        <f t="shared" si="6"/>
        <v>1.0594028769395465</v>
      </c>
      <c r="K38">
        <f t="shared" si="7"/>
        <v>0.48808848170151553</v>
      </c>
      <c r="L38">
        <f t="shared" si="8"/>
        <v>0.51191151829848447</v>
      </c>
      <c r="M38">
        <f t="shared" si="9"/>
        <v>2.0488088481701512</v>
      </c>
      <c r="N38">
        <f t="shared" si="10"/>
        <v>1.9534625892455926</v>
      </c>
    </row>
    <row r="39" spans="1:14" x14ac:dyDescent="0.25">
      <c r="A39" s="4">
        <f>IF('True_Odds_Calculator_2-way'!A40="","",'True_Odds_Calculator_2-way'!A40)</f>
        <v>2.15</v>
      </c>
      <c r="B39" s="4">
        <f>IF('True_Odds_Calculator_2-way'!B40="","",'True_Odds_Calculator_2-way'!B40)</f>
        <v>1.76</v>
      </c>
      <c r="C39" s="4">
        <f t="shared" si="0"/>
        <v>0.46511627906976744</v>
      </c>
      <c r="D39">
        <f t="shared" si="1"/>
        <v>0.56818181818181823</v>
      </c>
      <c r="E39">
        <f t="shared" si="2"/>
        <v>3.3298097251585723E-2</v>
      </c>
      <c r="F39">
        <f t="shared" si="3"/>
        <v>-0.23097251585623668</v>
      </c>
      <c r="G39">
        <v>0</v>
      </c>
      <c r="H39">
        <f t="shared" si="4"/>
        <v>0.26427061310782241</v>
      </c>
      <c r="I39">
        <f t="shared" si="5"/>
        <v>-1.0696563746013956</v>
      </c>
      <c r="J39">
        <f t="shared" si="6"/>
        <v>1.0696563746013956</v>
      </c>
      <c r="K39">
        <f t="shared" si="7"/>
        <v>0.44840941385030625</v>
      </c>
      <c r="L39">
        <f t="shared" si="8"/>
        <v>0.5515905861496937</v>
      </c>
      <c r="M39">
        <f t="shared" si="9"/>
        <v>2.2301048307916052</v>
      </c>
      <c r="N39">
        <f t="shared" si="10"/>
        <v>1.8129388446970602</v>
      </c>
    </row>
    <row r="40" spans="1:14" x14ac:dyDescent="0.25">
      <c r="A40" s="4">
        <f>IF('True_Odds_Calculator_2-way'!A41="","",'True_Odds_Calculator_2-way'!A41)</f>
        <v>1.75</v>
      </c>
      <c r="B40" s="4">
        <f>IF('True_Odds_Calculator_2-way'!B41="","",'True_Odds_Calculator_2-way'!B41)</f>
        <v>2.11</v>
      </c>
      <c r="C40" s="4">
        <f t="shared" si="0"/>
        <v>0.5714285714285714</v>
      </c>
      <c r="D40">
        <f t="shared" si="1"/>
        <v>0.47393364928909953</v>
      </c>
      <c r="E40">
        <f t="shared" si="2"/>
        <v>4.5362220717670931E-2</v>
      </c>
      <c r="F40">
        <f t="shared" si="3"/>
        <v>-0.22545700744752883</v>
      </c>
      <c r="G40">
        <v>0</v>
      </c>
      <c r="H40">
        <f t="shared" si="4"/>
        <v>0.27081922816519971</v>
      </c>
      <c r="I40">
        <f t="shared" si="5"/>
        <v>-1.0959932487023818</v>
      </c>
      <c r="J40">
        <f t="shared" si="6"/>
        <v>1.0959932487023818</v>
      </c>
      <c r="K40">
        <f t="shared" si="7"/>
        <v>0.54884894570907516</v>
      </c>
      <c r="L40">
        <f t="shared" si="8"/>
        <v>0.45115105429092489</v>
      </c>
      <c r="M40">
        <f t="shared" si="9"/>
        <v>1.8219949365267862</v>
      </c>
      <c r="N40">
        <f t="shared" si="10"/>
        <v>2.216552506059644</v>
      </c>
    </row>
    <row r="41" spans="1:14" x14ac:dyDescent="0.25">
      <c r="A41" s="4">
        <f>IF('True_Odds_Calculator_2-way'!A42="","",'True_Odds_Calculator_2-way'!A42)</f>
        <v>2.6</v>
      </c>
      <c r="B41" s="4">
        <f>IF('True_Odds_Calculator_2-way'!B42="","",'True_Odds_Calculator_2-way'!B42)</f>
        <v>1.51</v>
      </c>
      <c r="C41" s="4">
        <f t="shared" si="0"/>
        <v>0.38461538461538458</v>
      </c>
      <c r="D41">
        <f t="shared" si="1"/>
        <v>0.66225165562913912</v>
      </c>
      <c r="E41">
        <f t="shared" si="2"/>
        <v>4.6867040244523706E-2</v>
      </c>
      <c r="F41">
        <f t="shared" si="3"/>
        <v>-0.20784513499745283</v>
      </c>
      <c r="G41">
        <v>0</v>
      </c>
      <c r="H41">
        <f t="shared" si="4"/>
        <v>0.25471217524197659</v>
      </c>
      <c r="I41">
        <f t="shared" si="5"/>
        <v>-1.1070186069251193</v>
      </c>
      <c r="J41">
        <f t="shared" si="6"/>
        <v>1.1070186069251193</v>
      </c>
      <c r="K41">
        <f t="shared" si="7"/>
        <v>0.36085062683568542</v>
      </c>
      <c r="L41">
        <f t="shared" si="8"/>
        <v>0.63914937316431453</v>
      </c>
      <c r="M41">
        <f t="shared" si="9"/>
        <v>2.7712297710801912</v>
      </c>
      <c r="N41">
        <f t="shared" si="10"/>
        <v>1.5645794895318106</v>
      </c>
    </row>
    <row r="42" spans="1:14" x14ac:dyDescent="0.25">
      <c r="A42" s="4">
        <f>IF('True_Odds_Calculator_2-way'!A43="","",'True_Odds_Calculator_2-way'!A43)</f>
        <v>1.77</v>
      </c>
      <c r="B42" s="4">
        <f>IF('True_Odds_Calculator_2-way'!B43="","",'True_Odds_Calculator_2-way'!B43)</f>
        <v>2.0699999999999998</v>
      </c>
      <c r="C42" s="4">
        <f t="shared" si="0"/>
        <v>0.56497175141242939</v>
      </c>
      <c r="D42">
        <f t="shared" si="1"/>
        <v>0.48309178743961356</v>
      </c>
      <c r="E42">
        <f t="shared" si="2"/>
        <v>4.8063538852042953E-2</v>
      </c>
      <c r="F42">
        <f t="shared" si="3"/>
        <v>-0.22486967439067662</v>
      </c>
      <c r="G42">
        <v>0</v>
      </c>
      <c r="H42">
        <f t="shared" si="4"/>
        <v>0.27293321324271952</v>
      </c>
      <c r="I42">
        <f t="shared" si="5"/>
        <v>-1.1016984757621029</v>
      </c>
      <c r="J42">
        <f t="shared" si="6"/>
        <v>1.1016984757621029</v>
      </c>
      <c r="K42">
        <f t="shared" si="7"/>
        <v>0.54103541939867805</v>
      </c>
      <c r="L42">
        <f t="shared" si="8"/>
        <v>0.45896458060132206</v>
      </c>
      <c r="M42">
        <f t="shared" si="9"/>
        <v>1.8483078263368193</v>
      </c>
      <c r="N42">
        <f t="shared" si="10"/>
        <v>2.1788173690654498</v>
      </c>
    </row>
    <row r="43" spans="1:14" x14ac:dyDescent="0.25">
      <c r="A43" s="4">
        <f>IF('True_Odds_Calculator_2-way'!A44="","",'True_Odds_Calculator_2-way'!A44)</f>
        <v>2.19</v>
      </c>
      <c r="B43" s="4">
        <f>IF('True_Odds_Calculator_2-way'!B44="","",'True_Odds_Calculator_2-way'!B44)</f>
        <v>1.69</v>
      </c>
      <c r="C43" s="4">
        <f t="shared" si="0"/>
        <v>0.45662100456621008</v>
      </c>
      <c r="D43">
        <f t="shared" si="1"/>
        <v>0.59171597633136097</v>
      </c>
      <c r="E43">
        <f t="shared" si="2"/>
        <v>4.8336980897571102E-2</v>
      </c>
      <c r="F43">
        <f t="shared" si="3"/>
        <v>-0.2218529626327308</v>
      </c>
      <c r="G43">
        <v>0</v>
      </c>
      <c r="H43">
        <f t="shared" si="4"/>
        <v>0.27018994353030185</v>
      </c>
      <c r="I43">
        <f t="shared" si="5"/>
        <v>-1.1035753058718369</v>
      </c>
      <c r="J43">
        <f t="shared" si="6"/>
        <v>1.1035753058718369</v>
      </c>
      <c r="K43">
        <f t="shared" si="7"/>
        <v>0.43229136730273038</v>
      </c>
      <c r="L43">
        <f t="shared" si="8"/>
        <v>0.56770863269726979</v>
      </c>
      <c r="M43">
        <f t="shared" si="9"/>
        <v>2.3132546139874859</v>
      </c>
      <c r="N43">
        <f t="shared" si="10"/>
        <v>1.761466961051567</v>
      </c>
    </row>
    <row r="44" spans="1:14" x14ac:dyDescent="0.25">
      <c r="A44" s="4">
        <f>IF('True_Odds_Calculator_2-way'!A45="","",'True_Odds_Calculator_2-way'!A45)</f>
        <v>2.87</v>
      </c>
      <c r="B44" s="4">
        <f>IF('True_Odds_Calculator_2-way'!B45="","",'True_Odds_Calculator_2-way'!B45)</f>
        <v>1.46</v>
      </c>
      <c r="C44" s="4">
        <f t="shared" si="0"/>
        <v>0.34843205574912889</v>
      </c>
      <c r="D44">
        <f t="shared" si="1"/>
        <v>0.68493150684931503</v>
      </c>
      <c r="E44">
        <f t="shared" si="2"/>
        <v>3.3363562598443863E-2</v>
      </c>
      <c r="F44">
        <f t="shared" si="3"/>
        <v>-0.2052885303804115</v>
      </c>
      <c r="G44">
        <v>0</v>
      </c>
      <c r="H44">
        <f t="shared" si="4"/>
        <v>0.2386520929788554</v>
      </c>
      <c r="I44">
        <f t="shared" si="5"/>
        <v>-1.0782023669543772</v>
      </c>
      <c r="J44">
        <f t="shared" si="6"/>
        <v>1.0782023669543772</v>
      </c>
      <c r="K44">
        <f t="shared" si="7"/>
        <v>0.33153877734337261</v>
      </c>
      <c r="L44">
        <f t="shared" si="8"/>
        <v>0.66846122265662733</v>
      </c>
      <c r="M44">
        <f t="shared" si="9"/>
        <v>3.0162384262046857</v>
      </c>
      <c r="N44">
        <f t="shared" si="10"/>
        <v>1.4959730887990137</v>
      </c>
    </row>
    <row r="45" spans="1:14" x14ac:dyDescent="0.25">
      <c r="A45" s="4">
        <f>IF('True_Odds_Calculator_2-way'!A46="","",'True_Odds_Calculator_2-way'!A46)</f>
        <v>2.27</v>
      </c>
      <c r="B45" s="4">
        <f>IF('True_Odds_Calculator_2-way'!B46="","",'True_Odds_Calculator_2-way'!B46)</f>
        <v>1.68</v>
      </c>
      <c r="C45" s="4">
        <f t="shared" si="0"/>
        <v>0.44052863436123346</v>
      </c>
      <c r="D45">
        <f t="shared" si="1"/>
        <v>0.59523809523809523</v>
      </c>
      <c r="E45">
        <f t="shared" si="2"/>
        <v>3.5766729599328695E-2</v>
      </c>
      <c r="F45">
        <f t="shared" si="3"/>
        <v>-0.22645269561569115</v>
      </c>
      <c r="G45">
        <v>0</v>
      </c>
      <c r="H45">
        <f t="shared" si="4"/>
        <v>0.2622194252150199</v>
      </c>
      <c r="I45">
        <f t="shared" si="5"/>
        <v>-1.0760778282064791</v>
      </c>
      <c r="J45">
        <f t="shared" si="6"/>
        <v>1.0760778282064791</v>
      </c>
      <c r="K45">
        <f t="shared" si="7"/>
        <v>0.42254374989680582</v>
      </c>
      <c r="L45">
        <f t="shared" si="8"/>
        <v>0.57745625010319412</v>
      </c>
      <c r="M45">
        <f t="shared" si="9"/>
        <v>2.3666188418222287</v>
      </c>
      <c r="N45">
        <f t="shared" si="10"/>
        <v>1.7317329231804059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1.7</v>
      </c>
      <c r="C46" s="4">
        <f t="shared" si="0"/>
        <v>0.4464285714285714</v>
      </c>
      <c r="D46">
        <f t="shared" si="1"/>
        <v>0.58823529411764708</v>
      </c>
      <c r="E46">
        <f t="shared" si="2"/>
        <v>3.4663865546218364E-2</v>
      </c>
      <c r="F46">
        <f t="shared" si="3"/>
        <v>-0.22794117647058831</v>
      </c>
      <c r="G46">
        <v>0</v>
      </c>
      <c r="H46">
        <f t="shared" si="4"/>
        <v>0.26260504201680673</v>
      </c>
      <c r="I46">
        <f t="shared" si="5"/>
        <v>-1.0733469768527293</v>
      </c>
      <c r="J46">
        <f t="shared" si="6"/>
        <v>1.0733469768527293</v>
      </c>
      <c r="K46">
        <f t="shared" si="7"/>
        <v>0.42900958501512831</v>
      </c>
      <c r="L46">
        <f t="shared" si="8"/>
        <v>0.5709904149848718</v>
      </c>
      <c r="M46">
        <f t="shared" si="9"/>
        <v>2.3309502512973848</v>
      </c>
      <c r="N46">
        <f t="shared" si="10"/>
        <v>1.7513428837969105</v>
      </c>
    </row>
    <row r="47" spans="1:14" x14ac:dyDescent="0.25">
      <c r="A47" s="4">
        <f>IF('True_Odds_Calculator_2-way'!A48="","",'True_Odds_Calculator_2-way'!A48)</f>
        <v>2.2999999999999998</v>
      </c>
      <c r="B47" s="4">
        <f>IF('True_Odds_Calculator_2-way'!B48="","",'True_Odds_Calculator_2-way'!B48)</f>
        <v>1.67</v>
      </c>
      <c r="C47" s="4">
        <f t="shared" si="0"/>
        <v>0.43478260869565222</v>
      </c>
      <c r="D47">
        <f t="shared" si="1"/>
        <v>0.5988023952095809</v>
      </c>
      <c r="E47">
        <f t="shared" si="2"/>
        <v>3.3585003905233002E-2</v>
      </c>
      <c r="F47">
        <f t="shared" si="3"/>
        <v>-0.22676386357719358</v>
      </c>
      <c r="G47">
        <v>0</v>
      </c>
      <c r="H47">
        <f t="shared" si="4"/>
        <v>0.26034886748242653</v>
      </c>
      <c r="I47">
        <f t="shared" si="5"/>
        <v>-1.0714969088698136</v>
      </c>
      <c r="J47">
        <f t="shared" si="6"/>
        <v>1.0714969088698136</v>
      </c>
      <c r="K47">
        <f t="shared" si="7"/>
        <v>0.41789493273906014</v>
      </c>
      <c r="L47">
        <f t="shared" si="8"/>
        <v>0.58210506726094002</v>
      </c>
      <c r="M47">
        <f t="shared" si="9"/>
        <v>2.3929459815307572</v>
      </c>
      <c r="N47">
        <f t="shared" si="10"/>
        <v>1.7179029289427752</v>
      </c>
    </row>
    <row r="48" spans="1:14" x14ac:dyDescent="0.25">
      <c r="A48" s="4">
        <f>IF('True_Odds_Calculator_2-way'!A49="","",'True_Odds_Calculator_2-way'!A49)</f>
        <v>2.8</v>
      </c>
      <c r="B48" s="4">
        <f>IF('True_Odds_Calculator_2-way'!B49="","",'True_Odds_Calculator_2-way'!B49)</f>
        <v>1.48</v>
      </c>
      <c r="C48" s="4">
        <f t="shared" si="0"/>
        <v>0.35714285714285715</v>
      </c>
      <c r="D48">
        <f t="shared" si="1"/>
        <v>0.67567567567567566</v>
      </c>
      <c r="E48">
        <f t="shared" si="2"/>
        <v>3.2818532818532864E-2</v>
      </c>
      <c r="F48">
        <f t="shared" si="3"/>
        <v>-0.20849420849420841</v>
      </c>
      <c r="G48">
        <v>0</v>
      </c>
      <c r="H48">
        <f t="shared" si="4"/>
        <v>0.2413127413127413</v>
      </c>
      <c r="I48">
        <f t="shared" si="5"/>
        <v>-1.0758287072798383</v>
      </c>
      <c r="J48">
        <f t="shared" si="6"/>
        <v>1.0758287072798383</v>
      </c>
      <c r="K48">
        <f t="shared" si="7"/>
        <v>0.34054242658316664</v>
      </c>
      <c r="L48">
        <f t="shared" si="8"/>
        <v>0.65945757341683331</v>
      </c>
      <c r="M48">
        <f t="shared" si="9"/>
        <v>2.936491673103709</v>
      </c>
      <c r="N48">
        <f t="shared" si="10"/>
        <v>1.5163977794943222</v>
      </c>
    </row>
    <row r="49" spans="1:14" x14ac:dyDescent="0.25">
      <c r="A49" s="4">
        <f>IF('True_Odds_Calculator_2-way'!A50="","",'True_Odds_Calculator_2-way'!A50)</f>
        <v>1.75</v>
      </c>
      <c r="B49" s="4">
        <f>IF('True_Odds_Calculator_2-way'!B50="","",'True_Odds_Calculator_2-way'!B50)</f>
        <v>2.17</v>
      </c>
      <c r="C49" s="4">
        <f t="shared" si="0"/>
        <v>0.5714285714285714</v>
      </c>
      <c r="D49">
        <f t="shared" si="1"/>
        <v>0.46082949308755761</v>
      </c>
      <c r="E49">
        <f t="shared" si="2"/>
        <v>3.2258064516129004E-2</v>
      </c>
      <c r="F49">
        <f t="shared" si="3"/>
        <v>-0.23107307439104674</v>
      </c>
      <c r="G49">
        <v>0</v>
      </c>
      <c r="H49">
        <f t="shared" si="4"/>
        <v>0.26333113890717574</v>
      </c>
      <c r="I49">
        <f t="shared" si="5"/>
        <v>-1.0675210253672476</v>
      </c>
      <c r="J49">
        <f t="shared" si="6"/>
        <v>1.0675210253672476</v>
      </c>
      <c r="K49">
        <f t="shared" si="7"/>
        <v>0.55535785771485779</v>
      </c>
      <c r="L49">
        <f t="shared" si="8"/>
        <v>0.44464214228514221</v>
      </c>
      <c r="M49">
        <f t="shared" si="9"/>
        <v>1.8006407690254356</v>
      </c>
      <c r="N49">
        <f t="shared" si="10"/>
        <v>2.2489995996796797</v>
      </c>
    </row>
    <row r="50" spans="1:14" x14ac:dyDescent="0.25">
      <c r="A50" s="4">
        <f>IF('True_Odds_Calculator_2-way'!A51="","",'True_Odds_Calculator_2-way'!A51)</f>
        <v>1.54</v>
      </c>
      <c r="B50" s="4">
        <f>IF('True_Odds_Calculator_2-way'!B51="","",'True_Odds_Calculator_2-way'!B51)</f>
        <v>2.6</v>
      </c>
      <c r="C50" s="4">
        <f t="shared" si="0"/>
        <v>0.64935064935064934</v>
      </c>
      <c r="D50">
        <f t="shared" si="1"/>
        <v>0.38461538461538458</v>
      </c>
      <c r="E50">
        <f t="shared" si="2"/>
        <v>3.3966033966033926E-2</v>
      </c>
      <c r="F50">
        <f t="shared" si="3"/>
        <v>-0.2157842157842158</v>
      </c>
      <c r="G50">
        <v>0</v>
      </c>
      <c r="H50">
        <f t="shared" si="4"/>
        <v>0.24975024975024973</v>
      </c>
      <c r="I50">
        <f t="shared" si="5"/>
        <v>-1.075828707279838</v>
      </c>
      <c r="J50">
        <f t="shared" si="6"/>
        <v>1.075828707279838</v>
      </c>
      <c r="K50">
        <f t="shared" si="7"/>
        <v>0.63253207255681121</v>
      </c>
      <c r="L50">
        <f t="shared" si="8"/>
        <v>0.36746792744318868</v>
      </c>
      <c r="M50">
        <f t="shared" si="9"/>
        <v>1.5809475019311128</v>
      </c>
      <c r="N50">
        <f t="shared" si="10"/>
        <v>2.7213259316477414</v>
      </c>
    </row>
    <row r="51" spans="1:14" x14ac:dyDescent="0.25">
      <c r="A51" s="4">
        <f>IF('True_Odds_Calculator_2-way'!A52="","",'True_Odds_Calculator_2-way'!A52)</f>
        <v>1.57</v>
      </c>
      <c r="B51" s="4">
        <f>IF('True_Odds_Calculator_2-way'!B52="","",'True_Odds_Calculator_2-way'!B52)</f>
        <v>2.5</v>
      </c>
      <c r="C51" s="4">
        <f t="shared" si="0"/>
        <v>0.63694267515923564</v>
      </c>
      <c r="D51">
        <f t="shared" si="1"/>
        <v>0.4</v>
      </c>
      <c r="E51">
        <f t="shared" si="2"/>
        <v>3.6942675159235661E-2</v>
      </c>
      <c r="F51">
        <f t="shared" si="3"/>
        <v>-0.21783439490445855</v>
      </c>
      <c r="G51">
        <v>0</v>
      </c>
      <c r="H51">
        <f t="shared" si="4"/>
        <v>0.25477707006369427</v>
      </c>
      <c r="I51">
        <f t="shared" si="5"/>
        <v>-1.0814761408717504</v>
      </c>
      <c r="J51">
        <f t="shared" si="6"/>
        <v>1.0814761408717504</v>
      </c>
      <c r="K51">
        <f t="shared" si="7"/>
        <v>0.61864290274693912</v>
      </c>
      <c r="L51">
        <f t="shared" si="8"/>
        <v>0.38135709725306066</v>
      </c>
      <c r="M51">
        <f t="shared" si="9"/>
        <v>1.6164414002968981</v>
      </c>
      <c r="N51">
        <f t="shared" si="10"/>
        <v>2.6222142113076257</v>
      </c>
    </row>
    <row r="52" spans="1:14" x14ac:dyDescent="0.25">
      <c r="A52" s="4">
        <f>IF('True_Odds_Calculator_2-way'!A53="","",'True_Odds_Calculator_2-way'!A53)</f>
        <v>1.78</v>
      </c>
      <c r="B52" s="4">
        <f>IF('True_Odds_Calculator_2-way'!B53="","",'True_Odds_Calculator_2-way'!B53)</f>
        <v>2.11</v>
      </c>
      <c r="C52" s="4">
        <f t="shared" si="0"/>
        <v>0.5617977528089888</v>
      </c>
      <c r="D52">
        <f t="shared" si="1"/>
        <v>0.47393364928909953</v>
      </c>
      <c r="E52">
        <f t="shared" si="2"/>
        <v>3.5731402098088338E-2</v>
      </c>
      <c r="F52">
        <f t="shared" si="3"/>
        <v>-0.23052345705309119</v>
      </c>
      <c r="G52">
        <v>0</v>
      </c>
      <c r="H52">
        <f t="shared" si="4"/>
        <v>0.26625485915117952</v>
      </c>
      <c r="I52">
        <f t="shared" si="5"/>
        <v>-1.0747098003652684</v>
      </c>
      <c r="J52">
        <f t="shared" si="6"/>
        <v>1.0747098003652684</v>
      </c>
      <c r="K52">
        <f t="shared" si="7"/>
        <v>0.54398865104166871</v>
      </c>
      <c r="L52">
        <f t="shared" si="8"/>
        <v>0.45601134895833134</v>
      </c>
      <c r="M52">
        <f t="shared" si="9"/>
        <v>1.838273644284909</v>
      </c>
      <c r="N52">
        <f t="shared" si="10"/>
        <v>2.192927878405448</v>
      </c>
    </row>
    <row r="53" spans="1:14" x14ac:dyDescent="0.25">
      <c r="A53" s="4">
        <f>IF('True_Odds_Calculator_2-way'!A54="","",'True_Odds_Calculator_2-way'!A54)</f>
        <v>1.99</v>
      </c>
      <c r="B53" s="4">
        <f>IF('True_Odds_Calculator_2-way'!B54="","",'True_Odds_Calculator_2-way'!B54)</f>
        <v>1.9</v>
      </c>
      <c r="C53" s="4">
        <f t="shared" si="0"/>
        <v>0.50251256281407031</v>
      </c>
      <c r="D53">
        <f t="shared" si="1"/>
        <v>0.52631578947368418</v>
      </c>
      <c r="E53">
        <f t="shared" si="2"/>
        <v>2.8828352287754377E-2</v>
      </c>
      <c r="F53">
        <f t="shared" si="3"/>
        <v>-0.23565194393017741</v>
      </c>
      <c r="G53">
        <v>0</v>
      </c>
      <c r="H53">
        <f t="shared" si="4"/>
        <v>0.26448029621793173</v>
      </c>
      <c r="I53">
        <f t="shared" si="5"/>
        <v>-1.0594028769395465</v>
      </c>
      <c r="J53">
        <f t="shared" si="6"/>
        <v>1.0594028769395465</v>
      </c>
      <c r="K53">
        <f t="shared" si="7"/>
        <v>0.48808848170151553</v>
      </c>
      <c r="L53">
        <f t="shared" si="8"/>
        <v>0.51191151829848447</v>
      </c>
      <c r="M53">
        <f t="shared" si="9"/>
        <v>2.0488088481701512</v>
      </c>
      <c r="N53">
        <f t="shared" si="10"/>
        <v>1.9534625892455926</v>
      </c>
    </row>
    <row r="54" spans="1:14" x14ac:dyDescent="0.25">
      <c r="A54" s="4">
        <f>IF('True_Odds_Calculator_2-way'!A55="","",'True_Odds_Calculator_2-way'!A55)</f>
        <v>2.4500000000000002</v>
      </c>
      <c r="B54" s="4">
        <f>IF('True_Odds_Calculator_2-way'!B55="","",'True_Odds_Calculator_2-way'!B55)</f>
        <v>1.56</v>
      </c>
      <c r="C54" s="4">
        <f t="shared" si="0"/>
        <v>0.4081632653061224</v>
      </c>
      <c r="D54">
        <f t="shared" si="1"/>
        <v>0.64102564102564097</v>
      </c>
      <c r="E54">
        <f t="shared" si="2"/>
        <v>4.9188906331763427E-2</v>
      </c>
      <c r="F54">
        <f t="shared" si="3"/>
        <v>-0.21245421245421248</v>
      </c>
      <c r="G54">
        <v>0</v>
      </c>
      <c r="H54">
        <f t="shared" si="4"/>
        <v>0.2616431187859759</v>
      </c>
      <c r="I54">
        <f t="shared" si="5"/>
        <v>-1.109741904046188</v>
      </c>
      <c r="J54">
        <f t="shared" si="6"/>
        <v>1.109741904046188</v>
      </c>
      <c r="K54">
        <f t="shared" si="7"/>
        <v>0.3832701416691065</v>
      </c>
      <c r="L54">
        <f t="shared" si="8"/>
        <v>0.61672985833089344</v>
      </c>
      <c r="M54">
        <f t="shared" si="9"/>
        <v>2.6091257608669731</v>
      </c>
      <c r="N54">
        <f t="shared" si="10"/>
        <v>1.6214554662658656</v>
      </c>
    </row>
    <row r="55" spans="1:14" x14ac:dyDescent="0.25">
      <c r="A55" s="4">
        <f>IF('True_Odds_Calculator_2-way'!A56="","",'True_Odds_Calculator_2-way'!A56)</f>
        <v>2.35</v>
      </c>
      <c r="B55" s="4">
        <f>IF('True_Odds_Calculator_2-way'!B56="","",'True_Odds_Calculator_2-way'!B56)</f>
        <v>1.61</v>
      </c>
      <c r="C55" s="4">
        <f t="shared" si="0"/>
        <v>0.42553191489361702</v>
      </c>
      <c r="D55">
        <f t="shared" si="1"/>
        <v>0.6211180124223602</v>
      </c>
      <c r="E55">
        <f t="shared" si="2"/>
        <v>4.664992731597728E-2</v>
      </c>
      <c r="F55">
        <f t="shared" si="3"/>
        <v>-0.21765560988502708</v>
      </c>
      <c r="G55">
        <v>0</v>
      </c>
      <c r="H55">
        <f t="shared" si="4"/>
        <v>0.26430553720100436</v>
      </c>
      <c r="I55">
        <f t="shared" si="5"/>
        <v>-1.1019660081788105</v>
      </c>
      <c r="J55">
        <f t="shared" si="6"/>
        <v>1.1019660081788105</v>
      </c>
      <c r="K55">
        <f t="shared" si="7"/>
        <v>0.40198514558817633</v>
      </c>
      <c r="L55">
        <f t="shared" si="8"/>
        <v>0.59801485441182367</v>
      </c>
      <c r="M55">
        <f t="shared" si="9"/>
        <v>2.4876541110413939</v>
      </c>
      <c r="N55">
        <f t="shared" si="10"/>
        <v>1.6721992649890747</v>
      </c>
    </row>
    <row r="56" spans="1:14" x14ac:dyDescent="0.25">
      <c r="A56" s="4">
        <f>IF('True_Odds_Calculator_2-way'!A57="","",'True_Odds_Calculator_2-way'!A57)</f>
        <v>1.77</v>
      </c>
      <c r="B56" s="4">
        <f>IF('True_Odds_Calculator_2-way'!B57="","",'True_Odds_Calculator_2-way'!B57)</f>
        <v>2.04</v>
      </c>
      <c r="C56" s="4">
        <f t="shared" si="0"/>
        <v>0.56497175141242939</v>
      </c>
      <c r="D56">
        <f t="shared" si="1"/>
        <v>0.49019607843137253</v>
      </c>
      <c r="E56">
        <f t="shared" si="2"/>
        <v>5.5167829843801863E-2</v>
      </c>
      <c r="F56">
        <f t="shared" si="3"/>
        <v>-0.22177910712307525</v>
      </c>
      <c r="G56">
        <v>0</v>
      </c>
      <c r="H56">
        <f t="shared" si="4"/>
        <v>0.27694693696687717</v>
      </c>
      <c r="I56">
        <f t="shared" si="5"/>
        <v>-1.1174753906691854</v>
      </c>
      <c r="J56">
        <f t="shared" si="6"/>
        <v>1.1174753906691854</v>
      </c>
      <c r="K56">
        <f t="shared" si="7"/>
        <v>0.5375026190819121</v>
      </c>
      <c r="L56">
        <f t="shared" si="8"/>
        <v>0.46249738091808795</v>
      </c>
      <c r="M56">
        <f t="shared" si="9"/>
        <v>1.8604560508152725</v>
      </c>
      <c r="N56">
        <f t="shared" si="10"/>
        <v>2.1621744062959527</v>
      </c>
    </row>
    <row r="57" spans="1:14" x14ac:dyDescent="0.25">
      <c r="A57" s="4">
        <f>IF('True_Odds_Calculator_2-way'!A58="","",'True_Odds_Calculator_2-way'!A58)</f>
        <v>1.59</v>
      </c>
      <c r="B57" s="4">
        <f>IF('True_Odds_Calculator_2-way'!B58="","",'True_Odds_Calculator_2-way'!B58)</f>
        <v>2.37</v>
      </c>
      <c r="C57" s="4">
        <f t="shared" si="0"/>
        <v>0.62893081761006286</v>
      </c>
      <c r="D57">
        <f t="shared" si="1"/>
        <v>0.42194092827004215</v>
      </c>
      <c r="E57">
        <f t="shared" si="2"/>
        <v>5.0871745880105124E-2</v>
      </c>
      <c r="F57">
        <f t="shared" si="3"/>
        <v>-0.2144999071199214</v>
      </c>
      <c r="G57">
        <v>0</v>
      </c>
      <c r="H57">
        <f t="shared" si="4"/>
        <v>0.26537165300002652</v>
      </c>
      <c r="I57">
        <f t="shared" si="5"/>
        <v>-1.1122789304627259</v>
      </c>
      <c r="J57">
        <f t="shared" si="6"/>
        <v>1.1122789304627259</v>
      </c>
      <c r="K57">
        <f t="shared" si="7"/>
        <v>0.6037755647525368</v>
      </c>
      <c r="L57">
        <f t="shared" si="8"/>
        <v>0.39622443524746309</v>
      </c>
      <c r="M57">
        <f t="shared" si="9"/>
        <v>1.6562445689730083</v>
      </c>
      <c r="N57">
        <f t="shared" si="10"/>
        <v>2.5238221347339347</v>
      </c>
    </row>
    <row r="58" spans="1:14" x14ac:dyDescent="0.25">
      <c r="A58" s="4">
        <f>IF('True_Odds_Calculator_2-way'!A59="","",'True_Odds_Calculator_2-way'!A59)</f>
        <v>2.34</v>
      </c>
      <c r="B58" s="4">
        <f>IF('True_Odds_Calculator_2-way'!B59="","",'True_Odds_Calculator_2-way'!B59)</f>
        <v>1.6</v>
      </c>
      <c r="C58" s="4">
        <f t="shared" si="0"/>
        <v>0.42735042735042739</v>
      </c>
      <c r="D58">
        <f t="shared" si="1"/>
        <v>0.625</v>
      </c>
      <c r="E58">
        <f t="shared" si="2"/>
        <v>5.2350427350427386E-2</v>
      </c>
      <c r="F58">
        <f t="shared" si="3"/>
        <v>-0.21474358974358976</v>
      </c>
      <c r="G58">
        <v>0</v>
      </c>
      <c r="H58">
        <f t="shared" si="4"/>
        <v>0.26709401709401714</v>
      </c>
      <c r="I58">
        <f t="shared" si="5"/>
        <v>-1.1152493418636764</v>
      </c>
      <c r="J58">
        <f t="shared" si="6"/>
        <v>1.1152493418636764</v>
      </c>
      <c r="K58">
        <f t="shared" si="7"/>
        <v>0.40089252818702131</v>
      </c>
      <c r="L58">
        <f t="shared" si="8"/>
        <v>0.59910747181297874</v>
      </c>
      <c r="M58">
        <f t="shared" si="9"/>
        <v>2.4944341180973262</v>
      </c>
      <c r="N58">
        <f t="shared" si="10"/>
        <v>1.6691496051182058</v>
      </c>
    </row>
    <row r="59" spans="1:14" x14ac:dyDescent="0.25">
      <c r="A59" s="4">
        <f>IF('True_Odds_Calculator_2-way'!A60="","",'True_Odds_Calculator_2-way'!A60)</f>
        <v>1.87</v>
      </c>
      <c r="B59" s="4">
        <f>IF('True_Odds_Calculator_2-way'!B60="","",'True_Odds_Calculator_2-way'!B60)</f>
        <v>1.94</v>
      </c>
      <c r="C59" s="4">
        <f t="shared" si="0"/>
        <v>0.53475935828876997</v>
      </c>
      <c r="D59">
        <f t="shared" si="1"/>
        <v>0.51546391752577325</v>
      </c>
      <c r="E59">
        <f t="shared" si="2"/>
        <v>5.0223275814543111E-2</v>
      </c>
      <c r="F59">
        <f t="shared" si="3"/>
        <v>-0.22542587794255486</v>
      </c>
      <c r="G59">
        <v>0</v>
      </c>
      <c r="H59">
        <f t="shared" si="4"/>
        <v>0.27564915375709798</v>
      </c>
      <c r="I59">
        <f t="shared" si="5"/>
        <v>-1.1057996468120721</v>
      </c>
      <c r="J59">
        <f t="shared" si="6"/>
        <v>1.1057996468120721</v>
      </c>
      <c r="K59">
        <f t="shared" si="7"/>
        <v>0.50967212624410252</v>
      </c>
      <c r="L59">
        <f t="shared" si="8"/>
        <v>0.49032787375589754</v>
      </c>
      <c r="M59">
        <f t="shared" si="9"/>
        <v>1.9620456927265033</v>
      </c>
      <c r="N59">
        <f t="shared" si="10"/>
        <v>2.0394516680033474</v>
      </c>
    </row>
    <row r="60" spans="1:14" x14ac:dyDescent="0.25">
      <c r="A60" s="4">
        <f>IF('True_Odds_Calculator_2-way'!A61="","",'True_Odds_Calculator_2-way'!A61)</f>
        <v>2.11</v>
      </c>
      <c r="B60" s="4">
        <f>IF('True_Odds_Calculator_2-way'!B61="","",'True_Odds_Calculator_2-way'!B61)</f>
        <v>1.77</v>
      </c>
      <c r="C60" s="4">
        <f t="shared" si="0"/>
        <v>0.47393364928909953</v>
      </c>
      <c r="D60">
        <f t="shared" si="1"/>
        <v>0.56497175141242939</v>
      </c>
      <c r="E60">
        <f t="shared" si="2"/>
        <v>3.8905400701529036E-2</v>
      </c>
      <c r="F60">
        <f t="shared" si="3"/>
        <v>-0.22885372319061759</v>
      </c>
      <c r="G60">
        <v>0</v>
      </c>
      <c r="H60">
        <f t="shared" si="4"/>
        <v>0.26775912389214662</v>
      </c>
      <c r="I60">
        <f t="shared" si="5"/>
        <v>-1.0816659234722941</v>
      </c>
      <c r="J60">
        <f t="shared" si="6"/>
        <v>1.0816659234722941</v>
      </c>
      <c r="K60">
        <f t="shared" si="7"/>
        <v>0.45441136703461599</v>
      </c>
      <c r="L60">
        <f t="shared" si="8"/>
        <v>0.54558863296538396</v>
      </c>
      <c r="M60">
        <f t="shared" si="9"/>
        <v>2.2006491750542465</v>
      </c>
      <c r="N60">
        <f t="shared" si="10"/>
        <v>1.8328827610736662</v>
      </c>
    </row>
    <row r="61" spans="1:14" x14ac:dyDescent="0.25">
      <c r="A61" s="4">
        <f>IF('True_Odds_Calculator_2-way'!A62="","",'True_Odds_Calculator_2-way'!A62)</f>
        <v>2.29</v>
      </c>
      <c r="B61" s="4">
        <f>IF('True_Odds_Calculator_2-way'!B62="","",'True_Odds_Calculator_2-way'!B62)</f>
        <v>1.63</v>
      </c>
      <c r="C61" s="4">
        <f t="shared" si="0"/>
        <v>0.4366812227074236</v>
      </c>
      <c r="D61">
        <f t="shared" si="1"/>
        <v>0.61349693251533743</v>
      </c>
      <c r="E61">
        <f t="shared" si="2"/>
        <v>5.0178155222761145E-2</v>
      </c>
      <c r="F61">
        <f t="shared" si="3"/>
        <v>-0.21772443539529007</v>
      </c>
      <c r="G61">
        <v>0</v>
      </c>
      <c r="H61">
        <f t="shared" si="4"/>
        <v>0.26790259061805127</v>
      </c>
      <c r="I61">
        <f t="shared" si="5"/>
        <v>-1.1092638760662035</v>
      </c>
      <c r="J61">
        <f t="shared" si="6"/>
        <v>1.1092638760662035</v>
      </c>
      <c r="K61">
        <f t="shared" si="7"/>
        <v>0.4113617455742471</v>
      </c>
      <c r="L61">
        <f t="shared" si="8"/>
        <v>0.58863825442575268</v>
      </c>
      <c r="M61">
        <f t="shared" si="9"/>
        <v>2.4309504001254023</v>
      </c>
      <c r="N61">
        <f t="shared" si="10"/>
        <v>1.6988362419217082</v>
      </c>
    </row>
    <row r="62" spans="1:14" x14ac:dyDescent="0.25">
      <c r="A62" s="4">
        <f>IF('True_Odds_Calculator_2-way'!A63="","",'True_Odds_Calculator_2-way'!A63)</f>
        <v>1.97</v>
      </c>
      <c r="B62" s="4">
        <f>IF('True_Odds_Calculator_2-way'!B63="","",'True_Odds_Calculator_2-way'!B63)</f>
        <v>1.9</v>
      </c>
      <c r="C62" s="4">
        <f t="shared" si="0"/>
        <v>0.50761421319796951</v>
      </c>
      <c r="D62">
        <f t="shared" si="1"/>
        <v>0.52631578947368418</v>
      </c>
      <c r="E62">
        <f t="shared" si="2"/>
        <v>3.3930002671653803E-2</v>
      </c>
      <c r="F62">
        <f t="shared" si="3"/>
        <v>-0.23323537269569861</v>
      </c>
      <c r="G62">
        <v>0</v>
      </c>
      <c r="H62">
        <f t="shared" si="4"/>
        <v>0.26716537536735235</v>
      </c>
      <c r="I62">
        <f t="shared" si="5"/>
        <v>-1.0702688317798925</v>
      </c>
      <c r="J62">
        <f t="shared" si="6"/>
        <v>1.0702688317798925</v>
      </c>
      <c r="K62">
        <f t="shared" si="7"/>
        <v>0.49063843062637452</v>
      </c>
      <c r="L62">
        <f t="shared" si="8"/>
        <v>0.50936156937362553</v>
      </c>
      <c r="M62">
        <f t="shared" si="9"/>
        <v>2.0381607668264961</v>
      </c>
      <c r="N62">
        <f t="shared" si="10"/>
        <v>1.963241948601903</v>
      </c>
    </row>
    <row r="63" spans="1:14" x14ac:dyDescent="0.25">
      <c r="A63" s="4">
        <f>IF('True_Odds_Calculator_2-way'!A64="","",'True_Odds_Calculator_2-way'!A64)</f>
        <v>1.88</v>
      </c>
      <c r="B63" s="4">
        <f>IF('True_Odds_Calculator_2-way'!B64="","",'True_Odds_Calculator_2-way'!B64)</f>
        <v>1.98</v>
      </c>
      <c r="C63" s="4">
        <f t="shared" si="0"/>
        <v>0.53191489361702127</v>
      </c>
      <c r="D63">
        <f t="shared" si="1"/>
        <v>0.50505050505050508</v>
      </c>
      <c r="E63">
        <f t="shared" si="2"/>
        <v>3.6965398667526461E-2</v>
      </c>
      <c r="F63">
        <f t="shared" si="3"/>
        <v>-0.23167848699763582</v>
      </c>
      <c r="G63">
        <v>0</v>
      </c>
      <c r="H63">
        <f t="shared" si="4"/>
        <v>0.26864388566516229</v>
      </c>
      <c r="I63">
        <f t="shared" si="5"/>
        <v>-1.0768262306348704</v>
      </c>
      <c r="J63">
        <f t="shared" si="6"/>
        <v>1.0768262306348704</v>
      </c>
      <c r="K63">
        <f t="shared" si="7"/>
        <v>0.51345058700488033</v>
      </c>
      <c r="L63">
        <f t="shared" si="8"/>
        <v>0.4865494129951195</v>
      </c>
      <c r="M63">
        <f t="shared" si="9"/>
        <v>1.947607082958686</v>
      </c>
      <c r="N63">
        <f t="shared" si="10"/>
        <v>2.0552897060221729</v>
      </c>
    </row>
    <row r="64" spans="1:14" x14ac:dyDescent="0.25">
      <c r="A64" s="4">
        <f>IF('True_Odds_Calculator_2-way'!A65="","",'True_Odds_Calculator_2-way'!A65)</f>
        <v>1.54</v>
      </c>
      <c r="B64" s="4">
        <f>IF('True_Odds_Calculator_2-way'!B65="","",'True_Odds_Calculator_2-way'!B65)</f>
        <v>2.54</v>
      </c>
      <c r="C64" s="4">
        <f t="shared" si="0"/>
        <v>0.64935064935064934</v>
      </c>
      <c r="D64">
        <f t="shared" si="1"/>
        <v>0.39370078740157477</v>
      </c>
      <c r="E64">
        <f t="shared" si="2"/>
        <v>4.3051436752224115E-2</v>
      </c>
      <c r="F64">
        <f t="shared" si="3"/>
        <v>-0.21259842519685046</v>
      </c>
      <c r="G64">
        <v>0</v>
      </c>
      <c r="H64">
        <f t="shared" si="4"/>
        <v>0.25564986194907452</v>
      </c>
      <c r="I64">
        <f t="shared" si="5"/>
        <v>-1.0965861582662815</v>
      </c>
      <c r="J64">
        <f t="shared" si="6"/>
        <v>1.0965861582662815</v>
      </c>
      <c r="K64">
        <f t="shared" si="7"/>
        <v>0.62807895078576026</v>
      </c>
      <c r="L64">
        <f t="shared" si="8"/>
        <v>0.3719210492142398</v>
      </c>
      <c r="M64">
        <f t="shared" si="9"/>
        <v>1.5921565254637919</v>
      </c>
      <c r="N64">
        <f t="shared" si="10"/>
        <v>2.6887426837300739</v>
      </c>
    </row>
    <row r="65" spans="1:14" x14ac:dyDescent="0.25">
      <c r="A65" s="4">
        <f>IF('True_Odds_Calculator_2-way'!A66="","",'True_Odds_Calculator_2-way'!A66)</f>
        <v>1.4</v>
      </c>
      <c r="B65" s="4">
        <f>IF('True_Odds_Calculator_2-way'!B66="","",'True_Odds_Calculator_2-way'!B66)</f>
        <v>3.07</v>
      </c>
      <c r="C65" s="4">
        <f t="shared" si="0"/>
        <v>0.7142857142857143</v>
      </c>
      <c r="D65">
        <f t="shared" si="1"/>
        <v>0.32573289902280134</v>
      </c>
      <c r="E65">
        <f t="shared" si="2"/>
        <v>4.0018613308515638E-2</v>
      </c>
      <c r="F65">
        <f t="shared" si="3"/>
        <v>-0.19264774313634248</v>
      </c>
      <c r="G65">
        <v>0</v>
      </c>
      <c r="H65">
        <f t="shared" si="4"/>
        <v>0.23266635644485811</v>
      </c>
      <c r="I65">
        <f t="shared" si="5"/>
        <v>-1.0989674556596452</v>
      </c>
      <c r="J65">
        <f t="shared" si="6"/>
        <v>1.0989674556596452</v>
      </c>
      <c r="K65">
        <f t="shared" si="7"/>
        <v>0.69464368066695448</v>
      </c>
      <c r="L65">
        <f t="shared" si="8"/>
        <v>0.30535631933304552</v>
      </c>
      <c r="M65">
        <f t="shared" si="9"/>
        <v>1.4395869822638578</v>
      </c>
      <c r="N65">
        <f t="shared" si="10"/>
        <v>3.2748626332154656</v>
      </c>
    </row>
    <row r="66" spans="1:14" x14ac:dyDescent="0.25">
      <c r="A66" s="4">
        <f>IF('True_Odds_Calculator_2-way'!A67="","",'True_Odds_Calculator_2-way'!A67)</f>
        <v>1.46</v>
      </c>
      <c r="B66" s="4">
        <f>IF('True_Odds_Calculator_2-way'!B67="","",'True_Odds_Calculator_2-way'!B67)</f>
        <v>2.82</v>
      </c>
      <c r="C66" s="4">
        <f t="shared" si="0"/>
        <v>0.68493150684931503</v>
      </c>
      <c r="D66">
        <f t="shared" si="1"/>
        <v>0.3546099290780142</v>
      </c>
      <c r="E66">
        <f t="shared" si="2"/>
        <v>3.9541435927329172E-2</v>
      </c>
      <c r="F66">
        <f t="shared" si="3"/>
        <v>-0.20334207713980379</v>
      </c>
      <c r="G66">
        <v>0</v>
      </c>
      <c r="H66">
        <f t="shared" si="4"/>
        <v>0.24288351306713299</v>
      </c>
      <c r="I66">
        <f t="shared" si="5"/>
        <v>-1.0929124924699354</v>
      </c>
      <c r="J66">
        <f t="shared" si="6"/>
        <v>1.0929124924699354</v>
      </c>
      <c r="K66">
        <f t="shared" si="7"/>
        <v>0.66545122154718395</v>
      </c>
      <c r="L66">
        <f t="shared" si="8"/>
        <v>0.33454877845281611</v>
      </c>
      <c r="M66">
        <f t="shared" si="9"/>
        <v>1.50273974653617</v>
      </c>
      <c r="N66">
        <f t="shared" si="10"/>
        <v>2.9891007362952826</v>
      </c>
    </row>
    <row r="67" spans="1:14" x14ac:dyDescent="0.25">
      <c r="A67" s="4">
        <f>IF('True_Odds_Calculator_2-way'!A68="","",'True_Odds_Calculator_2-way'!A68)</f>
        <v>1.6</v>
      </c>
      <c r="B67" s="4">
        <f>IF('True_Odds_Calculator_2-way'!B68="","",'True_Odds_Calculator_2-way'!B68)</f>
        <v>2.4500000000000002</v>
      </c>
      <c r="C67" s="4">
        <f t="shared" ref="C67:C130" si="11">1/A67</f>
        <v>0.625</v>
      </c>
      <c r="D67">
        <f t="shared" ref="D67:D130" si="12">1/B67</f>
        <v>0.4081632653061224</v>
      </c>
      <c r="E67">
        <f t="shared" ref="E67:E130" si="13">C67+D67-1</f>
        <v>3.3163265306122458E-2</v>
      </c>
      <c r="F67">
        <f t="shared" ref="F67:F130" si="14">C67+D67-(C67*D67)-1</f>
        <v>-0.22193877551020402</v>
      </c>
      <c r="G67">
        <v>0</v>
      </c>
      <c r="H67">
        <f t="shared" ref="H67:H130" si="15">C67*D67</f>
        <v>0.25510204081632648</v>
      </c>
      <c r="I67">
        <f t="shared" ref="I67:I130" si="16">((-4*F67*H67)^0.5)/(2*F67)</f>
        <v>-1.0721125348377949</v>
      </c>
      <c r="J67">
        <f t="shared" ref="J67:J130" si="17">(-((-4*F67*H67)^0.5))/(2*F67)</f>
        <v>1.0721125348377949</v>
      </c>
      <c r="K67">
        <f t="shared" ref="K67:K130" si="18">IF(A67="","",(C67/($J67+C67-($J67*C67))))</f>
        <v>0.60854364081308054</v>
      </c>
      <c r="L67">
        <f t="shared" ref="L67:L130" si="19">IF(B67="","",(D67/($J67+D67-($J67*D67))))</f>
        <v>0.39145635918691934</v>
      </c>
      <c r="M67">
        <f t="shared" ref="M67:M130" si="20">IF(A67="","",1/K67)</f>
        <v>1.643267520902677</v>
      </c>
      <c r="N67">
        <f t="shared" ref="N67:N130" si="21">IF(B67="","",1/L67)</f>
        <v>2.5545631755148031</v>
      </c>
    </row>
    <row r="68" spans="1:14" x14ac:dyDescent="0.25">
      <c r="A68" s="4">
        <f>IF('True_Odds_Calculator_2-way'!A69="","",'True_Odds_Calculator_2-way'!A69)</f>
        <v>1.95</v>
      </c>
      <c r="B68" s="4">
        <f>IF('True_Odds_Calculator_2-way'!B69="","",'True_Odds_Calculator_2-way'!B69)</f>
        <v>1.93</v>
      </c>
      <c r="C68" s="4">
        <f t="shared" si="11"/>
        <v>0.51282051282051289</v>
      </c>
      <c r="D68">
        <f t="shared" si="12"/>
        <v>0.5181347150259068</v>
      </c>
      <c r="E68">
        <f t="shared" si="13"/>
        <v>3.0955227846419575E-2</v>
      </c>
      <c r="F68">
        <f t="shared" si="14"/>
        <v>-0.23475488242327625</v>
      </c>
      <c r="G68">
        <v>0</v>
      </c>
      <c r="H68">
        <f t="shared" si="15"/>
        <v>0.26571011026969582</v>
      </c>
      <c r="I68">
        <f t="shared" si="16"/>
        <v>-1.0638899909514294</v>
      </c>
      <c r="J68">
        <f t="shared" si="17"/>
        <v>1.0638899909514294</v>
      </c>
      <c r="K68">
        <f t="shared" si="18"/>
        <v>0.49734035027939766</v>
      </c>
      <c r="L68">
        <f t="shared" si="19"/>
        <v>0.50265964972060251</v>
      </c>
      <c r="M68">
        <f t="shared" si="20"/>
        <v>2.0106954914038573</v>
      </c>
      <c r="N68">
        <f t="shared" si="21"/>
        <v>1.9894176915848294</v>
      </c>
    </row>
    <row r="69" spans="1:14" x14ac:dyDescent="0.25">
      <c r="A69" s="4">
        <f>IF('True_Odds_Calculator_2-way'!A70="","",'True_Odds_Calculator_2-way'!A70)</f>
        <v>2.04</v>
      </c>
      <c r="B69" s="4">
        <f>IF('True_Odds_Calculator_2-way'!B70="","",'True_Odds_Calculator_2-way'!B70)</f>
        <v>1.85</v>
      </c>
      <c r="C69" s="4">
        <f t="shared" si="11"/>
        <v>0.49019607843137253</v>
      </c>
      <c r="D69">
        <f t="shared" si="12"/>
        <v>0.54054054054054046</v>
      </c>
      <c r="E69">
        <f t="shared" si="13"/>
        <v>3.0736618971912932E-2</v>
      </c>
      <c r="F69">
        <f t="shared" si="14"/>
        <v>-0.23423423423423428</v>
      </c>
      <c r="G69">
        <v>0</v>
      </c>
      <c r="H69">
        <f t="shared" si="15"/>
        <v>0.26497085320614727</v>
      </c>
      <c r="I69">
        <f t="shared" si="16"/>
        <v>-1.0635890745287924</v>
      </c>
      <c r="J69">
        <f t="shared" si="17"/>
        <v>1.0635890745287924</v>
      </c>
      <c r="K69">
        <f t="shared" si="18"/>
        <v>0.47480390464975097</v>
      </c>
      <c r="L69">
        <f t="shared" si="19"/>
        <v>0.52519609535024903</v>
      </c>
      <c r="M69">
        <f t="shared" si="20"/>
        <v>2.1061326375099441</v>
      </c>
      <c r="N69">
        <f t="shared" si="21"/>
        <v>1.904050713349474</v>
      </c>
    </row>
    <row r="70" spans="1:14" x14ac:dyDescent="0.25">
      <c r="A70" s="4">
        <f>IF('True_Odds_Calculator_2-way'!A71="","",'True_Odds_Calculator_2-way'!A71)</f>
        <v>1.83</v>
      </c>
      <c r="B70" s="4">
        <f>IF('True_Odds_Calculator_2-way'!B71="","",'True_Odds_Calculator_2-way'!B71)</f>
        <v>2.0499999999999998</v>
      </c>
      <c r="C70" s="4">
        <f t="shared" si="11"/>
        <v>0.54644808743169393</v>
      </c>
      <c r="D70">
        <f t="shared" si="12"/>
        <v>0.48780487804878053</v>
      </c>
      <c r="E70">
        <f t="shared" si="13"/>
        <v>3.4252965480474407E-2</v>
      </c>
      <c r="F70">
        <f t="shared" si="14"/>
        <v>-0.23230707716913246</v>
      </c>
      <c r="G70">
        <v>0</v>
      </c>
      <c r="H70">
        <f t="shared" si="15"/>
        <v>0.26656004264960681</v>
      </c>
      <c r="I70">
        <f t="shared" si="16"/>
        <v>-1.0711894933108055</v>
      </c>
      <c r="J70">
        <f t="shared" si="17"/>
        <v>1.0711894933108055</v>
      </c>
      <c r="K70">
        <f t="shared" si="18"/>
        <v>0.52935616627105819</v>
      </c>
      <c r="L70">
        <f t="shared" si="19"/>
        <v>0.47064383372894186</v>
      </c>
      <c r="M70">
        <f t="shared" si="20"/>
        <v>1.8890872794479689</v>
      </c>
      <c r="N70">
        <f t="shared" si="21"/>
        <v>2.1247489679763456</v>
      </c>
    </row>
    <row r="71" spans="1:14" x14ac:dyDescent="0.25">
      <c r="A71" s="4">
        <f>IF('True_Odds_Calculator_2-way'!A72="","",'True_Odds_Calculator_2-way'!A72)</f>
        <v>1.49</v>
      </c>
      <c r="B71" s="4">
        <f>IF('True_Odds_Calculator_2-way'!B72="","",'True_Odds_Calculator_2-way'!B72)</f>
        <v>2.52</v>
      </c>
      <c r="C71" s="4">
        <f t="shared" si="11"/>
        <v>0.67114093959731547</v>
      </c>
      <c r="D71">
        <f t="shared" si="12"/>
        <v>0.3968253968253968</v>
      </c>
      <c r="E71">
        <f t="shared" si="13"/>
        <v>6.7966336422712326E-2</v>
      </c>
      <c r="F71">
        <f t="shared" si="14"/>
        <v>-0.19835943325876204</v>
      </c>
      <c r="G71">
        <v>0</v>
      </c>
      <c r="H71">
        <f t="shared" si="15"/>
        <v>0.26632576968147437</v>
      </c>
      <c r="I71">
        <f t="shared" si="16"/>
        <v>-1.158724436648304</v>
      </c>
      <c r="J71">
        <f t="shared" si="17"/>
        <v>1.158724436648304</v>
      </c>
      <c r="K71">
        <f t="shared" si="18"/>
        <v>0.63784664037314887</v>
      </c>
      <c r="L71">
        <f t="shared" si="19"/>
        <v>0.36215335962685113</v>
      </c>
      <c r="M71">
        <f t="shared" si="20"/>
        <v>1.5677749739576687</v>
      </c>
      <c r="N71">
        <f t="shared" si="21"/>
        <v>2.761261143705422</v>
      </c>
    </row>
    <row r="72" spans="1:14" x14ac:dyDescent="0.25">
      <c r="A72" s="4">
        <f>IF('True_Odds_Calculator_2-way'!A73="","",'True_Odds_Calculator_2-way'!A73)</f>
        <v>1.51</v>
      </c>
      <c r="B72" s="4">
        <f>IF('True_Odds_Calculator_2-way'!B73="","",'True_Odds_Calculator_2-way'!B73)</f>
        <v>2.66</v>
      </c>
      <c r="C72" s="4">
        <f t="shared" si="11"/>
        <v>0.66225165562913912</v>
      </c>
      <c r="D72">
        <f t="shared" si="12"/>
        <v>0.37593984962406013</v>
      </c>
      <c r="E72">
        <f t="shared" si="13"/>
        <v>3.8191505253199143E-2</v>
      </c>
      <c r="F72">
        <f t="shared" si="14"/>
        <v>-0.21077528257730427</v>
      </c>
      <c r="G72">
        <v>0</v>
      </c>
      <c r="H72">
        <f t="shared" si="15"/>
        <v>0.24896678783050341</v>
      </c>
      <c r="I72">
        <f t="shared" si="16"/>
        <v>-1.0868281233544477</v>
      </c>
      <c r="J72">
        <f t="shared" si="17"/>
        <v>1.0868281233544477</v>
      </c>
      <c r="K72">
        <f t="shared" si="18"/>
        <v>0.64338374849402136</v>
      </c>
      <c r="L72">
        <f t="shared" si="19"/>
        <v>0.35661625150597864</v>
      </c>
      <c r="M72">
        <f t="shared" si="20"/>
        <v>1.5542823429107684</v>
      </c>
      <c r="N72">
        <f t="shared" si="21"/>
        <v>2.8041346847683837</v>
      </c>
    </row>
    <row r="73" spans="1:14" x14ac:dyDescent="0.25">
      <c r="A73" s="4">
        <f>IF('True_Odds_Calculator_2-way'!A74="","",'True_Odds_Calculator_2-way'!A74)</f>
        <v>2.85</v>
      </c>
      <c r="B73" s="4">
        <f>IF('True_Odds_Calculator_2-way'!B74="","",'True_Odds_Calculator_2-way'!B74)</f>
        <v>1.47</v>
      </c>
      <c r="C73" s="4">
        <f t="shared" si="11"/>
        <v>0.35087719298245612</v>
      </c>
      <c r="D73">
        <f t="shared" si="12"/>
        <v>0.68027210884353739</v>
      </c>
      <c r="E73">
        <f t="shared" si="13"/>
        <v>3.1149301825993625E-2</v>
      </c>
      <c r="F73">
        <f t="shared" si="14"/>
        <v>-0.20754266618928263</v>
      </c>
      <c r="G73">
        <v>0</v>
      </c>
      <c r="H73">
        <f t="shared" si="15"/>
        <v>0.23869196801527626</v>
      </c>
      <c r="I73">
        <f t="shared" si="16"/>
        <v>-1.0724207460084105</v>
      </c>
      <c r="J73">
        <f t="shared" si="17"/>
        <v>1.0724207460084105</v>
      </c>
      <c r="K73">
        <f t="shared" si="18"/>
        <v>0.3351230714886323</v>
      </c>
      <c r="L73">
        <f t="shared" si="19"/>
        <v>0.66487692851136759</v>
      </c>
      <c r="M73">
        <f t="shared" si="20"/>
        <v>2.9839783801155599</v>
      </c>
      <c r="N73">
        <f t="shared" si="21"/>
        <v>1.5040377506239528</v>
      </c>
    </row>
    <row r="74" spans="1:14" x14ac:dyDescent="0.25">
      <c r="A74" s="4">
        <f>IF('True_Odds_Calculator_2-way'!A75="","",'True_Odds_Calculator_2-way'!A75)</f>
        <v>1.91</v>
      </c>
      <c r="B74" s="4">
        <f>IF('True_Odds_Calculator_2-way'!B75="","",'True_Odds_Calculator_2-way'!B75)</f>
        <v>1.98</v>
      </c>
      <c r="C74" s="4">
        <f t="shared" si="11"/>
        <v>0.52356020942408377</v>
      </c>
      <c r="D74">
        <f t="shared" si="12"/>
        <v>0.50505050505050508</v>
      </c>
      <c r="E74">
        <f t="shared" si="13"/>
        <v>2.861071447458885E-2</v>
      </c>
      <c r="F74">
        <f t="shared" si="14"/>
        <v>-0.23581363371939279</v>
      </c>
      <c r="G74">
        <v>0</v>
      </c>
      <c r="H74">
        <f t="shared" si="15"/>
        <v>0.2644243481939817</v>
      </c>
      <c r="I74">
        <f t="shared" si="16"/>
        <v>-1.0589275952301447</v>
      </c>
      <c r="J74">
        <f t="shared" si="17"/>
        <v>1.0589275952301447</v>
      </c>
      <c r="K74">
        <f t="shared" si="18"/>
        <v>0.50926243676795835</v>
      </c>
      <c r="L74">
        <f t="shared" si="19"/>
        <v>0.4907375632320416</v>
      </c>
      <c r="M74">
        <f t="shared" si="20"/>
        <v>1.9636241116594322</v>
      </c>
      <c r="N74">
        <f t="shared" si="21"/>
        <v>2.0377490433255412</v>
      </c>
    </row>
    <row r="75" spans="1:14" x14ac:dyDescent="0.25">
      <c r="A75" s="4">
        <f>IF('True_Odds_Calculator_2-way'!A76="","",'True_Odds_Calculator_2-way'!A76)</f>
        <v>1.69</v>
      </c>
      <c r="B75" s="4">
        <f>IF('True_Odds_Calculator_2-way'!B76="","",'True_Odds_Calculator_2-way'!B76)</f>
        <v>2.23</v>
      </c>
      <c r="C75" s="4">
        <f t="shared" si="11"/>
        <v>0.59171597633136097</v>
      </c>
      <c r="D75">
        <f t="shared" si="12"/>
        <v>0.44843049327354262</v>
      </c>
      <c r="E75">
        <f t="shared" si="13"/>
        <v>4.0146469604903645E-2</v>
      </c>
      <c r="F75">
        <f t="shared" si="14"/>
        <v>-0.2251970175392044</v>
      </c>
      <c r="G75">
        <v>0</v>
      </c>
      <c r="H75">
        <f t="shared" si="15"/>
        <v>0.26534348714410805</v>
      </c>
      <c r="I75">
        <f t="shared" si="16"/>
        <v>-1.0854826817097272</v>
      </c>
      <c r="J75">
        <f t="shared" si="17"/>
        <v>1.0854826817097272</v>
      </c>
      <c r="K75">
        <f t="shared" si="18"/>
        <v>0.571760829690657</v>
      </c>
      <c r="L75">
        <f t="shared" si="19"/>
        <v>0.42823917030934305</v>
      </c>
      <c r="M75">
        <f t="shared" si="20"/>
        <v>1.7489830503797115</v>
      </c>
      <c r="N75">
        <f t="shared" si="21"/>
        <v>2.3351436985029639</v>
      </c>
    </row>
    <row r="76" spans="1:14" x14ac:dyDescent="0.25">
      <c r="A76" s="4">
        <f>IF('True_Odds_Calculator_2-way'!A77="","",'True_Odds_Calculator_2-way'!A77)</f>
        <v>1.61</v>
      </c>
      <c r="B76" s="4">
        <f>IF('True_Odds_Calculator_2-way'!B77="","",'True_Odds_Calculator_2-way'!B77)</f>
        <v>2.4</v>
      </c>
      <c r="C76" s="4">
        <f t="shared" si="11"/>
        <v>0.6211180124223602</v>
      </c>
      <c r="D76">
        <f t="shared" si="12"/>
        <v>0.41666666666666669</v>
      </c>
      <c r="E76">
        <f t="shared" si="13"/>
        <v>3.7784679089026829E-2</v>
      </c>
      <c r="F76">
        <f t="shared" si="14"/>
        <v>-0.22101449275362328</v>
      </c>
      <c r="G76">
        <v>0</v>
      </c>
      <c r="H76">
        <f t="shared" si="15"/>
        <v>0.25879917184265011</v>
      </c>
      <c r="I76">
        <f t="shared" si="16"/>
        <v>-1.0821091383745125</v>
      </c>
      <c r="J76">
        <f t="shared" si="17"/>
        <v>1.0821091383745125</v>
      </c>
      <c r="K76">
        <f t="shared" si="18"/>
        <v>0.602378222567299</v>
      </c>
      <c r="L76">
        <f t="shared" si="19"/>
        <v>0.39762177743270088</v>
      </c>
      <c r="M76">
        <f t="shared" si="20"/>
        <v>1.660086574408453</v>
      </c>
      <c r="N76">
        <f t="shared" si="21"/>
        <v>2.5149527937243179</v>
      </c>
    </row>
    <row r="77" spans="1:14" x14ac:dyDescent="0.25">
      <c r="A77" s="4">
        <f>IF('True_Odds_Calculator_2-way'!A78="","",'True_Odds_Calculator_2-way'!A78)</f>
        <v>1.73</v>
      </c>
      <c r="B77" s="4">
        <f>IF('True_Odds_Calculator_2-way'!B78="","",'True_Odds_Calculator_2-way'!B78)</f>
        <v>2.17</v>
      </c>
      <c r="C77" s="4">
        <f t="shared" si="11"/>
        <v>0.5780346820809249</v>
      </c>
      <c r="D77">
        <f t="shared" si="12"/>
        <v>0.46082949308755761</v>
      </c>
      <c r="E77">
        <f t="shared" si="13"/>
        <v>3.8864175168482618E-2</v>
      </c>
      <c r="F77">
        <f t="shared" si="14"/>
        <v>-0.22751125436189756</v>
      </c>
      <c r="G77">
        <v>0</v>
      </c>
      <c r="H77">
        <f t="shared" si="15"/>
        <v>0.26637542953038013</v>
      </c>
      <c r="I77">
        <f t="shared" si="16"/>
        <v>-1.0820457886019927</v>
      </c>
      <c r="J77">
        <f t="shared" si="17"/>
        <v>1.0820457886019927</v>
      </c>
      <c r="K77">
        <f t="shared" si="18"/>
        <v>0.55869248171599584</v>
      </c>
      <c r="L77">
        <f t="shared" si="19"/>
        <v>0.44130751828400394</v>
      </c>
      <c r="M77">
        <f t="shared" si="20"/>
        <v>1.789893425679455</v>
      </c>
      <c r="N77">
        <f t="shared" si="21"/>
        <v>2.2659935726643319</v>
      </c>
    </row>
    <row r="78" spans="1:14" x14ac:dyDescent="0.25">
      <c r="A78" s="4">
        <f>IF('True_Odds_Calculator_2-way'!A79="","",'True_Odds_Calculator_2-way'!A79)</f>
        <v>1.58</v>
      </c>
      <c r="B78" s="4">
        <f>IF('True_Odds_Calculator_2-way'!B79="","",'True_Odds_Calculator_2-way'!B79)</f>
        <v>2.4900000000000002</v>
      </c>
      <c r="C78" s="4">
        <f t="shared" si="11"/>
        <v>0.63291139240506322</v>
      </c>
      <c r="D78">
        <f t="shared" si="12"/>
        <v>0.40160642570281119</v>
      </c>
      <c r="E78">
        <f t="shared" si="13"/>
        <v>3.4517818107874465E-2</v>
      </c>
      <c r="F78">
        <f t="shared" si="14"/>
        <v>-0.21966346398251235</v>
      </c>
      <c r="G78">
        <v>0</v>
      </c>
      <c r="H78">
        <f t="shared" si="15"/>
        <v>0.25418128209038682</v>
      </c>
      <c r="I78">
        <f t="shared" si="16"/>
        <v>-1.0757042116817492</v>
      </c>
      <c r="J78">
        <f t="shared" si="17"/>
        <v>1.0757042116817492</v>
      </c>
      <c r="K78">
        <f t="shared" si="18"/>
        <v>0.61579826402706817</v>
      </c>
      <c r="L78">
        <f t="shared" si="19"/>
        <v>0.38420173597293183</v>
      </c>
      <c r="M78">
        <f t="shared" si="20"/>
        <v>1.6239084427754149</v>
      </c>
      <c r="N78">
        <f t="shared" si="21"/>
        <v>2.6027992754058067</v>
      </c>
    </row>
    <row r="79" spans="1:14" x14ac:dyDescent="0.25">
      <c r="A79" s="4">
        <f>IF('True_Odds_Calculator_2-way'!A80="","",'True_Odds_Calculator_2-way'!A80)</f>
        <v>1.69</v>
      </c>
      <c r="B79" s="4">
        <f>IF('True_Odds_Calculator_2-way'!B80="","",'True_Odds_Calculator_2-way'!B80)</f>
        <v>2.25</v>
      </c>
      <c r="C79" s="4">
        <f t="shared" si="11"/>
        <v>0.59171597633136097</v>
      </c>
      <c r="D79">
        <f t="shared" si="12"/>
        <v>0.44444444444444442</v>
      </c>
      <c r="E79">
        <f t="shared" si="13"/>
        <v>3.6160420775805502E-2</v>
      </c>
      <c r="F79">
        <f t="shared" si="14"/>
        <v>-0.22682445759368819</v>
      </c>
      <c r="G79">
        <v>0</v>
      </c>
      <c r="H79">
        <f t="shared" si="15"/>
        <v>0.26298487836949375</v>
      </c>
      <c r="I79">
        <f t="shared" si="16"/>
        <v>-1.0767638041163314</v>
      </c>
      <c r="J79">
        <f t="shared" si="17"/>
        <v>1.0767638041163314</v>
      </c>
      <c r="K79">
        <f t="shared" si="18"/>
        <v>0.57373431955297227</v>
      </c>
      <c r="L79">
        <f t="shared" si="19"/>
        <v>0.42626568044702751</v>
      </c>
      <c r="M79">
        <f t="shared" si="20"/>
        <v>1.7429670248402687</v>
      </c>
      <c r="N79">
        <f t="shared" si="21"/>
        <v>2.3459547551454145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2.13</v>
      </c>
      <c r="C80" s="4">
        <f t="shared" si="11"/>
        <v>0.5617977528089888</v>
      </c>
      <c r="D80">
        <f t="shared" si="12"/>
        <v>0.46948356807511737</v>
      </c>
      <c r="E80">
        <f t="shared" si="13"/>
        <v>3.128132088410629E-2</v>
      </c>
      <c r="F80">
        <f t="shared" si="14"/>
        <v>-0.23247349264124062</v>
      </c>
      <c r="G80">
        <v>0</v>
      </c>
      <c r="H80">
        <f t="shared" si="15"/>
        <v>0.26375481352534685</v>
      </c>
      <c r="I80">
        <f t="shared" si="16"/>
        <v>-1.0651566348113084</v>
      </c>
      <c r="J80">
        <f t="shared" si="17"/>
        <v>1.0651566348113084</v>
      </c>
      <c r="K80">
        <f t="shared" si="18"/>
        <v>0.54620269164946567</v>
      </c>
      <c r="L80">
        <f t="shared" si="19"/>
        <v>0.45379730835053417</v>
      </c>
      <c r="M80">
        <f t="shared" si="20"/>
        <v>1.8308221751528204</v>
      </c>
      <c r="N80">
        <f t="shared" si="21"/>
        <v>2.2036269973367788</v>
      </c>
    </row>
    <row r="81" spans="1:14" x14ac:dyDescent="0.25">
      <c r="A81" s="4">
        <f>IF('True_Odds_Calculator_2-way'!A82="","",'True_Odds_Calculator_2-way'!A82)</f>
        <v>1.56</v>
      </c>
      <c r="B81" s="4">
        <f>IF('True_Odds_Calculator_2-way'!B82="","",'True_Odds_Calculator_2-way'!B82)</f>
        <v>2.5499999999999998</v>
      </c>
      <c r="C81" s="4">
        <f t="shared" si="11"/>
        <v>0.64102564102564097</v>
      </c>
      <c r="D81">
        <f t="shared" si="12"/>
        <v>0.39215686274509809</v>
      </c>
      <c r="E81">
        <f t="shared" si="13"/>
        <v>3.3182503770738947E-2</v>
      </c>
      <c r="F81">
        <f t="shared" si="14"/>
        <v>-0.21820010055304184</v>
      </c>
      <c r="G81">
        <v>0</v>
      </c>
      <c r="H81">
        <f t="shared" si="15"/>
        <v>0.25138260432378079</v>
      </c>
      <c r="I81">
        <f t="shared" si="16"/>
        <v>-1.0733469768527293</v>
      </c>
      <c r="J81">
        <f t="shared" si="17"/>
        <v>1.0733469768527293</v>
      </c>
      <c r="K81">
        <f t="shared" si="18"/>
        <v>0.62458063039578859</v>
      </c>
      <c r="L81">
        <f t="shared" si="19"/>
        <v>0.37541936960421152</v>
      </c>
      <c r="M81">
        <f t="shared" si="20"/>
        <v>1.6010743070375286</v>
      </c>
      <c r="N81">
        <f t="shared" si="21"/>
        <v>2.6636878141217299</v>
      </c>
    </row>
    <row r="82" spans="1:14" x14ac:dyDescent="0.25">
      <c r="A82" s="4">
        <f>IF('True_Odds_Calculator_2-way'!A83="","",'True_Odds_Calculator_2-way'!A83)</f>
        <v>1.98</v>
      </c>
      <c r="B82" s="4">
        <f>IF('True_Odds_Calculator_2-way'!B83="","",'True_Odds_Calculator_2-way'!B83)</f>
        <v>1.91</v>
      </c>
      <c r="C82" s="4">
        <f t="shared" si="11"/>
        <v>0.50505050505050508</v>
      </c>
      <c r="D82">
        <f t="shared" si="12"/>
        <v>0.52356020942408377</v>
      </c>
      <c r="E82">
        <f t="shared" si="13"/>
        <v>2.861071447458885E-2</v>
      </c>
      <c r="F82">
        <f t="shared" si="14"/>
        <v>-0.23581363371939279</v>
      </c>
      <c r="G82">
        <v>0</v>
      </c>
      <c r="H82">
        <f t="shared" si="15"/>
        <v>0.2644243481939817</v>
      </c>
      <c r="I82">
        <f t="shared" si="16"/>
        <v>-1.0589275952301447</v>
      </c>
      <c r="J82">
        <f t="shared" si="17"/>
        <v>1.0589275952301447</v>
      </c>
      <c r="K82">
        <f t="shared" si="18"/>
        <v>0.4907375632320416</v>
      </c>
      <c r="L82">
        <f t="shared" si="19"/>
        <v>0.50926243676795835</v>
      </c>
      <c r="M82">
        <f t="shared" si="20"/>
        <v>2.0377490433255412</v>
      </c>
      <c r="N82">
        <f t="shared" si="21"/>
        <v>1.9636241116594322</v>
      </c>
    </row>
    <row r="83" spans="1:14" x14ac:dyDescent="0.25">
      <c r="A83" s="4">
        <f>IF('True_Odds_Calculator_2-way'!A84="","",'True_Odds_Calculator_2-way'!A84)</f>
        <v>1.43</v>
      </c>
      <c r="B83" s="4">
        <f>IF('True_Odds_Calculator_2-way'!B84="","",'True_Odds_Calculator_2-way'!B84)</f>
        <v>2.95</v>
      </c>
      <c r="C83" s="4">
        <f t="shared" si="11"/>
        <v>0.69930069930069938</v>
      </c>
      <c r="D83">
        <f t="shared" si="12"/>
        <v>0.33898305084745761</v>
      </c>
      <c r="E83">
        <f t="shared" si="13"/>
        <v>3.8283750148156992E-2</v>
      </c>
      <c r="F83">
        <f t="shared" si="14"/>
        <v>-0.19876733436055471</v>
      </c>
      <c r="G83">
        <v>0</v>
      </c>
      <c r="H83">
        <f t="shared" si="15"/>
        <v>0.23705108450871165</v>
      </c>
      <c r="I83">
        <f t="shared" si="16"/>
        <v>-1.0920649448492679</v>
      </c>
      <c r="J83">
        <f t="shared" si="17"/>
        <v>1.0920649448492679</v>
      </c>
      <c r="K83">
        <f t="shared" si="18"/>
        <v>0.68046285772624282</v>
      </c>
      <c r="L83">
        <f t="shared" si="19"/>
        <v>0.31953714227375735</v>
      </c>
      <c r="M83">
        <f t="shared" si="20"/>
        <v>1.469587926285185</v>
      </c>
      <c r="N83">
        <f t="shared" si="21"/>
        <v>3.1295266424560721</v>
      </c>
    </row>
    <row r="84" spans="1:14" x14ac:dyDescent="0.25">
      <c r="A84" s="4">
        <f>IF('True_Odds_Calculator_2-way'!A85="","",'True_Odds_Calculator_2-way'!A85)</f>
        <v>1.62</v>
      </c>
      <c r="B84" s="4">
        <f>IF('True_Odds_Calculator_2-way'!B85="","",'True_Odds_Calculator_2-way'!B85)</f>
        <v>2.4</v>
      </c>
      <c r="C84" s="4">
        <f t="shared" si="11"/>
        <v>0.61728395061728392</v>
      </c>
      <c r="D84">
        <f t="shared" si="12"/>
        <v>0.41666666666666669</v>
      </c>
      <c r="E84">
        <f t="shared" si="13"/>
        <v>3.3950617283950546E-2</v>
      </c>
      <c r="F84">
        <f t="shared" si="14"/>
        <v>-0.22325102880658443</v>
      </c>
      <c r="G84">
        <v>0</v>
      </c>
      <c r="H84">
        <f t="shared" si="15"/>
        <v>0.25720164609053497</v>
      </c>
      <c r="I84">
        <f t="shared" si="16"/>
        <v>-1.0733469768527295</v>
      </c>
      <c r="J84">
        <f t="shared" si="17"/>
        <v>1.0733469768527295</v>
      </c>
      <c r="K84">
        <f t="shared" si="18"/>
        <v>0.60042926165619326</v>
      </c>
      <c r="L84">
        <f t="shared" si="19"/>
        <v>0.3995707383438068</v>
      </c>
      <c r="M84">
        <f t="shared" si="20"/>
        <v>1.6654751256486924</v>
      </c>
      <c r="N84">
        <f t="shared" si="21"/>
        <v>2.502685767593821</v>
      </c>
    </row>
    <row r="85" spans="1:14" x14ac:dyDescent="0.25">
      <c r="A85" s="4">
        <f>IF('True_Odds_Calculator_2-way'!A86="","",'True_Odds_Calculator_2-way'!A86)</f>
        <v>1.85</v>
      </c>
      <c r="B85" s="4">
        <f>IF('True_Odds_Calculator_2-way'!B86="","",'True_Odds_Calculator_2-way'!B86)</f>
        <v>2.04</v>
      </c>
      <c r="C85" s="4">
        <f t="shared" si="11"/>
        <v>0.54054054054054046</v>
      </c>
      <c r="D85">
        <f t="shared" si="12"/>
        <v>0.49019607843137253</v>
      </c>
      <c r="E85">
        <f t="shared" si="13"/>
        <v>3.0736618971912932E-2</v>
      </c>
      <c r="F85">
        <f t="shared" si="14"/>
        <v>-0.23423423423423428</v>
      </c>
      <c r="G85">
        <v>0</v>
      </c>
      <c r="H85">
        <f t="shared" si="15"/>
        <v>0.26497085320614727</v>
      </c>
      <c r="I85">
        <f t="shared" si="16"/>
        <v>-1.0635890745287924</v>
      </c>
      <c r="J85">
        <f t="shared" si="17"/>
        <v>1.0635890745287924</v>
      </c>
      <c r="K85">
        <f t="shared" si="18"/>
        <v>0.52519609535024903</v>
      </c>
      <c r="L85">
        <f t="shared" si="19"/>
        <v>0.47480390464975097</v>
      </c>
      <c r="M85">
        <f t="shared" si="20"/>
        <v>1.904050713349474</v>
      </c>
      <c r="N85">
        <f t="shared" si="21"/>
        <v>2.1061326375099441</v>
      </c>
    </row>
    <row r="86" spans="1:14" x14ac:dyDescent="0.25">
      <c r="A86" s="4">
        <f>IF('True_Odds_Calculator_2-way'!A87="","",'True_Odds_Calculator_2-way'!A87)</f>
        <v>1.5</v>
      </c>
      <c r="B86" s="4">
        <f>IF('True_Odds_Calculator_2-way'!B87="","",'True_Odds_Calculator_2-way'!B87)</f>
        <v>2.68</v>
      </c>
      <c r="C86" s="4">
        <f t="shared" si="11"/>
        <v>0.66666666666666663</v>
      </c>
      <c r="D86">
        <f t="shared" si="12"/>
        <v>0.37313432835820892</v>
      </c>
      <c r="E86">
        <f t="shared" si="13"/>
        <v>3.9800995024875441E-2</v>
      </c>
      <c r="F86">
        <f t="shared" si="14"/>
        <v>-0.20895522388059717</v>
      </c>
      <c r="G86">
        <v>0</v>
      </c>
      <c r="H86">
        <f t="shared" si="15"/>
        <v>0.24875621890547261</v>
      </c>
      <c r="I86">
        <f t="shared" si="16"/>
        <v>-1.0910894511799614</v>
      </c>
      <c r="J86">
        <f t="shared" si="17"/>
        <v>1.0910894511799614</v>
      </c>
      <c r="K86">
        <f t="shared" si="18"/>
        <v>0.64702106865155251</v>
      </c>
      <c r="L86">
        <f t="shared" si="19"/>
        <v>0.35297893134844749</v>
      </c>
      <c r="M86">
        <f t="shared" si="20"/>
        <v>1.545544725589981</v>
      </c>
      <c r="N86">
        <f t="shared" si="21"/>
        <v>2.8330302779823358</v>
      </c>
    </row>
    <row r="87" spans="1:14" x14ac:dyDescent="0.25">
      <c r="A87" s="4">
        <f>IF('True_Odds_Calculator_2-way'!A88="","",'True_Odds_Calculator_2-way'!A88)</f>
        <v>1.64</v>
      </c>
      <c r="B87" s="4">
        <f>IF('True_Odds_Calculator_2-way'!B88="","",'True_Odds_Calculator_2-way'!B88)</f>
        <v>2.36</v>
      </c>
      <c r="C87" s="4">
        <f t="shared" si="11"/>
        <v>0.6097560975609756</v>
      </c>
      <c r="D87">
        <f t="shared" si="12"/>
        <v>0.42372881355932207</v>
      </c>
      <c r="E87">
        <f t="shared" si="13"/>
        <v>3.3484911120297722E-2</v>
      </c>
      <c r="F87">
        <f t="shared" si="14"/>
        <v>-0.22488631665977676</v>
      </c>
      <c r="G87">
        <v>0</v>
      </c>
      <c r="H87">
        <f t="shared" si="15"/>
        <v>0.25837122778007443</v>
      </c>
      <c r="I87">
        <f t="shared" si="16"/>
        <v>-1.0718661571406802</v>
      </c>
      <c r="J87">
        <f t="shared" si="17"/>
        <v>1.0718661571406802</v>
      </c>
      <c r="K87">
        <f t="shared" si="18"/>
        <v>0.59312180114548885</v>
      </c>
      <c r="L87">
        <f t="shared" si="19"/>
        <v>0.40687819885451121</v>
      </c>
      <c r="M87">
        <f t="shared" si="20"/>
        <v>1.6859943405700353</v>
      </c>
      <c r="N87">
        <f t="shared" si="21"/>
        <v>2.4577379737113252</v>
      </c>
    </row>
    <row r="88" spans="1:14" x14ac:dyDescent="0.25">
      <c r="A88" s="4">
        <f>IF('True_Odds_Calculator_2-way'!A89="","",'True_Odds_Calculator_2-way'!A89)</f>
        <v>1.45</v>
      </c>
      <c r="B88" s="4">
        <f>IF('True_Odds_Calculator_2-way'!B89="","",'True_Odds_Calculator_2-way'!B89)</f>
        <v>2.88</v>
      </c>
      <c r="C88" s="4">
        <f t="shared" si="11"/>
        <v>0.68965517241379315</v>
      </c>
      <c r="D88">
        <f t="shared" si="12"/>
        <v>0.34722222222222221</v>
      </c>
      <c r="E88">
        <f t="shared" si="13"/>
        <v>3.687739463601547E-2</v>
      </c>
      <c r="F88">
        <f t="shared" si="14"/>
        <v>-0.2025862068965516</v>
      </c>
      <c r="G88">
        <v>0</v>
      </c>
      <c r="H88">
        <f t="shared" si="15"/>
        <v>0.23946360153256704</v>
      </c>
      <c r="I88">
        <f t="shared" si="16"/>
        <v>-1.0872134550890706</v>
      </c>
      <c r="J88">
        <f t="shared" si="17"/>
        <v>1.0872134550890706</v>
      </c>
      <c r="K88">
        <f t="shared" si="18"/>
        <v>0.67148071118506758</v>
      </c>
      <c r="L88">
        <f t="shared" si="19"/>
        <v>0.32851928881493242</v>
      </c>
      <c r="M88">
        <f t="shared" si="20"/>
        <v>1.4892460547900814</v>
      </c>
      <c r="N88">
        <f t="shared" si="21"/>
        <v>3.0439612955674531</v>
      </c>
    </row>
    <row r="89" spans="1:14" x14ac:dyDescent="0.25">
      <c r="A89" s="4">
        <f>IF('True_Odds_Calculator_2-way'!A90="","",'True_Odds_Calculator_2-way'!A90)</f>
        <v>1.57</v>
      </c>
      <c r="B89" s="4">
        <f>IF('True_Odds_Calculator_2-way'!B90="","",'True_Odds_Calculator_2-way'!B90)</f>
        <v>2.5</v>
      </c>
      <c r="C89" s="4">
        <f t="shared" si="11"/>
        <v>0.63694267515923564</v>
      </c>
      <c r="D89">
        <f t="shared" si="12"/>
        <v>0.4</v>
      </c>
      <c r="E89">
        <f t="shared" si="13"/>
        <v>3.6942675159235661E-2</v>
      </c>
      <c r="F89">
        <f t="shared" si="14"/>
        <v>-0.21783439490445855</v>
      </c>
      <c r="G89">
        <v>0</v>
      </c>
      <c r="H89">
        <f t="shared" si="15"/>
        <v>0.25477707006369427</v>
      </c>
      <c r="I89">
        <f t="shared" si="16"/>
        <v>-1.0814761408717504</v>
      </c>
      <c r="J89">
        <f t="shared" si="17"/>
        <v>1.0814761408717504</v>
      </c>
      <c r="K89">
        <f t="shared" si="18"/>
        <v>0.61864290274693912</v>
      </c>
      <c r="L89">
        <f t="shared" si="19"/>
        <v>0.38135709725306066</v>
      </c>
      <c r="M89">
        <f t="shared" si="20"/>
        <v>1.6164414002968981</v>
      </c>
      <c r="N89">
        <f t="shared" si="21"/>
        <v>2.6222142113076257</v>
      </c>
    </row>
    <row r="90" spans="1:14" x14ac:dyDescent="0.25">
      <c r="A90" s="4">
        <f>IF('True_Odds_Calculator_2-way'!A91="","",'True_Odds_Calculator_2-way'!A91)</f>
        <v>2.04</v>
      </c>
      <c r="B90" s="4">
        <f>IF('True_Odds_Calculator_2-way'!B91="","",'True_Odds_Calculator_2-way'!B91)</f>
        <v>1.85</v>
      </c>
      <c r="C90" s="4">
        <f t="shared" si="11"/>
        <v>0.49019607843137253</v>
      </c>
      <c r="D90">
        <f t="shared" si="12"/>
        <v>0.54054054054054046</v>
      </c>
      <c r="E90">
        <f t="shared" si="13"/>
        <v>3.0736618971912932E-2</v>
      </c>
      <c r="F90">
        <f t="shared" si="14"/>
        <v>-0.23423423423423428</v>
      </c>
      <c r="G90">
        <v>0</v>
      </c>
      <c r="H90">
        <f t="shared" si="15"/>
        <v>0.26497085320614727</v>
      </c>
      <c r="I90">
        <f t="shared" si="16"/>
        <v>-1.0635890745287924</v>
      </c>
      <c r="J90">
        <f t="shared" si="17"/>
        <v>1.0635890745287924</v>
      </c>
      <c r="K90">
        <f t="shared" si="18"/>
        <v>0.47480390464975097</v>
      </c>
      <c r="L90">
        <f t="shared" si="19"/>
        <v>0.52519609535024903</v>
      </c>
      <c r="M90">
        <f t="shared" si="20"/>
        <v>2.1061326375099441</v>
      </c>
      <c r="N90">
        <f t="shared" si="21"/>
        <v>1.904050713349474</v>
      </c>
    </row>
    <row r="91" spans="1:14" x14ac:dyDescent="0.25">
      <c r="A91" s="4">
        <f>IF('True_Odds_Calculator_2-way'!A92="","",'True_Odds_Calculator_2-way'!A92)</f>
        <v>1.79</v>
      </c>
      <c r="B91" s="4">
        <f>IF('True_Odds_Calculator_2-way'!B92="","",'True_Odds_Calculator_2-way'!B92)</f>
        <v>2.09</v>
      </c>
      <c r="C91" s="4">
        <f t="shared" si="11"/>
        <v>0.55865921787709494</v>
      </c>
      <c r="D91">
        <f t="shared" si="12"/>
        <v>0.47846889952153115</v>
      </c>
      <c r="E91">
        <f t="shared" si="13"/>
        <v>3.7128117398625982E-2</v>
      </c>
      <c r="F91">
        <f t="shared" si="14"/>
        <v>-0.23017294378658693</v>
      </c>
      <c r="G91">
        <v>0</v>
      </c>
      <c r="H91">
        <f t="shared" si="15"/>
        <v>0.26730106118521291</v>
      </c>
      <c r="I91">
        <f t="shared" si="16"/>
        <v>-1.077638764691236</v>
      </c>
      <c r="J91">
        <f t="shared" si="17"/>
        <v>1.077638764691236</v>
      </c>
      <c r="K91">
        <f t="shared" si="18"/>
        <v>0.54015086574792148</v>
      </c>
      <c r="L91">
        <f t="shared" si="19"/>
        <v>0.45984913425207868</v>
      </c>
      <c r="M91">
        <f t="shared" si="20"/>
        <v>1.8513346241060764</v>
      </c>
      <c r="N91">
        <f t="shared" si="21"/>
        <v>2.1746262535134471</v>
      </c>
    </row>
    <row r="92" spans="1:14" x14ac:dyDescent="0.25">
      <c r="A92" s="4">
        <f>IF('True_Odds_Calculator_2-way'!A93="","",'True_Odds_Calculator_2-way'!A93)</f>
        <v>1.56</v>
      </c>
      <c r="B92" s="4">
        <f>IF('True_Odds_Calculator_2-way'!B93="","",'True_Odds_Calculator_2-way'!B93)</f>
        <v>2.54</v>
      </c>
      <c r="C92" s="4">
        <f t="shared" si="11"/>
        <v>0.64102564102564097</v>
      </c>
      <c r="D92">
        <f t="shared" si="12"/>
        <v>0.39370078740157477</v>
      </c>
      <c r="E92">
        <f t="shared" si="13"/>
        <v>3.4726428427215739E-2</v>
      </c>
      <c r="F92">
        <f t="shared" si="14"/>
        <v>-0.21764587118917833</v>
      </c>
      <c r="G92">
        <v>0</v>
      </c>
      <c r="H92">
        <f t="shared" si="15"/>
        <v>0.25237229961639407</v>
      </c>
      <c r="I92">
        <f t="shared" si="16"/>
        <v>-1.0768262306348699</v>
      </c>
      <c r="J92">
        <f t="shared" si="17"/>
        <v>1.0768262306348699</v>
      </c>
      <c r="K92">
        <f t="shared" si="18"/>
        <v>0.62382148846988572</v>
      </c>
      <c r="L92">
        <f t="shared" si="19"/>
        <v>0.37617851153011422</v>
      </c>
      <c r="M92">
        <f t="shared" si="20"/>
        <v>1.6030226891555273</v>
      </c>
      <c r="N92">
        <f t="shared" si="21"/>
        <v>2.6583123951776999</v>
      </c>
    </row>
    <row r="93" spans="1:14" x14ac:dyDescent="0.25">
      <c r="A93" s="4">
        <f>IF('True_Odds_Calculator_2-way'!A94="","",'True_Odds_Calculator_2-way'!A94)</f>
        <v>1.64</v>
      </c>
      <c r="B93" s="4">
        <f>IF('True_Odds_Calculator_2-way'!B94="","",'True_Odds_Calculator_2-way'!B94)</f>
        <v>2.34</v>
      </c>
      <c r="C93" s="4">
        <f t="shared" si="11"/>
        <v>0.6097560975609756</v>
      </c>
      <c r="D93">
        <f t="shared" si="12"/>
        <v>0.42735042735042739</v>
      </c>
      <c r="E93">
        <f t="shared" si="13"/>
        <v>3.7106524911402872E-2</v>
      </c>
      <c r="F93">
        <f t="shared" si="14"/>
        <v>-0.22347300396080894</v>
      </c>
      <c r="G93">
        <v>0</v>
      </c>
      <c r="H93">
        <f t="shared" si="15"/>
        <v>0.26057952887221181</v>
      </c>
      <c r="I93">
        <f t="shared" si="16"/>
        <v>-1.0798355319766999</v>
      </c>
      <c r="J93">
        <f t="shared" si="17"/>
        <v>1.0798355319766999</v>
      </c>
      <c r="K93">
        <f t="shared" si="18"/>
        <v>0.59133292539540294</v>
      </c>
      <c r="L93">
        <f t="shared" si="19"/>
        <v>0.40866707460459728</v>
      </c>
      <c r="M93">
        <f t="shared" si="20"/>
        <v>1.6910947404650878</v>
      </c>
      <c r="N93">
        <f t="shared" si="21"/>
        <v>2.4469796128487777</v>
      </c>
    </row>
    <row r="94" spans="1:14" x14ac:dyDescent="0.25">
      <c r="A94" s="4">
        <f>IF('True_Odds_Calculator_2-way'!A95="","",'True_Odds_Calculator_2-way'!A95)</f>
        <v>1.56</v>
      </c>
      <c r="B94" s="4">
        <f>IF('True_Odds_Calculator_2-way'!B95="","",'True_Odds_Calculator_2-way'!B95)</f>
        <v>2.54</v>
      </c>
      <c r="C94" s="4">
        <f t="shared" si="11"/>
        <v>0.64102564102564097</v>
      </c>
      <c r="D94">
        <f t="shared" si="12"/>
        <v>0.39370078740157477</v>
      </c>
      <c r="E94">
        <f t="shared" si="13"/>
        <v>3.4726428427215739E-2</v>
      </c>
      <c r="F94">
        <f t="shared" si="14"/>
        <v>-0.21764587118917833</v>
      </c>
      <c r="G94">
        <v>0</v>
      </c>
      <c r="H94">
        <f t="shared" si="15"/>
        <v>0.25237229961639407</v>
      </c>
      <c r="I94">
        <f t="shared" si="16"/>
        <v>-1.0768262306348699</v>
      </c>
      <c r="J94">
        <f t="shared" si="17"/>
        <v>1.0768262306348699</v>
      </c>
      <c r="K94">
        <f t="shared" si="18"/>
        <v>0.62382148846988572</v>
      </c>
      <c r="L94">
        <f t="shared" si="19"/>
        <v>0.37617851153011422</v>
      </c>
      <c r="M94">
        <f t="shared" si="20"/>
        <v>1.6030226891555273</v>
      </c>
      <c r="N94">
        <f t="shared" si="21"/>
        <v>2.6583123951776999</v>
      </c>
    </row>
    <row r="95" spans="1:14" x14ac:dyDescent="0.25">
      <c r="A95" s="4">
        <f>IF('True_Odds_Calculator_2-way'!A96="","",'True_Odds_Calculator_2-way'!A96)</f>
        <v>1.42</v>
      </c>
      <c r="B95" s="4">
        <f>IF('True_Odds_Calculator_2-way'!B96="","",'True_Odds_Calculator_2-way'!B96)</f>
        <v>3</v>
      </c>
      <c r="C95" s="4">
        <f t="shared" si="11"/>
        <v>0.70422535211267612</v>
      </c>
      <c r="D95">
        <f t="shared" si="12"/>
        <v>0.33333333333333331</v>
      </c>
      <c r="E95">
        <f t="shared" si="13"/>
        <v>3.7558685446009488E-2</v>
      </c>
      <c r="F95">
        <f t="shared" si="14"/>
        <v>-0.19718309859154926</v>
      </c>
      <c r="G95">
        <v>0</v>
      </c>
      <c r="H95">
        <f t="shared" si="15"/>
        <v>0.23474178403755869</v>
      </c>
      <c r="I95">
        <f t="shared" si="16"/>
        <v>-1.091089451179962</v>
      </c>
      <c r="J95">
        <f t="shared" si="17"/>
        <v>1.091089451179962</v>
      </c>
      <c r="K95">
        <f t="shared" si="18"/>
        <v>0.68574991203090641</v>
      </c>
      <c r="L95">
        <f t="shared" si="19"/>
        <v>0.31425008796909365</v>
      </c>
      <c r="M95">
        <f t="shared" si="20"/>
        <v>1.4582575694955839</v>
      </c>
      <c r="N95">
        <f t="shared" si="21"/>
        <v>3.1821789023599241</v>
      </c>
    </row>
    <row r="96" spans="1:14" x14ac:dyDescent="0.25">
      <c r="A96" s="4">
        <f>IF('True_Odds_Calculator_2-way'!A97="","",'True_Odds_Calculator_2-way'!A97)</f>
        <v>1.64</v>
      </c>
      <c r="B96" s="4">
        <f>IF('True_Odds_Calculator_2-way'!B97="","",'True_Odds_Calculator_2-way'!B97)</f>
        <v>2.35</v>
      </c>
      <c r="C96" s="4">
        <f t="shared" si="11"/>
        <v>0.6097560975609756</v>
      </c>
      <c r="D96">
        <f t="shared" si="12"/>
        <v>0.42553191489361702</v>
      </c>
      <c r="E96">
        <f t="shared" si="13"/>
        <v>3.5288012454592677E-2</v>
      </c>
      <c r="F96">
        <f t="shared" si="14"/>
        <v>-0.22418266735858849</v>
      </c>
      <c r="G96">
        <v>0</v>
      </c>
      <c r="H96">
        <f t="shared" si="15"/>
        <v>0.25947067981318112</v>
      </c>
      <c r="I96">
        <f t="shared" si="16"/>
        <v>-1.075828707279838</v>
      </c>
      <c r="J96">
        <f t="shared" si="17"/>
        <v>1.075828707279838</v>
      </c>
      <c r="K96">
        <f t="shared" si="18"/>
        <v>0.59223098156369014</v>
      </c>
      <c r="L96">
        <f t="shared" si="19"/>
        <v>0.40776901843630997</v>
      </c>
      <c r="M96">
        <f t="shared" si="20"/>
        <v>1.6885303726590961</v>
      </c>
      <c r="N96">
        <f t="shared" si="21"/>
        <v>2.452368754827781</v>
      </c>
    </row>
    <row r="97" spans="1:14" x14ac:dyDescent="0.25">
      <c r="A97" s="4">
        <f>IF('True_Odds_Calculator_2-way'!A98="","",'True_Odds_Calculator_2-way'!A98)</f>
        <v>2.0699999999999998</v>
      </c>
      <c r="B97" s="4">
        <f>IF('True_Odds_Calculator_2-way'!B98="","",'True_Odds_Calculator_2-way'!B98)</f>
        <v>1.83</v>
      </c>
      <c r="C97" s="4">
        <f t="shared" si="11"/>
        <v>0.48309178743961356</v>
      </c>
      <c r="D97">
        <f t="shared" si="12"/>
        <v>0.54644808743169393</v>
      </c>
      <c r="E97">
        <f t="shared" si="13"/>
        <v>2.9539874871307603E-2</v>
      </c>
      <c r="F97">
        <f t="shared" si="14"/>
        <v>-0.23444470842902765</v>
      </c>
      <c r="G97">
        <v>0</v>
      </c>
      <c r="H97">
        <f t="shared" si="15"/>
        <v>0.26398458330033525</v>
      </c>
      <c r="I97">
        <f t="shared" si="16"/>
        <v>-1.0611311532512866</v>
      </c>
      <c r="J97">
        <f t="shared" si="17"/>
        <v>1.0611311532512866</v>
      </c>
      <c r="K97">
        <f t="shared" si="18"/>
        <v>0.46829407167694814</v>
      </c>
      <c r="L97">
        <f t="shared" si="19"/>
        <v>0.53170592832305175</v>
      </c>
      <c r="M97">
        <f t="shared" si="20"/>
        <v>2.1354103339788768</v>
      </c>
      <c r="N97">
        <f t="shared" si="21"/>
        <v>1.8807388571985679</v>
      </c>
    </row>
    <row r="98" spans="1:14" x14ac:dyDescent="0.25">
      <c r="A98" s="4">
        <f>IF('True_Odds_Calculator_2-way'!A99="","",'True_Odds_Calculator_2-way'!A99)</f>
        <v>1.95</v>
      </c>
      <c r="B98" s="4">
        <f>IF('True_Odds_Calculator_2-way'!B99="","",'True_Odds_Calculator_2-way'!B99)</f>
        <v>1.93</v>
      </c>
      <c r="C98" s="4">
        <f t="shared" si="11"/>
        <v>0.51282051282051289</v>
      </c>
      <c r="D98">
        <f t="shared" si="12"/>
        <v>0.5181347150259068</v>
      </c>
      <c r="E98">
        <f t="shared" si="13"/>
        <v>3.0955227846419575E-2</v>
      </c>
      <c r="F98">
        <f t="shared" si="14"/>
        <v>-0.23475488242327625</v>
      </c>
      <c r="G98">
        <v>0</v>
      </c>
      <c r="H98">
        <f t="shared" si="15"/>
        <v>0.26571011026969582</v>
      </c>
      <c r="I98">
        <f t="shared" si="16"/>
        <v>-1.0638899909514294</v>
      </c>
      <c r="J98">
        <f t="shared" si="17"/>
        <v>1.0638899909514294</v>
      </c>
      <c r="K98">
        <f t="shared" si="18"/>
        <v>0.49734035027939766</v>
      </c>
      <c r="L98">
        <f t="shared" si="19"/>
        <v>0.50265964972060251</v>
      </c>
      <c r="M98">
        <f t="shared" si="20"/>
        <v>2.0106954914038573</v>
      </c>
      <c r="N98">
        <f t="shared" si="21"/>
        <v>1.9894176915848294</v>
      </c>
    </row>
    <row r="99" spans="1:14" x14ac:dyDescent="0.25">
      <c r="A99" s="4">
        <f>IF('True_Odds_Calculator_2-way'!A100="","",'True_Odds_Calculator_2-way'!A100)</f>
        <v>1.73</v>
      </c>
      <c r="B99" s="4">
        <f>IF('True_Odds_Calculator_2-way'!B100="","",'True_Odds_Calculator_2-way'!B100)</f>
        <v>2.19</v>
      </c>
      <c r="C99" s="4">
        <f t="shared" si="11"/>
        <v>0.5780346820809249</v>
      </c>
      <c r="D99">
        <f t="shared" si="12"/>
        <v>0.45662100456621008</v>
      </c>
      <c r="E99">
        <f t="shared" si="13"/>
        <v>3.4655686647135031E-2</v>
      </c>
      <c r="F99">
        <f t="shared" si="14"/>
        <v>-0.22928709055876673</v>
      </c>
      <c r="G99">
        <v>0</v>
      </c>
      <c r="H99">
        <f t="shared" si="15"/>
        <v>0.26394277720590181</v>
      </c>
      <c r="I99">
        <f t="shared" si="16"/>
        <v>-1.0729144372515058</v>
      </c>
      <c r="J99">
        <f t="shared" si="17"/>
        <v>1.0729144372515058</v>
      </c>
      <c r="K99">
        <f t="shared" si="18"/>
        <v>0.56078093121655925</v>
      </c>
      <c r="L99">
        <f t="shared" si="19"/>
        <v>0.43921906878344058</v>
      </c>
      <c r="M99">
        <f t="shared" si="20"/>
        <v>1.7832275391935992</v>
      </c>
      <c r="N99">
        <f t="shared" si="21"/>
        <v>2.2767681803292916</v>
      </c>
    </row>
    <row r="100" spans="1:14" x14ac:dyDescent="0.25">
      <c r="A100" s="4">
        <f>IF('True_Odds_Calculator_2-way'!A101="","",'True_Odds_Calculator_2-way'!A101)</f>
        <v>1.64</v>
      </c>
      <c r="B100" s="4">
        <f>IF('True_Odds_Calculator_2-way'!B101="","",'True_Odds_Calculator_2-way'!B101)</f>
        <v>2.37</v>
      </c>
      <c r="C100" s="4">
        <f t="shared" si="11"/>
        <v>0.6097560975609756</v>
      </c>
      <c r="D100">
        <f t="shared" si="12"/>
        <v>0.42194092827004215</v>
      </c>
      <c r="E100">
        <f t="shared" si="13"/>
        <v>3.1697025831017633E-2</v>
      </c>
      <c r="F100">
        <f t="shared" si="14"/>
        <v>-0.2255840279921788</v>
      </c>
      <c r="G100">
        <v>0</v>
      </c>
      <c r="H100">
        <f t="shared" si="15"/>
        <v>0.25728105382319644</v>
      </c>
      <c r="I100">
        <f t="shared" si="16"/>
        <v>-1.0679470721459507</v>
      </c>
      <c r="J100">
        <f t="shared" si="17"/>
        <v>1.0679470721459507</v>
      </c>
      <c r="K100">
        <f t="shared" si="18"/>
        <v>0.59400548923620555</v>
      </c>
      <c r="L100">
        <f t="shared" si="19"/>
        <v>0.40599451076379461</v>
      </c>
      <c r="M100">
        <f t="shared" si="20"/>
        <v>1.6834861261734084</v>
      </c>
      <c r="N100">
        <f t="shared" si="21"/>
        <v>2.4630874888399528</v>
      </c>
    </row>
    <row r="101" spans="1:14" x14ac:dyDescent="0.25">
      <c r="A101" s="4">
        <f>IF('True_Odds_Calculator_2-way'!A102="","",'True_Odds_Calculator_2-way'!A102)</f>
        <v>2.19</v>
      </c>
      <c r="B101" s="4">
        <f>IF('True_Odds_Calculator_2-way'!B102="","",'True_Odds_Calculator_2-way'!B102)</f>
        <v>1.74</v>
      </c>
      <c r="C101" s="4">
        <f t="shared" si="11"/>
        <v>0.45662100456621008</v>
      </c>
      <c r="D101">
        <f t="shared" si="12"/>
        <v>0.57471264367816088</v>
      </c>
      <c r="E101">
        <f t="shared" si="13"/>
        <v>3.1333648244370904E-2</v>
      </c>
      <c r="F101">
        <f t="shared" si="14"/>
        <v>-0.23109221644885325</v>
      </c>
      <c r="G101">
        <v>0</v>
      </c>
      <c r="H101">
        <f t="shared" si="15"/>
        <v>0.26242586469322415</v>
      </c>
      <c r="I101">
        <f t="shared" si="16"/>
        <v>-1.0656403571953759</v>
      </c>
      <c r="J101">
        <f t="shared" si="17"/>
        <v>1.0656403571953759</v>
      </c>
      <c r="K101">
        <f t="shared" si="18"/>
        <v>0.4408953301027736</v>
      </c>
      <c r="L101">
        <f t="shared" si="19"/>
        <v>0.5591046698972264</v>
      </c>
      <c r="M101">
        <f t="shared" si="20"/>
        <v>2.2681120250624973</v>
      </c>
      <c r="N101">
        <f t="shared" si="21"/>
        <v>1.7885738643245783</v>
      </c>
    </row>
    <row r="102" spans="1:14" x14ac:dyDescent="0.25">
      <c r="A102" s="4">
        <f>IF('True_Odds_Calculator_2-way'!A103="","",'True_Odds_Calculator_2-way'!A103)</f>
        <v>1.97</v>
      </c>
      <c r="B102" s="4">
        <f>IF('True_Odds_Calculator_2-way'!B103="","",'True_Odds_Calculator_2-way'!B103)</f>
        <v>1.92</v>
      </c>
      <c r="C102" s="4">
        <f t="shared" si="11"/>
        <v>0.50761421319796951</v>
      </c>
      <c r="D102">
        <f t="shared" si="12"/>
        <v>0.52083333333333337</v>
      </c>
      <c r="E102">
        <f t="shared" si="13"/>
        <v>2.844754653130277E-2</v>
      </c>
      <c r="F102">
        <f t="shared" si="14"/>
        <v>-0.2359348561759731</v>
      </c>
      <c r="G102">
        <v>0</v>
      </c>
      <c r="H102">
        <f t="shared" si="15"/>
        <v>0.26438240270727581</v>
      </c>
      <c r="I102">
        <f t="shared" si="16"/>
        <v>-1.0585715534396718</v>
      </c>
      <c r="J102">
        <f t="shared" si="17"/>
        <v>1.0585715534396718</v>
      </c>
      <c r="K102">
        <f t="shared" si="18"/>
        <v>0.49338508579127022</v>
      </c>
      <c r="L102">
        <f t="shared" si="19"/>
        <v>0.50661491420873006</v>
      </c>
      <c r="M102">
        <f t="shared" si="20"/>
        <v>2.0268144068364817</v>
      </c>
      <c r="N102">
        <f t="shared" si="21"/>
        <v>1.9738858291644976</v>
      </c>
    </row>
    <row r="103" spans="1:14" x14ac:dyDescent="0.25">
      <c r="A103" s="4">
        <f>IF('True_Odds_Calculator_2-way'!A104="","",'True_Odds_Calculator_2-way'!A104)</f>
        <v>2.2999999999999998</v>
      </c>
      <c r="B103" s="4">
        <f>IF('True_Odds_Calculator_2-way'!B104="","",'True_Odds_Calculator_2-way'!B104)</f>
        <v>1.67</v>
      </c>
      <c r="C103" s="4">
        <f t="shared" si="11"/>
        <v>0.43478260869565222</v>
      </c>
      <c r="D103">
        <f t="shared" si="12"/>
        <v>0.5988023952095809</v>
      </c>
      <c r="E103">
        <f t="shared" si="13"/>
        <v>3.3585003905233002E-2</v>
      </c>
      <c r="F103">
        <f t="shared" si="14"/>
        <v>-0.22676386357719358</v>
      </c>
      <c r="G103">
        <v>0</v>
      </c>
      <c r="H103">
        <f t="shared" si="15"/>
        <v>0.26034886748242653</v>
      </c>
      <c r="I103">
        <f t="shared" si="16"/>
        <v>-1.0714969088698136</v>
      </c>
      <c r="J103">
        <f t="shared" si="17"/>
        <v>1.0714969088698136</v>
      </c>
      <c r="K103">
        <f t="shared" si="18"/>
        <v>0.41789493273906014</v>
      </c>
      <c r="L103">
        <f t="shared" si="19"/>
        <v>0.58210506726094002</v>
      </c>
      <c r="M103">
        <f t="shared" si="20"/>
        <v>2.3929459815307572</v>
      </c>
      <c r="N103">
        <f t="shared" si="21"/>
        <v>1.7179029289427752</v>
      </c>
    </row>
    <row r="104" spans="1:14" x14ac:dyDescent="0.25">
      <c r="A104" s="4">
        <f>IF('True_Odds_Calculator_2-way'!A105="","",'True_Odds_Calculator_2-way'!A105)</f>
        <v>2.02</v>
      </c>
      <c r="B104" s="4">
        <f>IF('True_Odds_Calculator_2-way'!B105="","",'True_Odds_Calculator_2-way'!B105)</f>
        <v>1.88</v>
      </c>
      <c r="C104" s="4">
        <f t="shared" si="11"/>
        <v>0.49504950495049505</v>
      </c>
      <c r="D104">
        <f t="shared" si="12"/>
        <v>0.53191489361702127</v>
      </c>
      <c r="E104">
        <f t="shared" si="13"/>
        <v>2.6964398567516312E-2</v>
      </c>
      <c r="F104">
        <f t="shared" si="14"/>
        <v>-0.23635980619338537</v>
      </c>
      <c r="G104">
        <v>0</v>
      </c>
      <c r="H104">
        <f t="shared" si="15"/>
        <v>0.26332420476090163</v>
      </c>
      <c r="I104">
        <f t="shared" si="16"/>
        <v>-1.0555008273018724</v>
      </c>
      <c r="J104">
        <f t="shared" si="17"/>
        <v>1.0555008273018724</v>
      </c>
      <c r="K104">
        <f t="shared" si="18"/>
        <v>0.48155387561543506</v>
      </c>
      <c r="L104">
        <f t="shared" si="19"/>
        <v>0.51844612438456505</v>
      </c>
      <c r="M104">
        <f t="shared" si="20"/>
        <v>2.0766108438479098</v>
      </c>
      <c r="N104">
        <f t="shared" si="21"/>
        <v>1.9288407280256479</v>
      </c>
    </row>
    <row r="105" spans="1:14" x14ac:dyDescent="0.25">
      <c r="A105" s="4">
        <f>IF('True_Odds_Calculator_2-way'!A106="","",'True_Odds_Calculator_2-way'!A106)</f>
        <v>1.95</v>
      </c>
      <c r="B105" s="4">
        <f>IF('True_Odds_Calculator_2-way'!B106="","",'True_Odds_Calculator_2-way'!B106)</f>
        <v>1.93</v>
      </c>
      <c r="C105" s="4">
        <f t="shared" si="11"/>
        <v>0.51282051282051289</v>
      </c>
      <c r="D105">
        <f t="shared" si="12"/>
        <v>0.5181347150259068</v>
      </c>
      <c r="E105">
        <f t="shared" si="13"/>
        <v>3.0955227846419575E-2</v>
      </c>
      <c r="F105">
        <f t="shared" si="14"/>
        <v>-0.23475488242327625</v>
      </c>
      <c r="G105">
        <v>0</v>
      </c>
      <c r="H105">
        <f t="shared" si="15"/>
        <v>0.26571011026969582</v>
      </c>
      <c r="I105">
        <f t="shared" si="16"/>
        <v>-1.0638899909514294</v>
      </c>
      <c r="J105">
        <f t="shared" si="17"/>
        <v>1.0638899909514294</v>
      </c>
      <c r="K105">
        <f t="shared" si="18"/>
        <v>0.49734035027939766</v>
      </c>
      <c r="L105">
        <f t="shared" si="19"/>
        <v>0.50265964972060251</v>
      </c>
      <c r="M105">
        <f t="shared" si="20"/>
        <v>2.0106954914038573</v>
      </c>
      <c r="N105">
        <f t="shared" si="21"/>
        <v>1.9894176915848294</v>
      </c>
    </row>
    <row r="106" spans="1:14" x14ac:dyDescent="0.25">
      <c r="A106" s="4">
        <f>IF('True_Odds_Calculator_2-way'!A107="","",'True_Odds_Calculator_2-way'!A107)</f>
        <v>2.0099999999999998</v>
      </c>
      <c r="B106" s="4">
        <f>IF('True_Odds_Calculator_2-way'!B107="","",'True_Odds_Calculator_2-way'!B107)</f>
        <v>1.86</v>
      </c>
      <c r="C106" s="4">
        <f t="shared" si="11"/>
        <v>0.49751243781094534</v>
      </c>
      <c r="D106">
        <f t="shared" si="12"/>
        <v>0.5376344086021505</v>
      </c>
      <c r="E106">
        <f t="shared" si="13"/>
        <v>3.5146846413095734E-2</v>
      </c>
      <c r="F106">
        <f t="shared" si="14"/>
        <v>-0.2323329588616061</v>
      </c>
      <c r="G106">
        <v>0</v>
      </c>
      <c r="H106">
        <f t="shared" si="15"/>
        <v>0.26747980527470178</v>
      </c>
      <c r="I106">
        <f t="shared" si="16"/>
        <v>-1.0729761966090035</v>
      </c>
      <c r="J106">
        <f t="shared" si="17"/>
        <v>1.0729761966090035</v>
      </c>
      <c r="K106">
        <f t="shared" si="18"/>
        <v>0.47991416249720437</v>
      </c>
      <c r="L106">
        <f t="shared" si="19"/>
        <v>0.52008583750279591</v>
      </c>
      <c r="M106">
        <f t="shared" si="20"/>
        <v>2.0837059585750928</v>
      </c>
      <c r="N106">
        <f t="shared" si="21"/>
        <v>1.9227595290837431</v>
      </c>
    </row>
    <row r="107" spans="1:14" x14ac:dyDescent="0.25">
      <c r="A107" s="4">
        <f>IF('True_Odds_Calculator_2-way'!A108="","",'True_Odds_Calculator_2-way'!A108)</f>
        <v>1.9</v>
      </c>
      <c r="B107" s="4">
        <f>IF('True_Odds_Calculator_2-way'!B108="","",'True_Odds_Calculator_2-way'!B108)</f>
        <v>1.97</v>
      </c>
      <c r="C107" s="4">
        <f t="shared" si="11"/>
        <v>0.52631578947368418</v>
      </c>
      <c r="D107">
        <f t="shared" si="12"/>
        <v>0.50761421319796951</v>
      </c>
      <c r="E107">
        <f t="shared" si="13"/>
        <v>3.3930002671653803E-2</v>
      </c>
      <c r="F107">
        <f t="shared" si="14"/>
        <v>-0.23323537269569861</v>
      </c>
      <c r="G107">
        <v>0</v>
      </c>
      <c r="H107">
        <f t="shared" si="15"/>
        <v>0.26716537536735235</v>
      </c>
      <c r="I107">
        <f t="shared" si="16"/>
        <v>-1.0702688317798925</v>
      </c>
      <c r="J107">
        <f t="shared" si="17"/>
        <v>1.0702688317798925</v>
      </c>
      <c r="K107">
        <f t="shared" si="18"/>
        <v>0.50936156937362553</v>
      </c>
      <c r="L107">
        <f t="shared" si="19"/>
        <v>0.49063843062637452</v>
      </c>
      <c r="M107">
        <f t="shared" si="20"/>
        <v>1.963241948601903</v>
      </c>
      <c r="N107">
        <f t="shared" si="21"/>
        <v>2.0381607668264961</v>
      </c>
    </row>
    <row r="108" spans="1:14" x14ac:dyDescent="0.25">
      <c r="A108" s="4">
        <f>IF('True_Odds_Calculator_2-way'!A109="","",'True_Odds_Calculator_2-way'!A109)</f>
        <v>2.16</v>
      </c>
      <c r="B108" s="4">
        <f>IF('True_Odds_Calculator_2-way'!B109="","",'True_Odds_Calculator_2-way'!B109)</f>
        <v>1.74</v>
      </c>
      <c r="C108" s="4">
        <f t="shared" si="11"/>
        <v>0.46296296296296291</v>
      </c>
      <c r="D108">
        <f t="shared" si="12"/>
        <v>0.57471264367816088</v>
      </c>
      <c r="E108">
        <f t="shared" si="13"/>
        <v>3.7675606641123682E-2</v>
      </c>
      <c r="F108">
        <f t="shared" si="14"/>
        <v>-0.22839506172839519</v>
      </c>
      <c r="G108">
        <v>0</v>
      </c>
      <c r="H108">
        <f t="shared" si="15"/>
        <v>0.26607066836951887</v>
      </c>
      <c r="I108">
        <f t="shared" si="16"/>
        <v>-1.0793322294408634</v>
      </c>
      <c r="J108">
        <f t="shared" si="17"/>
        <v>1.0793322294408634</v>
      </c>
      <c r="K108">
        <f t="shared" si="18"/>
        <v>0.44404472798104189</v>
      </c>
      <c r="L108">
        <f t="shared" si="19"/>
        <v>0.55595527201895822</v>
      </c>
      <c r="M108">
        <f t="shared" si="20"/>
        <v>2.2520253861514017</v>
      </c>
      <c r="N108">
        <f t="shared" si="21"/>
        <v>1.7987058497862392</v>
      </c>
    </row>
    <row r="109" spans="1:14" x14ac:dyDescent="0.25">
      <c r="A109" s="4">
        <f>IF('True_Odds_Calculator_2-way'!A110="","",'True_Odds_Calculator_2-way'!A110)</f>
        <v>2.06</v>
      </c>
      <c r="B109" s="4">
        <f>IF('True_Odds_Calculator_2-way'!B110="","",'True_Odds_Calculator_2-way'!B110)</f>
        <v>1.83</v>
      </c>
      <c r="C109" s="4">
        <f t="shared" si="11"/>
        <v>0.4854368932038835</v>
      </c>
      <c r="D109">
        <f t="shared" si="12"/>
        <v>0.54644808743169393</v>
      </c>
      <c r="E109">
        <f t="shared" si="13"/>
        <v>3.1884980635577431E-2</v>
      </c>
      <c r="F109">
        <f t="shared" si="14"/>
        <v>-0.2333810812244681</v>
      </c>
      <c r="G109">
        <v>0</v>
      </c>
      <c r="H109">
        <f t="shared" si="15"/>
        <v>0.26526606186004559</v>
      </c>
      <c r="I109">
        <f t="shared" si="16"/>
        <v>-1.0661247392009334</v>
      </c>
      <c r="J109">
        <f t="shared" si="17"/>
        <v>1.0661247392009334</v>
      </c>
      <c r="K109">
        <f t="shared" si="18"/>
        <v>0.46946324151730962</v>
      </c>
      <c r="L109">
        <f t="shared" si="19"/>
        <v>0.53053675848269044</v>
      </c>
      <c r="M109">
        <f t="shared" si="20"/>
        <v>2.1300922235529893</v>
      </c>
      <c r="N109">
        <f t="shared" si="21"/>
        <v>1.8848835335367746</v>
      </c>
    </row>
    <row r="110" spans="1:14" x14ac:dyDescent="0.25">
      <c r="A110" s="4">
        <f>IF('True_Odds_Calculator_2-way'!A111="","",'True_Odds_Calculator_2-way'!A111)</f>
        <v>2.0499999999999998</v>
      </c>
      <c r="B110" s="4">
        <f>IF('True_Odds_Calculator_2-way'!B111="","",'True_Odds_Calculator_2-way'!B111)</f>
        <v>1.83</v>
      </c>
      <c r="C110" s="4">
        <f t="shared" si="11"/>
        <v>0.48780487804878053</v>
      </c>
      <c r="D110">
        <f t="shared" si="12"/>
        <v>0.54644808743169393</v>
      </c>
      <c r="E110">
        <f t="shared" si="13"/>
        <v>3.4252965480474407E-2</v>
      </c>
      <c r="F110">
        <f t="shared" si="14"/>
        <v>-0.23230707716913246</v>
      </c>
      <c r="G110">
        <v>0</v>
      </c>
      <c r="H110">
        <f t="shared" si="15"/>
        <v>0.26656004264960681</v>
      </c>
      <c r="I110">
        <f t="shared" si="16"/>
        <v>-1.0711894933108055</v>
      </c>
      <c r="J110">
        <f t="shared" si="17"/>
        <v>1.0711894933108055</v>
      </c>
      <c r="K110">
        <f t="shared" si="18"/>
        <v>0.47064383372894186</v>
      </c>
      <c r="L110">
        <f t="shared" si="19"/>
        <v>0.52935616627105819</v>
      </c>
      <c r="M110">
        <f t="shared" si="20"/>
        <v>2.1247489679763456</v>
      </c>
      <c r="N110">
        <f t="shared" si="21"/>
        <v>1.8890872794479689</v>
      </c>
    </row>
    <row r="111" spans="1:14" x14ac:dyDescent="0.25">
      <c r="A111" s="4">
        <f>IF('True_Odds_Calculator_2-way'!A112="","",'True_Odds_Calculator_2-way'!A112)</f>
        <v>2</v>
      </c>
      <c r="B111" s="4">
        <f>IF('True_Odds_Calculator_2-way'!B112="","",'True_Odds_Calculator_2-way'!B112)</f>
        <v>1.87</v>
      </c>
      <c r="C111" s="4">
        <f t="shared" si="11"/>
        <v>0.5</v>
      </c>
      <c r="D111">
        <f t="shared" si="12"/>
        <v>0.53475935828876997</v>
      </c>
      <c r="E111">
        <f t="shared" si="13"/>
        <v>3.475935828876997E-2</v>
      </c>
      <c r="F111">
        <f t="shared" si="14"/>
        <v>-0.23262032085561501</v>
      </c>
      <c r="G111">
        <v>0</v>
      </c>
      <c r="H111">
        <f t="shared" si="15"/>
        <v>0.26737967914438499</v>
      </c>
      <c r="I111">
        <f t="shared" si="16"/>
        <v>-1.0721125348377947</v>
      </c>
      <c r="J111">
        <f t="shared" si="17"/>
        <v>1.0721125348377947</v>
      </c>
      <c r="K111">
        <f t="shared" si="18"/>
        <v>0.48259927160678084</v>
      </c>
      <c r="L111">
        <f t="shared" si="19"/>
        <v>0.51740072839321916</v>
      </c>
      <c r="M111">
        <f t="shared" si="20"/>
        <v>2.0721125348377947</v>
      </c>
      <c r="N111">
        <f t="shared" si="21"/>
        <v>1.9327379053088816</v>
      </c>
    </row>
    <row r="112" spans="1:14" x14ac:dyDescent="0.25">
      <c r="A112" s="4">
        <f>IF('True_Odds_Calculator_2-way'!A113="","",'True_Odds_Calculator_2-way'!A113)</f>
        <v>1.96</v>
      </c>
      <c r="B112" s="4">
        <f>IF('True_Odds_Calculator_2-way'!B113="","",'True_Odds_Calculator_2-way'!B113)</f>
        <v>1.91</v>
      </c>
      <c r="C112" s="4">
        <f t="shared" si="11"/>
        <v>0.51020408163265307</v>
      </c>
      <c r="D112">
        <f t="shared" si="12"/>
        <v>0.52356020942408377</v>
      </c>
      <c r="E112">
        <f t="shared" si="13"/>
        <v>3.3764291056736839E-2</v>
      </c>
      <c r="F112">
        <f t="shared" si="14"/>
        <v>-0.23335826477187727</v>
      </c>
      <c r="G112">
        <v>0</v>
      </c>
      <c r="H112">
        <f t="shared" si="15"/>
        <v>0.26712255582861416</v>
      </c>
      <c r="I112">
        <f t="shared" si="16"/>
        <v>-1.0699012312772824</v>
      </c>
      <c r="J112">
        <f t="shared" si="17"/>
        <v>1.0699012312772824</v>
      </c>
      <c r="K112">
        <f t="shared" si="18"/>
        <v>0.49331431287667615</v>
      </c>
      <c r="L112">
        <f t="shared" si="19"/>
        <v>0.50668568712332396</v>
      </c>
      <c r="M112">
        <f t="shared" si="20"/>
        <v>2.0271051820261912</v>
      </c>
      <c r="N112">
        <f t="shared" si="21"/>
        <v>1.9736101204623264</v>
      </c>
    </row>
    <row r="113" spans="1:14" x14ac:dyDescent="0.25">
      <c r="A113" s="4">
        <f>IF('True_Odds_Calculator_2-way'!A114="","",'True_Odds_Calculator_2-way'!A114)</f>
        <v>2.0299999999999998</v>
      </c>
      <c r="B113" s="4">
        <f>IF('True_Odds_Calculator_2-way'!B114="","",'True_Odds_Calculator_2-way'!B114)</f>
        <v>1.85</v>
      </c>
      <c r="C113" s="4">
        <f t="shared" si="11"/>
        <v>0.49261083743842371</v>
      </c>
      <c r="D113">
        <f t="shared" si="12"/>
        <v>0.54054054054054046</v>
      </c>
      <c r="E113">
        <f t="shared" si="13"/>
        <v>3.315137797896428E-2</v>
      </c>
      <c r="F113">
        <f t="shared" si="14"/>
        <v>-0.23312475036612956</v>
      </c>
      <c r="G113">
        <v>0</v>
      </c>
      <c r="H113">
        <f t="shared" si="15"/>
        <v>0.26627612834509384</v>
      </c>
      <c r="I113">
        <f t="shared" si="16"/>
        <v>-1.0687396570715308</v>
      </c>
      <c r="J113">
        <f t="shared" si="17"/>
        <v>1.0687396570715308</v>
      </c>
      <c r="K113">
        <f t="shared" si="18"/>
        <v>0.47600872092291718</v>
      </c>
      <c r="L113">
        <f t="shared" si="19"/>
        <v>0.52399127907708287</v>
      </c>
      <c r="M113">
        <f t="shared" si="20"/>
        <v>2.1008018467836762</v>
      </c>
      <c r="N113">
        <f t="shared" si="21"/>
        <v>1.9084287085108012</v>
      </c>
    </row>
    <row r="114" spans="1:14" x14ac:dyDescent="0.25">
      <c r="A114" s="4">
        <f>IF('True_Odds_Calculator_2-way'!A115="","",'True_Odds_Calculator_2-way'!A115)</f>
        <v>1.98</v>
      </c>
      <c r="B114" s="4">
        <f>IF('True_Odds_Calculator_2-way'!B115="","",'True_Odds_Calculator_2-way'!B115)</f>
        <v>1.89</v>
      </c>
      <c r="C114" s="4">
        <f t="shared" si="11"/>
        <v>0.50505050505050508</v>
      </c>
      <c r="D114">
        <f t="shared" si="12"/>
        <v>0.52910052910052918</v>
      </c>
      <c r="E114">
        <f t="shared" si="13"/>
        <v>3.4151034151034265E-2</v>
      </c>
      <c r="F114">
        <f t="shared" si="14"/>
        <v>-0.23307145529367745</v>
      </c>
      <c r="G114">
        <v>0</v>
      </c>
      <c r="H114">
        <f t="shared" si="15"/>
        <v>0.26722248944471172</v>
      </c>
      <c r="I114">
        <f t="shared" si="16"/>
        <v>-1.0707595557083738</v>
      </c>
      <c r="J114">
        <f t="shared" si="17"/>
        <v>1.0707595557083738</v>
      </c>
      <c r="K114">
        <f t="shared" si="18"/>
        <v>0.48796093876492608</v>
      </c>
      <c r="L114">
        <f t="shared" si="19"/>
        <v>0.5120390612350737</v>
      </c>
      <c r="M114">
        <f t="shared" si="20"/>
        <v>2.0493443645942064</v>
      </c>
      <c r="N114">
        <f t="shared" si="21"/>
        <v>1.9529760045804527</v>
      </c>
    </row>
    <row r="115" spans="1:14" x14ac:dyDescent="0.25">
      <c r="A115" s="4">
        <f>IF('True_Odds_Calculator_2-way'!A116="","",'True_Odds_Calculator_2-way'!A116)</f>
        <v>2.13</v>
      </c>
      <c r="B115" s="4">
        <f>IF('True_Odds_Calculator_2-way'!B116="","",'True_Odds_Calculator_2-way'!B116)</f>
        <v>1.76</v>
      </c>
      <c r="C115" s="4">
        <f t="shared" si="11"/>
        <v>0.46948356807511737</v>
      </c>
      <c r="D115">
        <f t="shared" si="12"/>
        <v>0.56818181818181823</v>
      </c>
      <c r="E115">
        <f t="shared" si="13"/>
        <v>3.7665386256935607E-2</v>
      </c>
      <c r="F115">
        <f t="shared" si="14"/>
        <v>-0.22908664105847198</v>
      </c>
      <c r="G115">
        <v>0</v>
      </c>
      <c r="H115">
        <f t="shared" si="15"/>
        <v>0.26675202731540765</v>
      </c>
      <c r="I115">
        <f t="shared" si="16"/>
        <v>-1.0790808419378759</v>
      </c>
      <c r="J115">
        <f t="shared" si="17"/>
        <v>1.0790808419378759</v>
      </c>
      <c r="K115">
        <f t="shared" si="18"/>
        <v>0.45058007312499337</v>
      </c>
      <c r="L115">
        <f t="shared" si="19"/>
        <v>0.54941992687500663</v>
      </c>
      <c r="M115">
        <f t="shared" si="20"/>
        <v>2.2193613513897996</v>
      </c>
      <c r="N115">
        <f t="shared" si="21"/>
        <v>1.8201014398727853</v>
      </c>
    </row>
    <row r="116" spans="1:14" x14ac:dyDescent="0.25">
      <c r="A116" s="4">
        <f>IF('True_Odds_Calculator_2-way'!A117="","",'True_Odds_Calculator_2-way'!A117)</f>
        <v>1.98</v>
      </c>
      <c r="B116" s="4">
        <f>IF('True_Odds_Calculator_2-way'!B117="","",'True_Odds_Calculator_2-way'!B117)</f>
        <v>1.89</v>
      </c>
      <c r="C116" s="4">
        <f t="shared" si="11"/>
        <v>0.50505050505050508</v>
      </c>
      <c r="D116">
        <f t="shared" si="12"/>
        <v>0.52910052910052918</v>
      </c>
      <c r="E116">
        <f t="shared" si="13"/>
        <v>3.4151034151034265E-2</v>
      </c>
      <c r="F116">
        <f t="shared" si="14"/>
        <v>-0.23307145529367745</v>
      </c>
      <c r="G116">
        <v>0</v>
      </c>
      <c r="H116">
        <f t="shared" si="15"/>
        <v>0.26722248944471172</v>
      </c>
      <c r="I116">
        <f t="shared" si="16"/>
        <v>-1.0707595557083738</v>
      </c>
      <c r="J116">
        <f t="shared" si="17"/>
        <v>1.0707595557083738</v>
      </c>
      <c r="K116">
        <f t="shared" si="18"/>
        <v>0.48796093876492608</v>
      </c>
      <c r="L116">
        <f t="shared" si="19"/>
        <v>0.5120390612350737</v>
      </c>
      <c r="M116">
        <f t="shared" si="20"/>
        <v>2.0493443645942064</v>
      </c>
      <c r="N116">
        <f t="shared" si="21"/>
        <v>1.9529760045804527</v>
      </c>
    </row>
    <row r="117" spans="1:14" x14ac:dyDescent="0.25">
      <c r="A117" s="4">
        <f>IF('True_Odds_Calculator_2-way'!A118="","",'True_Odds_Calculator_2-way'!A118)</f>
        <v>2.0699999999999998</v>
      </c>
      <c r="B117" s="4">
        <f>IF('True_Odds_Calculator_2-way'!B118="","",'True_Odds_Calculator_2-way'!B118)</f>
        <v>1.8</v>
      </c>
      <c r="C117" s="4">
        <f t="shared" si="11"/>
        <v>0.48309178743961356</v>
      </c>
      <c r="D117">
        <f t="shared" si="12"/>
        <v>0.55555555555555558</v>
      </c>
      <c r="E117">
        <f t="shared" si="13"/>
        <v>3.8647342995169254E-2</v>
      </c>
      <c r="F117">
        <f t="shared" si="14"/>
        <v>-0.22973698336017168</v>
      </c>
      <c r="G117">
        <v>0</v>
      </c>
      <c r="H117">
        <f t="shared" si="15"/>
        <v>0.26838432635534087</v>
      </c>
      <c r="I117">
        <f t="shared" si="16"/>
        <v>-1.0808442529177926</v>
      </c>
      <c r="J117">
        <f t="shared" si="17"/>
        <v>1.0808442529177926</v>
      </c>
      <c r="K117">
        <f t="shared" si="18"/>
        <v>0.46371363147270434</v>
      </c>
      <c r="L117">
        <f t="shared" si="19"/>
        <v>0.53628636852729539</v>
      </c>
      <c r="M117">
        <f t="shared" si="20"/>
        <v>2.1565033506220384</v>
      </c>
      <c r="N117">
        <f t="shared" si="21"/>
        <v>1.8646754023342345</v>
      </c>
    </row>
    <row r="118" spans="1:14" x14ac:dyDescent="0.25">
      <c r="A118" s="4">
        <f>IF('True_Odds_Calculator_2-way'!A119="","",'True_Odds_Calculator_2-way'!A119)</f>
        <v>1.81</v>
      </c>
      <c r="B118" s="4">
        <f>IF('True_Odds_Calculator_2-way'!B119="","",'True_Odds_Calculator_2-way'!B119)</f>
        <v>2.06</v>
      </c>
      <c r="C118" s="4">
        <f t="shared" si="11"/>
        <v>0.5524861878453039</v>
      </c>
      <c r="D118">
        <f t="shared" si="12"/>
        <v>0.4854368932038835</v>
      </c>
      <c r="E118">
        <f t="shared" si="13"/>
        <v>3.7923081049187513E-2</v>
      </c>
      <c r="F118">
        <f t="shared" si="14"/>
        <v>-0.23027409751649397</v>
      </c>
      <c r="G118">
        <v>0</v>
      </c>
      <c r="H118">
        <f t="shared" si="15"/>
        <v>0.26819717856568148</v>
      </c>
      <c r="I118">
        <f t="shared" si="16"/>
        <v>-1.079206513730294</v>
      </c>
      <c r="J118">
        <f t="shared" si="17"/>
        <v>1.079206513730294</v>
      </c>
      <c r="K118">
        <f t="shared" si="18"/>
        <v>0.5335731492446798</v>
      </c>
      <c r="L118">
        <f t="shared" si="19"/>
        <v>0.46642685075531992</v>
      </c>
      <c r="M118">
        <f t="shared" si="20"/>
        <v>1.8741572761215382</v>
      </c>
      <c r="N118">
        <f t="shared" si="21"/>
        <v>2.1439589045541121</v>
      </c>
    </row>
    <row r="119" spans="1:14" x14ac:dyDescent="0.25">
      <c r="A119" s="4">
        <f>IF('True_Odds_Calculator_2-way'!A120="","",'True_Odds_Calculator_2-way'!A120)</f>
        <v>1.89</v>
      </c>
      <c r="B119" s="4">
        <f>IF('True_Odds_Calculator_2-way'!B120="","",'True_Odds_Calculator_2-way'!B120)</f>
        <v>1.98</v>
      </c>
      <c r="C119" s="4">
        <f t="shared" si="11"/>
        <v>0.52910052910052918</v>
      </c>
      <c r="D119">
        <f t="shared" si="12"/>
        <v>0.50505050505050508</v>
      </c>
      <c r="E119">
        <f t="shared" si="13"/>
        <v>3.4151034151034265E-2</v>
      </c>
      <c r="F119">
        <f t="shared" si="14"/>
        <v>-0.23307145529367745</v>
      </c>
      <c r="G119">
        <v>0</v>
      </c>
      <c r="H119">
        <f t="shared" si="15"/>
        <v>0.26722248944471172</v>
      </c>
      <c r="I119">
        <f t="shared" si="16"/>
        <v>-1.0707595557083738</v>
      </c>
      <c r="J119">
        <f t="shared" si="17"/>
        <v>1.0707595557083738</v>
      </c>
      <c r="K119">
        <f t="shared" si="18"/>
        <v>0.5120390612350737</v>
      </c>
      <c r="L119">
        <f t="shared" si="19"/>
        <v>0.48796093876492608</v>
      </c>
      <c r="M119">
        <f t="shared" si="20"/>
        <v>1.9529760045804527</v>
      </c>
      <c r="N119">
        <f t="shared" si="21"/>
        <v>2.0493443645942064</v>
      </c>
    </row>
    <row r="120" spans="1:14" x14ac:dyDescent="0.25">
      <c r="A120" s="4">
        <f>IF('True_Odds_Calculator_2-way'!A121="","",'True_Odds_Calculator_2-way'!A121)</f>
        <v>2.06</v>
      </c>
      <c r="B120" s="4">
        <f>IF('True_Odds_Calculator_2-way'!B121="","",'True_Odds_Calculator_2-way'!B121)</f>
        <v>1.82</v>
      </c>
      <c r="C120" s="4">
        <f t="shared" si="11"/>
        <v>0.4854368932038835</v>
      </c>
      <c r="D120">
        <f t="shared" si="12"/>
        <v>0.54945054945054939</v>
      </c>
      <c r="E120">
        <f t="shared" si="13"/>
        <v>3.4887442654432999E-2</v>
      </c>
      <c r="F120">
        <f t="shared" si="14"/>
        <v>-0.2318361250400085</v>
      </c>
      <c r="G120">
        <v>0</v>
      </c>
      <c r="H120">
        <f t="shared" si="15"/>
        <v>0.26672356769444144</v>
      </c>
      <c r="I120">
        <f t="shared" si="16"/>
        <v>-1.0726058003503602</v>
      </c>
      <c r="J120">
        <f t="shared" si="17"/>
        <v>1.0726058003503602</v>
      </c>
      <c r="K120">
        <f t="shared" si="18"/>
        <v>0.46795400693555494</v>
      </c>
      <c r="L120">
        <f t="shared" si="19"/>
        <v>0.53204599306444489</v>
      </c>
      <c r="M120">
        <f t="shared" si="20"/>
        <v>2.1369621483713819</v>
      </c>
      <c r="N120">
        <f t="shared" si="21"/>
        <v>1.8795367562872962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1.83</v>
      </c>
      <c r="C121" s="4">
        <f t="shared" si="11"/>
        <v>0.48780487804878053</v>
      </c>
      <c r="D121">
        <f t="shared" si="12"/>
        <v>0.54644808743169393</v>
      </c>
      <c r="E121">
        <f t="shared" si="13"/>
        <v>3.4252965480474407E-2</v>
      </c>
      <c r="F121">
        <f t="shared" si="14"/>
        <v>-0.23230707716913246</v>
      </c>
      <c r="G121">
        <v>0</v>
      </c>
      <c r="H121">
        <f t="shared" si="15"/>
        <v>0.26656004264960681</v>
      </c>
      <c r="I121">
        <f t="shared" si="16"/>
        <v>-1.0711894933108055</v>
      </c>
      <c r="J121">
        <f t="shared" si="17"/>
        <v>1.0711894933108055</v>
      </c>
      <c r="K121">
        <f t="shared" si="18"/>
        <v>0.47064383372894186</v>
      </c>
      <c r="L121">
        <f t="shared" si="19"/>
        <v>0.52935616627105819</v>
      </c>
      <c r="M121">
        <f t="shared" si="20"/>
        <v>2.1247489679763456</v>
      </c>
      <c r="N121">
        <f t="shared" si="21"/>
        <v>1.8890872794479689</v>
      </c>
    </row>
    <row r="122" spans="1:14" x14ac:dyDescent="0.25">
      <c r="A122" s="4">
        <f>IF('True_Odds_Calculator_2-way'!A123="","",'True_Odds_Calculator_2-way'!A123)</f>
        <v>1.65</v>
      </c>
      <c r="B122" s="4">
        <f>IF('True_Odds_Calculator_2-way'!B123="","",'True_Odds_Calculator_2-way'!B123)</f>
        <v>2.31</v>
      </c>
      <c r="C122" s="4">
        <f t="shared" si="11"/>
        <v>0.60606060606060608</v>
      </c>
      <c r="D122">
        <f t="shared" si="12"/>
        <v>0.4329004329004329</v>
      </c>
      <c r="E122">
        <f t="shared" si="13"/>
        <v>3.8961038961038863E-2</v>
      </c>
      <c r="F122">
        <f t="shared" si="14"/>
        <v>-0.22340285976649621</v>
      </c>
      <c r="G122">
        <v>0</v>
      </c>
      <c r="H122">
        <f t="shared" si="15"/>
        <v>0.26236389872753507</v>
      </c>
      <c r="I122">
        <f t="shared" si="16"/>
        <v>-1.0836965077746656</v>
      </c>
      <c r="J122">
        <f t="shared" si="17"/>
        <v>1.0836965077746656</v>
      </c>
      <c r="K122">
        <f t="shared" si="18"/>
        <v>0.58671579337859414</v>
      </c>
      <c r="L122">
        <f t="shared" si="19"/>
        <v>0.41328420662140614</v>
      </c>
      <c r="M122">
        <f t="shared" si="20"/>
        <v>1.7044027300535323</v>
      </c>
      <c r="N122">
        <f t="shared" si="21"/>
        <v>2.4196424251848119</v>
      </c>
    </row>
    <row r="123" spans="1:14" x14ac:dyDescent="0.25">
      <c r="A123" s="4">
        <f>IF('True_Odds_Calculator_2-way'!A124="","",'True_Odds_Calculator_2-way'!A124)</f>
        <v>1.76</v>
      </c>
      <c r="B123" s="4">
        <f>IF('True_Odds_Calculator_2-way'!B124="","",'True_Odds_Calculator_2-way'!B124)</f>
        <v>2.13</v>
      </c>
      <c r="C123" s="4">
        <f t="shared" si="11"/>
        <v>0.56818181818181823</v>
      </c>
      <c r="D123">
        <f t="shared" si="12"/>
        <v>0.46948356807511737</v>
      </c>
      <c r="E123">
        <f t="shared" si="13"/>
        <v>3.7665386256935607E-2</v>
      </c>
      <c r="F123">
        <f t="shared" si="14"/>
        <v>-0.22908664105847198</v>
      </c>
      <c r="G123">
        <v>0</v>
      </c>
      <c r="H123">
        <f t="shared" si="15"/>
        <v>0.26675202731540765</v>
      </c>
      <c r="I123">
        <f t="shared" si="16"/>
        <v>-1.0790808419378759</v>
      </c>
      <c r="J123">
        <f t="shared" si="17"/>
        <v>1.0790808419378759</v>
      </c>
      <c r="K123">
        <f t="shared" si="18"/>
        <v>0.54941992687500663</v>
      </c>
      <c r="L123">
        <f t="shared" si="19"/>
        <v>0.45058007312499337</v>
      </c>
      <c r="M123">
        <f t="shared" si="20"/>
        <v>1.8201014398727853</v>
      </c>
      <c r="N123">
        <f t="shared" si="21"/>
        <v>2.2193613513897996</v>
      </c>
    </row>
    <row r="124" spans="1:14" x14ac:dyDescent="0.25">
      <c r="A124" s="4">
        <f>IF('True_Odds_Calculator_2-way'!A125="","",'True_Odds_Calculator_2-way'!A125)</f>
        <v>1.88</v>
      </c>
      <c r="B124" s="4">
        <f>IF('True_Odds_Calculator_2-way'!B125="","",'True_Odds_Calculator_2-way'!B125)</f>
        <v>2</v>
      </c>
      <c r="C124" s="4">
        <f t="shared" si="11"/>
        <v>0.53191489361702127</v>
      </c>
      <c r="D124">
        <f t="shared" si="12"/>
        <v>0.5</v>
      </c>
      <c r="E124">
        <f t="shared" si="13"/>
        <v>3.1914893617021267E-2</v>
      </c>
      <c r="F124">
        <f t="shared" si="14"/>
        <v>-0.23404255319148937</v>
      </c>
      <c r="G124">
        <v>0</v>
      </c>
      <c r="H124">
        <f t="shared" si="15"/>
        <v>0.26595744680851063</v>
      </c>
      <c r="I124">
        <f t="shared" si="16"/>
        <v>-1.0660035817780522</v>
      </c>
      <c r="J124">
        <f t="shared" si="17"/>
        <v>1.0660035817780522</v>
      </c>
      <c r="K124">
        <f t="shared" si="18"/>
        <v>0.51597373362761745</v>
      </c>
      <c r="L124">
        <f t="shared" si="19"/>
        <v>0.48402626637238261</v>
      </c>
      <c r="M124">
        <f t="shared" si="20"/>
        <v>1.9380831519646857</v>
      </c>
      <c r="N124">
        <f t="shared" si="21"/>
        <v>2.0660035817780522</v>
      </c>
    </row>
    <row r="125" spans="1:14" x14ac:dyDescent="0.25">
      <c r="A125" s="4">
        <f>IF('True_Odds_Calculator_2-way'!A126="","",'True_Odds_Calculator_2-way'!A126)</f>
        <v>2.19</v>
      </c>
      <c r="B125" s="4">
        <f>IF('True_Odds_Calculator_2-way'!B126="","",'True_Odds_Calculator_2-way'!B126)</f>
        <v>1.72</v>
      </c>
      <c r="C125" s="4">
        <f t="shared" si="11"/>
        <v>0.45662100456621008</v>
      </c>
      <c r="D125">
        <f t="shared" si="12"/>
        <v>0.58139534883720934</v>
      </c>
      <c r="E125">
        <f t="shared" si="13"/>
        <v>3.8016353403419467E-2</v>
      </c>
      <c r="F125">
        <f t="shared" si="14"/>
        <v>-0.22746097483274919</v>
      </c>
      <c r="G125">
        <v>0</v>
      </c>
      <c r="H125">
        <f t="shared" si="15"/>
        <v>0.26547732823616865</v>
      </c>
      <c r="I125">
        <f t="shared" si="16"/>
        <v>-1.0803395392536077</v>
      </c>
      <c r="J125">
        <f t="shared" si="17"/>
        <v>1.0803395392536077</v>
      </c>
      <c r="K125">
        <f t="shared" si="18"/>
        <v>0.43752110049466114</v>
      </c>
      <c r="L125">
        <f t="shared" si="19"/>
        <v>0.5624788995053388</v>
      </c>
      <c r="M125">
        <f t="shared" si="20"/>
        <v>2.2856040517117928</v>
      </c>
      <c r="N125">
        <f t="shared" si="21"/>
        <v>1.7778444682625973</v>
      </c>
    </row>
    <row r="126" spans="1:14" x14ac:dyDescent="0.25">
      <c r="A126" s="4">
        <f>IF('True_Odds_Calculator_2-way'!A127="","",'True_Odds_Calculator_2-way'!A127)</f>
        <v>1.87</v>
      </c>
      <c r="B126" s="4">
        <f>IF('True_Odds_Calculator_2-way'!B127="","",'True_Odds_Calculator_2-way'!B127)</f>
        <v>2.0099999999999998</v>
      </c>
      <c r="C126" s="4">
        <f t="shared" si="11"/>
        <v>0.53475935828876997</v>
      </c>
      <c r="D126">
        <f t="shared" si="12"/>
        <v>0.49751243781094534</v>
      </c>
      <c r="E126">
        <f t="shared" si="13"/>
        <v>3.22717960997152E-2</v>
      </c>
      <c r="F126">
        <f t="shared" si="14"/>
        <v>-0.23377763588474743</v>
      </c>
      <c r="G126">
        <v>0</v>
      </c>
      <c r="H126">
        <f t="shared" si="15"/>
        <v>0.26604943198446268</v>
      </c>
      <c r="I126">
        <f t="shared" si="16"/>
        <v>-1.0667918442539084</v>
      </c>
      <c r="J126">
        <f t="shared" si="17"/>
        <v>1.0667918442539084</v>
      </c>
      <c r="K126">
        <f t="shared" si="18"/>
        <v>0.51864290324350448</v>
      </c>
      <c r="L126">
        <f t="shared" si="19"/>
        <v>0.48135709675649557</v>
      </c>
      <c r="M126">
        <f t="shared" si="20"/>
        <v>1.9281089045009006</v>
      </c>
      <c r="N126">
        <f t="shared" si="21"/>
        <v>2.0774597626964471</v>
      </c>
    </row>
    <row r="127" spans="1:14" x14ac:dyDescent="0.25">
      <c r="A127" s="4">
        <f>IF('True_Odds_Calculator_2-way'!A128="","",'True_Odds_Calculator_2-way'!A128)</f>
        <v>1.85</v>
      </c>
      <c r="B127" s="4">
        <f>IF('True_Odds_Calculator_2-way'!B128="","",'True_Odds_Calculator_2-way'!B128)</f>
        <v>2.0299999999999998</v>
      </c>
      <c r="C127" s="4">
        <f t="shared" si="11"/>
        <v>0.54054054054054046</v>
      </c>
      <c r="D127">
        <f t="shared" si="12"/>
        <v>0.49261083743842371</v>
      </c>
      <c r="E127">
        <f t="shared" si="13"/>
        <v>3.315137797896428E-2</v>
      </c>
      <c r="F127">
        <f t="shared" si="14"/>
        <v>-0.23312475036612956</v>
      </c>
      <c r="G127">
        <v>0</v>
      </c>
      <c r="H127">
        <f t="shared" si="15"/>
        <v>0.26627612834509384</v>
      </c>
      <c r="I127">
        <f t="shared" si="16"/>
        <v>-1.0687396570715308</v>
      </c>
      <c r="J127">
        <f t="shared" si="17"/>
        <v>1.0687396570715308</v>
      </c>
      <c r="K127">
        <f t="shared" si="18"/>
        <v>0.52399127907708287</v>
      </c>
      <c r="L127">
        <f t="shared" si="19"/>
        <v>0.47600872092291718</v>
      </c>
      <c r="M127">
        <f t="shared" si="20"/>
        <v>1.9084287085108012</v>
      </c>
      <c r="N127">
        <f t="shared" si="21"/>
        <v>2.1008018467836762</v>
      </c>
    </row>
    <row r="128" spans="1:14" x14ac:dyDescent="0.25">
      <c r="A128" s="4">
        <f>IF('True_Odds_Calculator_2-way'!A129="","",'True_Odds_Calculator_2-way'!A129)</f>
        <v>1.75</v>
      </c>
      <c r="B128" s="4">
        <f>IF('True_Odds_Calculator_2-way'!B129="","",'True_Odds_Calculator_2-way'!B129)</f>
        <v>2.14</v>
      </c>
      <c r="C128" s="4">
        <f t="shared" si="11"/>
        <v>0.5714285714285714</v>
      </c>
      <c r="D128">
        <f t="shared" si="12"/>
        <v>0.46728971962616822</v>
      </c>
      <c r="E128">
        <f t="shared" si="13"/>
        <v>3.8718291054739673E-2</v>
      </c>
      <c r="F128">
        <f t="shared" si="14"/>
        <v>-0.22830440587449929</v>
      </c>
      <c r="G128">
        <v>0</v>
      </c>
      <c r="H128">
        <f t="shared" si="15"/>
        <v>0.26702269692923897</v>
      </c>
      <c r="I128">
        <f t="shared" si="16"/>
        <v>-1.0814761408717504</v>
      </c>
      <c r="J128">
        <f t="shared" si="17"/>
        <v>1.0814761408717504</v>
      </c>
      <c r="K128">
        <f t="shared" si="18"/>
        <v>0.55214846039654741</v>
      </c>
      <c r="L128">
        <f t="shared" si="19"/>
        <v>0.44785153960345248</v>
      </c>
      <c r="M128">
        <f t="shared" si="20"/>
        <v>1.8111071056538131</v>
      </c>
      <c r="N128">
        <f t="shared" si="21"/>
        <v>2.2328828005937953</v>
      </c>
    </row>
    <row r="129" spans="1:14" x14ac:dyDescent="0.25">
      <c r="A129" s="4">
        <f>IF('True_Odds_Calculator_2-way'!A130="","",'True_Odds_Calculator_2-way'!A130)</f>
        <v>1.46</v>
      </c>
      <c r="B129" s="4">
        <f>IF('True_Odds_Calculator_2-way'!B130="","",'True_Odds_Calculator_2-way'!B130)</f>
        <v>2.78</v>
      </c>
      <c r="C129" s="4">
        <f t="shared" si="11"/>
        <v>0.68493150684931503</v>
      </c>
      <c r="D129">
        <f t="shared" si="12"/>
        <v>0.35971223021582738</v>
      </c>
      <c r="E129">
        <f t="shared" si="13"/>
        <v>4.4643737065142464E-2</v>
      </c>
      <c r="F129">
        <f t="shared" si="14"/>
        <v>-0.20173450280871186</v>
      </c>
      <c r="G129">
        <v>0</v>
      </c>
      <c r="H129">
        <f t="shared" si="15"/>
        <v>0.24637823987385435</v>
      </c>
      <c r="I129">
        <f t="shared" si="16"/>
        <v>-1.1051241842563382</v>
      </c>
      <c r="J129">
        <f t="shared" si="17"/>
        <v>1.1051241842563382</v>
      </c>
      <c r="K129">
        <f t="shared" si="18"/>
        <v>0.66297296812947748</v>
      </c>
      <c r="L129">
        <f t="shared" si="19"/>
        <v>0.33702703187052235</v>
      </c>
      <c r="M129">
        <f t="shared" si="20"/>
        <v>1.5083571247579157</v>
      </c>
      <c r="N129">
        <f t="shared" si="21"/>
        <v>2.9671210479762817</v>
      </c>
    </row>
    <row r="130" spans="1:14" x14ac:dyDescent="0.25">
      <c r="A130" s="4">
        <f>IF('True_Odds_Calculator_2-way'!A131="","",'True_Odds_Calculator_2-way'!A131)</f>
        <v>1.74</v>
      </c>
      <c r="B130" s="4">
        <f>IF('True_Odds_Calculator_2-way'!B131="","",'True_Odds_Calculator_2-way'!B131)</f>
        <v>2.11</v>
      </c>
      <c r="C130" s="4">
        <f t="shared" si="11"/>
        <v>0.57471264367816088</v>
      </c>
      <c r="D130">
        <f t="shared" si="12"/>
        <v>0.47393364928909953</v>
      </c>
      <c r="E130">
        <f t="shared" si="13"/>
        <v>4.8646292967260418E-2</v>
      </c>
      <c r="F130">
        <f t="shared" si="14"/>
        <v>-0.22372936754371631</v>
      </c>
      <c r="G130">
        <v>0</v>
      </c>
      <c r="H130">
        <f t="shared" si="15"/>
        <v>0.27237566051097672</v>
      </c>
      <c r="I130">
        <f t="shared" si="16"/>
        <v>-1.1033737580104406</v>
      </c>
      <c r="J130">
        <f t="shared" si="17"/>
        <v>1.1033737580104406</v>
      </c>
      <c r="K130">
        <f t="shared" si="18"/>
        <v>0.5505102572168219</v>
      </c>
      <c r="L130">
        <f t="shared" si="19"/>
        <v>0.4494897427831781</v>
      </c>
      <c r="M130">
        <f t="shared" si="20"/>
        <v>1.816496580927726</v>
      </c>
      <c r="N130">
        <f t="shared" si="21"/>
        <v>2.2247448713915889</v>
      </c>
    </row>
    <row r="131" spans="1:14" x14ac:dyDescent="0.25">
      <c r="A131" s="4">
        <f>IF('True_Odds_Calculator_2-way'!A132="","",'True_Odds_Calculator_2-way'!A132)</f>
        <v>1.85</v>
      </c>
      <c r="B131" s="4">
        <f>IF('True_Odds_Calculator_2-way'!B132="","",'True_Odds_Calculator_2-way'!B132)</f>
        <v>2</v>
      </c>
      <c r="C131" s="4">
        <f t="shared" ref="C131:C194" si="22">1/A131</f>
        <v>0.54054054054054046</v>
      </c>
      <c r="D131">
        <f t="shared" ref="D131:D194" si="23">1/B131</f>
        <v>0.5</v>
      </c>
      <c r="E131">
        <f t="shared" ref="E131:E194" si="24">C131+D131-1</f>
        <v>4.0540540540540349E-2</v>
      </c>
      <c r="F131">
        <f t="shared" ref="F131:F194" si="25">C131+D131-(C131*D131)-1</f>
        <v>-0.22972972972972983</v>
      </c>
      <c r="G131">
        <v>0</v>
      </c>
      <c r="H131">
        <f t="shared" ref="H131:H194" si="26">C131*D131</f>
        <v>0.27027027027027023</v>
      </c>
      <c r="I131">
        <f t="shared" ref="I131:I194" si="27">((-4*F131*H131)^0.5)/(2*F131)</f>
        <v>-1.0846522890932806</v>
      </c>
      <c r="J131">
        <f t="shared" ref="J131:J194" si="28">(-((-4*F131*H131)^0.5))/(2*F131)</f>
        <v>1.0846522890932806</v>
      </c>
      <c r="K131">
        <f t="shared" ref="K131:K194" si="29">IF(A131="","",(C131/($J131+C131-($J131*C131))))</f>
        <v>0.52030369513807517</v>
      </c>
      <c r="L131">
        <f t="shared" ref="L131:L194" si="30">IF(B131="","",(D131/($J131+D131-($J131*D131))))</f>
        <v>0.47969630486192494</v>
      </c>
      <c r="M131">
        <f t="shared" ref="M131:M194" si="31">IF(A131="","",1/K131)</f>
        <v>1.9219544457292885</v>
      </c>
      <c r="N131">
        <f t="shared" ref="N131:N194" si="32">IF(B131="","",1/L131)</f>
        <v>2.0846522890932806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</v>
      </c>
      <c r="C132" s="4">
        <f t="shared" si="22"/>
        <v>0.55555555555555558</v>
      </c>
      <c r="D132">
        <f t="shared" si="23"/>
        <v>0.49019607843137253</v>
      </c>
      <c r="E132">
        <f t="shared" si="24"/>
        <v>4.5751633986928164E-2</v>
      </c>
      <c r="F132">
        <f t="shared" si="25"/>
        <v>-0.22657952069716769</v>
      </c>
      <c r="G132">
        <v>0</v>
      </c>
      <c r="H132">
        <f t="shared" si="26"/>
        <v>0.27233115468409586</v>
      </c>
      <c r="I132">
        <f t="shared" si="27"/>
        <v>-1.0963225241337866</v>
      </c>
      <c r="J132">
        <f t="shared" si="28"/>
        <v>1.0963225241337866</v>
      </c>
      <c r="K132">
        <f t="shared" si="29"/>
        <v>0.53274858300287342</v>
      </c>
      <c r="L132">
        <f t="shared" si="30"/>
        <v>0.46725141699712647</v>
      </c>
      <c r="M132">
        <f t="shared" si="31"/>
        <v>1.8770580193070292</v>
      </c>
      <c r="N132">
        <f t="shared" si="32"/>
        <v>2.1401754250991387</v>
      </c>
    </row>
    <row r="133" spans="1:14" x14ac:dyDescent="0.25">
      <c r="A133" s="4">
        <f>IF('True_Odds_Calculator_2-way'!A134="","",'True_Odds_Calculator_2-way'!A134)</f>
        <v>1.83</v>
      </c>
      <c r="B133" s="4">
        <f>IF('True_Odds_Calculator_2-way'!B134="","",'True_Odds_Calculator_2-way'!B134)</f>
        <v>2.02</v>
      </c>
      <c r="C133" s="4">
        <f t="shared" si="22"/>
        <v>0.54644808743169393</v>
      </c>
      <c r="D133">
        <f t="shared" si="23"/>
        <v>0.49504950495049505</v>
      </c>
      <c r="E133">
        <f t="shared" si="24"/>
        <v>4.1497592382188975E-2</v>
      </c>
      <c r="F133">
        <f t="shared" si="25"/>
        <v>-0.22902126278201596</v>
      </c>
      <c r="G133">
        <v>0</v>
      </c>
      <c r="H133">
        <f t="shared" si="26"/>
        <v>0.27051885516420493</v>
      </c>
      <c r="I133">
        <f t="shared" si="27"/>
        <v>-1.0868281233544477</v>
      </c>
      <c r="J133">
        <f t="shared" si="28"/>
        <v>1.0868281233544477</v>
      </c>
      <c r="K133">
        <f t="shared" si="29"/>
        <v>0.52574374088486586</v>
      </c>
      <c r="L133">
        <f t="shared" si="30"/>
        <v>0.47425625911513414</v>
      </c>
      <c r="M133">
        <f t="shared" si="31"/>
        <v>1.9020673423841918</v>
      </c>
      <c r="N133">
        <f t="shared" si="32"/>
        <v>2.1085646858215363</v>
      </c>
    </row>
    <row r="134" spans="1:14" x14ac:dyDescent="0.25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1.73</v>
      </c>
      <c r="C134" s="4">
        <f t="shared" si="22"/>
        <v>0.46948356807511737</v>
      </c>
      <c r="D134">
        <f t="shared" si="23"/>
        <v>0.5780346820809249</v>
      </c>
      <c r="E134">
        <f t="shared" si="24"/>
        <v>4.7518250156042274E-2</v>
      </c>
      <c r="F134">
        <f t="shared" si="25"/>
        <v>-0.22385953485847643</v>
      </c>
      <c r="G134">
        <v>0</v>
      </c>
      <c r="H134">
        <f t="shared" si="26"/>
        <v>0.27137778501451876</v>
      </c>
      <c r="I134">
        <f t="shared" si="27"/>
        <v>-1.1010304962695641</v>
      </c>
      <c r="J134">
        <f t="shared" si="28"/>
        <v>1.1010304962695641</v>
      </c>
      <c r="K134">
        <f t="shared" si="29"/>
        <v>0.44560014093190792</v>
      </c>
      <c r="L134">
        <f t="shared" si="30"/>
        <v>0.55439985906809197</v>
      </c>
      <c r="M134">
        <f t="shared" si="31"/>
        <v>2.244164460784607</v>
      </c>
      <c r="N134">
        <f t="shared" si="32"/>
        <v>1.8037522622767821</v>
      </c>
    </row>
    <row r="135" spans="1:14" x14ac:dyDescent="0.25">
      <c r="A135" s="4">
        <f>IF('True_Odds_Calculator_2-way'!A136="","",'True_Odds_Calculator_2-way'!A136)</f>
        <v>1.49</v>
      </c>
      <c r="B135" s="4">
        <f>IF('True_Odds_Calculator_2-way'!B136="","",'True_Odds_Calculator_2-way'!B136)</f>
        <v>2.63</v>
      </c>
      <c r="C135" s="4">
        <f t="shared" si="22"/>
        <v>0.67114093959731547</v>
      </c>
      <c r="D135">
        <f t="shared" si="23"/>
        <v>0.38022813688212931</v>
      </c>
      <c r="E135">
        <f t="shared" si="24"/>
        <v>5.1369076479444775E-2</v>
      </c>
      <c r="F135">
        <f t="shared" si="25"/>
        <v>-0.20381759256896415</v>
      </c>
      <c r="G135">
        <v>0</v>
      </c>
      <c r="H135">
        <f t="shared" si="26"/>
        <v>0.25518666904840892</v>
      </c>
      <c r="I135">
        <f t="shared" si="27"/>
        <v>-1.1189434999827963</v>
      </c>
      <c r="J135">
        <f t="shared" si="28"/>
        <v>1.1189434999827963</v>
      </c>
      <c r="K135">
        <f t="shared" si="29"/>
        <v>0.64587704084538655</v>
      </c>
      <c r="L135">
        <f t="shared" si="30"/>
        <v>0.35412295915461345</v>
      </c>
      <c r="M135">
        <f t="shared" si="31"/>
        <v>1.5482823149915701</v>
      </c>
      <c r="N135">
        <f t="shared" si="32"/>
        <v>2.8238779049719578</v>
      </c>
    </row>
    <row r="136" spans="1:14" x14ac:dyDescent="0.25">
      <c r="A136" s="4">
        <f>IF('True_Odds_Calculator_2-way'!A137="","",'True_Odds_Calculator_2-way'!A137)</f>
        <v>1.93</v>
      </c>
      <c r="B136" s="4">
        <f>IF('True_Odds_Calculator_2-way'!B137="","",'True_Odds_Calculator_2-way'!B137)</f>
        <v>1.9</v>
      </c>
      <c r="C136" s="4">
        <f t="shared" si="22"/>
        <v>0.5181347150259068</v>
      </c>
      <c r="D136">
        <f t="shared" si="23"/>
        <v>0.52631578947368418</v>
      </c>
      <c r="E136">
        <f t="shared" si="24"/>
        <v>4.445050449959087E-2</v>
      </c>
      <c r="F136">
        <f t="shared" si="25"/>
        <v>-0.22825197709299161</v>
      </c>
      <c r="G136">
        <v>0</v>
      </c>
      <c r="H136">
        <f t="shared" si="26"/>
        <v>0.27270248159258254</v>
      </c>
      <c r="I136">
        <f t="shared" si="27"/>
        <v>-1.0930430596399217</v>
      </c>
      <c r="J136">
        <f t="shared" si="28"/>
        <v>1.0930430596399217</v>
      </c>
      <c r="K136">
        <f t="shared" si="29"/>
        <v>0.49590136395381257</v>
      </c>
      <c r="L136">
        <f t="shared" si="30"/>
        <v>0.50409863604618754</v>
      </c>
      <c r="M136">
        <f t="shared" si="31"/>
        <v>2.0165300454651267</v>
      </c>
      <c r="N136">
        <f t="shared" si="32"/>
        <v>1.9837387536759294</v>
      </c>
    </row>
    <row r="137" spans="1:14" x14ac:dyDescent="0.25">
      <c r="A137" s="4">
        <f>IF('True_Odds_Calculator_2-way'!A138="","",'True_Odds_Calculator_2-way'!A138)</f>
        <v>1.72</v>
      </c>
      <c r="B137" s="4">
        <f>IF('True_Odds_Calculator_2-way'!B138="","",'True_Odds_Calculator_2-way'!B138)</f>
        <v>2.14</v>
      </c>
      <c r="C137" s="4">
        <f t="shared" si="22"/>
        <v>0.58139534883720934</v>
      </c>
      <c r="D137">
        <f t="shared" si="23"/>
        <v>0.46728971962616822</v>
      </c>
      <c r="E137">
        <f t="shared" si="24"/>
        <v>4.8685068463377501E-2</v>
      </c>
      <c r="F137">
        <f t="shared" si="25"/>
        <v>-0.22299500108672032</v>
      </c>
      <c r="G137">
        <v>0</v>
      </c>
      <c r="H137">
        <f t="shared" si="26"/>
        <v>0.27168006955009782</v>
      </c>
      <c r="I137">
        <f t="shared" si="27"/>
        <v>-1.1037769642208697</v>
      </c>
      <c r="J137">
        <f t="shared" si="28"/>
        <v>1.1037769642208697</v>
      </c>
      <c r="K137">
        <f t="shared" si="29"/>
        <v>0.55719016135121435</v>
      </c>
      <c r="L137">
        <f t="shared" si="30"/>
        <v>0.4428098386487857</v>
      </c>
      <c r="M137">
        <f t="shared" si="31"/>
        <v>1.7947194142390264</v>
      </c>
      <c r="N137">
        <f t="shared" si="32"/>
        <v>2.2583057392117913</v>
      </c>
    </row>
    <row r="138" spans="1:14" x14ac:dyDescent="0.25">
      <c r="A138" s="4">
        <f>IF('True_Odds_Calculator_2-way'!A139="","",'True_Odds_Calculator_2-way'!A139)</f>
        <v>1.97</v>
      </c>
      <c r="B138" s="4">
        <f>IF('True_Odds_Calculator_2-way'!B139="","",'True_Odds_Calculator_2-way'!B139)</f>
        <v>1.87</v>
      </c>
      <c r="C138" s="4">
        <f t="shared" si="22"/>
        <v>0.50761421319796951</v>
      </c>
      <c r="D138">
        <f t="shared" si="23"/>
        <v>0.53475935828876997</v>
      </c>
      <c r="E138">
        <f t="shared" si="24"/>
        <v>4.2373571486739481E-2</v>
      </c>
      <c r="F138">
        <f t="shared" si="25"/>
        <v>-0.22907787942126556</v>
      </c>
      <c r="G138">
        <v>0</v>
      </c>
      <c r="H138">
        <f t="shared" si="26"/>
        <v>0.27145145090800504</v>
      </c>
      <c r="I138">
        <f t="shared" si="27"/>
        <v>-1.0885653508392383</v>
      </c>
      <c r="J138">
        <f t="shared" si="28"/>
        <v>1.0885653508392383</v>
      </c>
      <c r="K138">
        <f t="shared" si="29"/>
        <v>0.48640299573233392</v>
      </c>
      <c r="L138">
        <f t="shared" si="30"/>
        <v>0.51359700426766597</v>
      </c>
      <c r="M138">
        <f t="shared" si="31"/>
        <v>2.0559083903140616</v>
      </c>
      <c r="N138">
        <f t="shared" si="32"/>
        <v>1.9470518552301377</v>
      </c>
    </row>
    <row r="139" spans="1:14" x14ac:dyDescent="0.25">
      <c r="A139" s="4">
        <f>IF('True_Odds_Calculator_2-way'!A140="","",'True_Odds_Calculator_2-way'!A140)</f>
        <v>1.66</v>
      </c>
      <c r="B139" s="4">
        <f>IF('True_Odds_Calculator_2-way'!B140="","",'True_Odds_Calculator_2-way'!B140)</f>
        <v>2.2000000000000002</v>
      </c>
      <c r="C139" s="4">
        <f t="shared" si="22"/>
        <v>0.60240963855421692</v>
      </c>
      <c r="D139">
        <f t="shared" si="23"/>
        <v>0.45454545454545453</v>
      </c>
      <c r="E139">
        <f t="shared" si="24"/>
        <v>5.6955093099671394E-2</v>
      </c>
      <c r="F139">
        <f t="shared" si="25"/>
        <v>-0.2168674698795181</v>
      </c>
      <c r="G139">
        <v>0</v>
      </c>
      <c r="H139">
        <f t="shared" si="26"/>
        <v>0.2738225629791895</v>
      </c>
      <c r="I139">
        <f t="shared" si="27"/>
        <v>-1.1236664374387366</v>
      </c>
      <c r="J139">
        <f t="shared" si="28"/>
        <v>1.1236664374387366</v>
      </c>
      <c r="K139">
        <f t="shared" si="29"/>
        <v>0.57417811397874152</v>
      </c>
      <c r="L139">
        <f t="shared" si="30"/>
        <v>0.42582188602125842</v>
      </c>
      <c r="M139">
        <f t="shared" si="31"/>
        <v>1.7416198487095664</v>
      </c>
      <c r="N139">
        <f t="shared" si="32"/>
        <v>2.3483997249264843</v>
      </c>
    </row>
    <row r="140" spans="1:14" x14ac:dyDescent="0.25">
      <c r="A140" s="4">
        <f>IF('True_Odds_Calculator_2-way'!A141="","",'True_Odds_Calculator_2-way'!A141)</f>
        <v>1.73</v>
      </c>
      <c r="B140" s="4">
        <f>IF('True_Odds_Calculator_2-way'!B141="","",'True_Odds_Calculator_2-way'!B141)</f>
        <v>2.09</v>
      </c>
      <c r="C140" s="4">
        <f t="shared" si="22"/>
        <v>0.5780346820809249</v>
      </c>
      <c r="D140">
        <f t="shared" si="23"/>
        <v>0.47846889952153115</v>
      </c>
      <c r="E140">
        <f t="shared" si="24"/>
        <v>5.6503581602456165E-2</v>
      </c>
      <c r="F140">
        <f t="shared" si="25"/>
        <v>-0.22006803661808205</v>
      </c>
      <c r="G140">
        <v>0</v>
      </c>
      <c r="H140">
        <f t="shared" si="26"/>
        <v>0.27657161822053827</v>
      </c>
      <c r="I140">
        <f t="shared" si="27"/>
        <v>-1.1210508723689179</v>
      </c>
      <c r="J140">
        <f t="shared" si="28"/>
        <v>1.1210508723689179</v>
      </c>
      <c r="K140">
        <f t="shared" si="29"/>
        <v>0.54994394682236836</v>
      </c>
      <c r="L140">
        <f t="shared" si="30"/>
        <v>0.45005605317763153</v>
      </c>
      <c r="M140">
        <f t="shared" si="31"/>
        <v>1.8183671368293095</v>
      </c>
      <c r="N140">
        <f t="shared" si="32"/>
        <v>2.2219454508821204</v>
      </c>
    </row>
    <row r="141" spans="1:14" x14ac:dyDescent="0.25">
      <c r="A141" s="4">
        <f>IF('True_Odds_Calculator_2-way'!A142="","",'True_Odds_Calculator_2-way'!A142)</f>
        <v>1.7</v>
      </c>
      <c r="B141" s="4">
        <f>IF('True_Odds_Calculator_2-way'!B142="","",'True_Odds_Calculator_2-way'!B142)</f>
        <v>2.1800000000000002</v>
      </c>
      <c r="C141" s="4">
        <f t="shared" si="22"/>
        <v>0.58823529411764708</v>
      </c>
      <c r="D141">
        <f t="shared" si="23"/>
        <v>0.4587155963302752</v>
      </c>
      <c r="E141">
        <f t="shared" si="24"/>
        <v>4.6950890447922333E-2</v>
      </c>
      <c r="F141">
        <f t="shared" si="25"/>
        <v>-0.22288181327576895</v>
      </c>
      <c r="G141">
        <v>0</v>
      </c>
      <c r="H141">
        <f t="shared" si="26"/>
        <v>0.26983270372369128</v>
      </c>
      <c r="I141">
        <f t="shared" si="27"/>
        <v>-1.1002971203391541</v>
      </c>
      <c r="J141">
        <f t="shared" si="28"/>
        <v>1.1002971203391541</v>
      </c>
      <c r="K141">
        <f t="shared" si="29"/>
        <v>0.56490537208303937</v>
      </c>
      <c r="L141">
        <f t="shared" si="30"/>
        <v>0.43509462791696046</v>
      </c>
      <c r="M141">
        <f t="shared" si="31"/>
        <v>1.7702079842374079</v>
      </c>
      <c r="N141">
        <f t="shared" si="32"/>
        <v>2.2983506020002022</v>
      </c>
    </row>
    <row r="142" spans="1:14" x14ac:dyDescent="0.25">
      <c r="A142" s="4">
        <f>IF('True_Odds_Calculator_2-way'!A143="","",'True_Odds_Calculator_2-way'!A143)</f>
        <v>1.63</v>
      </c>
      <c r="B142" s="4">
        <f>IF('True_Odds_Calculator_2-way'!B143="","",'True_Odds_Calculator_2-way'!B143)</f>
        <v>2.38</v>
      </c>
      <c r="C142" s="4">
        <f t="shared" si="22"/>
        <v>0.61349693251533743</v>
      </c>
      <c r="D142">
        <f t="shared" si="23"/>
        <v>0.42016806722689076</v>
      </c>
      <c r="E142">
        <f t="shared" si="24"/>
        <v>3.3664999742228252E-2</v>
      </c>
      <c r="F142">
        <f t="shared" si="25"/>
        <v>-0.22410682064236731</v>
      </c>
      <c r="G142">
        <v>0</v>
      </c>
      <c r="H142">
        <f t="shared" si="26"/>
        <v>0.25777182038459556</v>
      </c>
      <c r="I142">
        <f t="shared" si="27"/>
        <v>-1.0724824201463117</v>
      </c>
      <c r="J142">
        <f t="shared" si="28"/>
        <v>1.0724824201463117</v>
      </c>
      <c r="K142">
        <f t="shared" si="29"/>
        <v>0.59677837856639582</v>
      </c>
      <c r="L142">
        <f t="shared" si="30"/>
        <v>0.40322162143360418</v>
      </c>
      <c r="M142">
        <f t="shared" si="31"/>
        <v>1.6756639246921761</v>
      </c>
      <c r="N142">
        <f t="shared" si="32"/>
        <v>2.4800257398019103</v>
      </c>
    </row>
    <row r="143" spans="1:14" x14ac:dyDescent="0.25">
      <c r="A143" s="4">
        <f>IF('True_Odds_Calculator_2-way'!A144="","",'True_Odds_Calculator_2-way'!A144)</f>
        <v>1.58</v>
      </c>
      <c r="B143" s="4">
        <f>IF('True_Odds_Calculator_2-way'!B144="","",'True_Odds_Calculator_2-way'!B144)</f>
        <v>2.5</v>
      </c>
      <c r="C143" s="4">
        <f t="shared" si="22"/>
        <v>0.63291139240506322</v>
      </c>
      <c r="D143">
        <f t="shared" si="23"/>
        <v>0.4</v>
      </c>
      <c r="E143">
        <f t="shared" si="24"/>
        <v>3.2911392405063244E-2</v>
      </c>
      <c r="F143">
        <f t="shared" si="25"/>
        <v>-0.22025316455696209</v>
      </c>
      <c r="G143">
        <v>0</v>
      </c>
      <c r="H143">
        <f t="shared" si="26"/>
        <v>0.25316455696202528</v>
      </c>
      <c r="I143">
        <f t="shared" si="27"/>
        <v>-1.0721125348377945</v>
      </c>
      <c r="J143">
        <f t="shared" si="28"/>
        <v>1.0721125348377945</v>
      </c>
      <c r="K143">
        <f t="shared" si="29"/>
        <v>0.61658923335991145</v>
      </c>
      <c r="L143">
        <f t="shared" si="30"/>
        <v>0.38341076664008866</v>
      </c>
      <c r="M143">
        <f t="shared" si="31"/>
        <v>1.6218252702059208</v>
      </c>
      <c r="N143">
        <f t="shared" si="32"/>
        <v>2.6081688022566918</v>
      </c>
    </row>
    <row r="144" spans="1:14" x14ac:dyDescent="0.25">
      <c r="A144" s="4">
        <f>IF('True_Odds_Calculator_2-way'!A145="","",'True_Odds_Calculator_2-way'!A145)</f>
        <v>1.78</v>
      </c>
      <c r="B144" s="4">
        <f>IF('True_Odds_Calculator_2-way'!B145="","",'True_Odds_Calculator_2-way'!B145)</f>
        <v>2.1</v>
      </c>
      <c r="C144" s="4">
        <f t="shared" si="22"/>
        <v>0.5617977528089888</v>
      </c>
      <c r="D144">
        <f t="shared" si="23"/>
        <v>0.47619047619047616</v>
      </c>
      <c r="E144">
        <f t="shared" si="24"/>
        <v>3.7988228999465079E-2</v>
      </c>
      <c r="F144">
        <f t="shared" si="25"/>
        <v>-0.2295345104333868</v>
      </c>
      <c r="G144">
        <v>0</v>
      </c>
      <c r="H144">
        <f t="shared" si="26"/>
        <v>0.26752273943285182</v>
      </c>
      <c r="I144">
        <f t="shared" si="27"/>
        <v>-1.0795837927188263</v>
      </c>
      <c r="J144">
        <f t="shared" si="28"/>
        <v>1.0795837927188263</v>
      </c>
      <c r="K144">
        <f t="shared" si="29"/>
        <v>0.54286595577264729</v>
      </c>
      <c r="L144">
        <f t="shared" si="30"/>
        <v>0.45713404422735271</v>
      </c>
      <c r="M144">
        <f t="shared" si="31"/>
        <v>1.8420753583206844</v>
      </c>
      <c r="N144">
        <f t="shared" si="32"/>
        <v>2.1875421719907089</v>
      </c>
    </row>
    <row r="145" spans="1:14" x14ac:dyDescent="0.25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1.72</v>
      </c>
      <c r="C145" s="4">
        <f t="shared" si="22"/>
        <v>0.4587155963302752</v>
      </c>
      <c r="D145">
        <f t="shared" si="23"/>
        <v>0.58139534883720934</v>
      </c>
      <c r="E145">
        <f t="shared" si="24"/>
        <v>4.0110945167484591E-2</v>
      </c>
      <c r="F145">
        <f t="shared" si="25"/>
        <v>-0.22658416897802425</v>
      </c>
      <c r="G145">
        <v>0</v>
      </c>
      <c r="H145">
        <f t="shared" si="26"/>
        <v>0.26669511414550884</v>
      </c>
      <c r="I145">
        <f t="shared" si="27"/>
        <v>-1.0849075915068656</v>
      </c>
      <c r="J145">
        <f t="shared" si="28"/>
        <v>1.0849075915068656</v>
      </c>
      <c r="K145">
        <f t="shared" si="29"/>
        <v>0.43855976031354993</v>
      </c>
      <c r="L145">
        <f t="shared" si="30"/>
        <v>0.56144023968644996</v>
      </c>
      <c r="M145">
        <f t="shared" si="31"/>
        <v>2.2801909579781015</v>
      </c>
      <c r="N145">
        <f t="shared" si="32"/>
        <v>1.7811334658849434</v>
      </c>
    </row>
    <row r="146" spans="1:14" x14ac:dyDescent="0.25">
      <c r="A146" s="4">
        <f>IF('True_Odds_Calculator_2-way'!A147="","",'True_Odds_Calculator_2-way'!A147)</f>
        <v>2.2599999999999998</v>
      </c>
      <c r="B146" s="4">
        <f>IF('True_Odds_Calculator_2-way'!B147="","",'True_Odds_Calculator_2-way'!B147)</f>
        <v>1.68</v>
      </c>
      <c r="C146" s="4">
        <f t="shared" si="22"/>
        <v>0.44247787610619471</v>
      </c>
      <c r="D146">
        <f t="shared" si="23"/>
        <v>0.59523809523809523</v>
      </c>
      <c r="E146">
        <f t="shared" si="24"/>
        <v>3.7715971344289834E-2</v>
      </c>
      <c r="F146">
        <f t="shared" si="25"/>
        <v>-0.22566371681415942</v>
      </c>
      <c r="G146">
        <v>0</v>
      </c>
      <c r="H146">
        <f t="shared" si="26"/>
        <v>0.26337968815844925</v>
      </c>
      <c r="I146">
        <f t="shared" si="27"/>
        <v>-1.080339539253607</v>
      </c>
      <c r="J146">
        <f t="shared" si="28"/>
        <v>1.080339539253607</v>
      </c>
      <c r="K146">
        <f t="shared" si="29"/>
        <v>0.4235084779870531</v>
      </c>
      <c r="L146">
        <f t="shared" si="30"/>
        <v>0.57649152201294696</v>
      </c>
      <c r="M146">
        <f t="shared" si="31"/>
        <v>2.3612278194595446</v>
      </c>
      <c r="N146">
        <f t="shared" si="32"/>
        <v>1.7346308866924531</v>
      </c>
    </row>
    <row r="147" spans="1:14" x14ac:dyDescent="0.25">
      <c r="A147" s="4">
        <f>IF('True_Odds_Calculator_2-way'!A148="","",'True_Odds_Calculator_2-way'!A148)</f>
        <v>1.71</v>
      </c>
      <c r="B147" s="4">
        <f>IF('True_Odds_Calculator_2-way'!B148="","",'True_Odds_Calculator_2-way'!B148)</f>
        <v>2.2000000000000002</v>
      </c>
      <c r="C147" s="4">
        <f t="shared" si="22"/>
        <v>0.58479532163742687</v>
      </c>
      <c r="D147">
        <f t="shared" si="23"/>
        <v>0.45454545454545453</v>
      </c>
      <c r="E147">
        <f t="shared" si="24"/>
        <v>3.9340776182881454E-2</v>
      </c>
      <c r="F147">
        <f t="shared" si="25"/>
        <v>-0.22647527910685805</v>
      </c>
      <c r="G147">
        <v>0</v>
      </c>
      <c r="H147">
        <f t="shared" si="26"/>
        <v>0.26581605528973945</v>
      </c>
      <c r="I147">
        <f t="shared" si="27"/>
        <v>-1.0833784750435986</v>
      </c>
      <c r="J147">
        <f t="shared" si="28"/>
        <v>1.0833784750435986</v>
      </c>
      <c r="K147">
        <f t="shared" si="29"/>
        <v>0.56522763114868146</v>
      </c>
      <c r="L147">
        <f t="shared" si="30"/>
        <v>0.43477236885131854</v>
      </c>
      <c r="M147">
        <f t="shared" si="31"/>
        <v>1.7691987172809549</v>
      </c>
      <c r="N147">
        <f t="shared" si="32"/>
        <v>2.3000541700523187</v>
      </c>
    </row>
    <row r="148" spans="1:14" x14ac:dyDescent="0.25">
      <c r="A148" s="4">
        <f>IF('True_Odds_Calculator_2-way'!A149="","",'True_Odds_Calculator_2-way'!A149)</f>
        <v>2.2200000000000002</v>
      </c>
      <c r="B148" s="4">
        <f>IF('True_Odds_Calculator_2-way'!B149="","",'True_Odds_Calculator_2-way'!B149)</f>
        <v>1.7</v>
      </c>
      <c r="C148" s="4">
        <f t="shared" si="22"/>
        <v>0.4504504504504504</v>
      </c>
      <c r="D148">
        <f t="shared" si="23"/>
        <v>0.58823529411764708</v>
      </c>
      <c r="E148">
        <f t="shared" si="24"/>
        <v>3.868574456809748E-2</v>
      </c>
      <c r="F148">
        <f t="shared" si="25"/>
        <v>-0.22628510863804985</v>
      </c>
      <c r="G148">
        <v>0</v>
      </c>
      <c r="H148">
        <f t="shared" si="26"/>
        <v>0.26497085320614733</v>
      </c>
      <c r="I148">
        <f t="shared" si="27"/>
        <v>-1.0821091383745125</v>
      </c>
      <c r="J148">
        <f t="shared" si="28"/>
        <v>1.0821091383745125</v>
      </c>
      <c r="K148">
        <f t="shared" si="29"/>
        <v>0.43100231571506481</v>
      </c>
      <c r="L148">
        <f t="shared" si="30"/>
        <v>0.56899768428493536</v>
      </c>
      <c r="M148">
        <f t="shared" si="31"/>
        <v>2.3201731488169055</v>
      </c>
      <c r="N148">
        <f t="shared" si="32"/>
        <v>1.7574763968621581</v>
      </c>
    </row>
    <row r="149" spans="1:14" x14ac:dyDescent="0.25">
      <c r="A149" s="4">
        <f>IF('True_Odds_Calculator_2-way'!A150="","",'True_Odds_Calculator_2-way'!A150)</f>
        <v>2.2599999999999998</v>
      </c>
      <c r="B149" s="4">
        <f>IF('True_Odds_Calculator_2-way'!B150="","",'True_Odds_Calculator_2-way'!B150)</f>
        <v>1.68</v>
      </c>
      <c r="C149" s="4">
        <f t="shared" si="22"/>
        <v>0.44247787610619471</v>
      </c>
      <c r="D149">
        <f t="shared" si="23"/>
        <v>0.59523809523809523</v>
      </c>
      <c r="E149">
        <f t="shared" si="24"/>
        <v>3.7715971344289834E-2</v>
      </c>
      <c r="F149">
        <f t="shared" si="25"/>
        <v>-0.22566371681415942</v>
      </c>
      <c r="G149">
        <v>0</v>
      </c>
      <c r="H149">
        <f t="shared" si="26"/>
        <v>0.26337968815844925</v>
      </c>
      <c r="I149">
        <f t="shared" si="27"/>
        <v>-1.080339539253607</v>
      </c>
      <c r="J149">
        <f t="shared" si="28"/>
        <v>1.080339539253607</v>
      </c>
      <c r="K149">
        <f t="shared" si="29"/>
        <v>0.4235084779870531</v>
      </c>
      <c r="L149">
        <f t="shared" si="30"/>
        <v>0.57649152201294696</v>
      </c>
      <c r="M149">
        <f t="shared" si="31"/>
        <v>2.3612278194595446</v>
      </c>
      <c r="N149">
        <f t="shared" si="32"/>
        <v>1.7346308866924531</v>
      </c>
    </row>
    <row r="150" spans="1:14" x14ac:dyDescent="0.25">
      <c r="A150" s="4">
        <f>IF('True_Odds_Calculator_2-way'!A151="","",'True_Odds_Calculator_2-way'!A151)</f>
        <v>2.25</v>
      </c>
      <c r="B150" s="4">
        <f>IF('True_Odds_Calculator_2-way'!B151="","",'True_Odds_Calculator_2-way'!B151)</f>
        <v>1.68</v>
      </c>
      <c r="C150" s="4">
        <f t="shared" si="22"/>
        <v>0.44444444444444442</v>
      </c>
      <c r="D150">
        <f t="shared" si="23"/>
        <v>0.59523809523809523</v>
      </c>
      <c r="E150">
        <f t="shared" si="24"/>
        <v>3.9682539682539542E-2</v>
      </c>
      <c r="F150">
        <f t="shared" si="25"/>
        <v>-0.22486772486772499</v>
      </c>
      <c r="G150">
        <v>0</v>
      </c>
      <c r="H150">
        <f t="shared" si="26"/>
        <v>0.26455026455026454</v>
      </c>
      <c r="I150">
        <f t="shared" si="27"/>
        <v>-1.0846522890932806</v>
      </c>
      <c r="J150">
        <f t="shared" si="28"/>
        <v>1.0846522890932806</v>
      </c>
      <c r="K150">
        <f t="shared" si="29"/>
        <v>0.42448148373559424</v>
      </c>
      <c r="L150">
        <f t="shared" si="30"/>
        <v>0.57551851626440576</v>
      </c>
      <c r="M150">
        <f t="shared" si="31"/>
        <v>2.3558153613666013</v>
      </c>
      <c r="N150">
        <f t="shared" si="32"/>
        <v>1.7375635565834309</v>
      </c>
    </row>
    <row r="151" spans="1:14" x14ac:dyDescent="0.25">
      <c r="A151" s="4">
        <f>IF('True_Odds_Calculator_2-way'!A152="","",'True_Odds_Calculator_2-way'!A152)</f>
        <v>2.36</v>
      </c>
      <c r="B151" s="4">
        <f>IF('True_Odds_Calculator_2-way'!B152="","",'True_Odds_Calculator_2-way'!B152)</f>
        <v>1.63</v>
      </c>
      <c r="C151" s="4">
        <f t="shared" si="22"/>
        <v>0.42372881355932207</v>
      </c>
      <c r="D151">
        <f t="shared" si="23"/>
        <v>0.61349693251533743</v>
      </c>
      <c r="E151">
        <f t="shared" si="24"/>
        <v>3.7225746074659449E-2</v>
      </c>
      <c r="F151">
        <f t="shared" si="25"/>
        <v>-0.2227305812623479</v>
      </c>
      <c r="G151">
        <v>0</v>
      </c>
      <c r="H151">
        <f t="shared" si="26"/>
        <v>0.25995632733700741</v>
      </c>
      <c r="I151">
        <f t="shared" si="27"/>
        <v>-1.0803395392536073</v>
      </c>
      <c r="J151">
        <f t="shared" si="28"/>
        <v>1.0803395392536073</v>
      </c>
      <c r="K151">
        <f t="shared" si="29"/>
        <v>0.40497933867464492</v>
      </c>
      <c r="L151">
        <f t="shared" si="30"/>
        <v>0.59502066132535514</v>
      </c>
      <c r="M151">
        <f t="shared" si="31"/>
        <v>2.4692617733849058</v>
      </c>
      <c r="N151">
        <f t="shared" si="32"/>
        <v>1.6806139097297725</v>
      </c>
    </row>
    <row r="152" spans="1:14" x14ac:dyDescent="0.25">
      <c r="A152" s="4">
        <f>IF('True_Odds_Calculator_2-way'!A153="","",'True_Odds_Calculator_2-way'!A153)</f>
        <v>2.06</v>
      </c>
      <c r="B152" s="4">
        <f>IF('True_Odds_Calculator_2-way'!B153="","",'True_Odds_Calculator_2-way'!B153)</f>
        <v>1.82</v>
      </c>
      <c r="C152" s="4">
        <f t="shared" si="22"/>
        <v>0.4854368932038835</v>
      </c>
      <c r="D152">
        <f t="shared" si="23"/>
        <v>0.54945054945054939</v>
      </c>
      <c r="E152">
        <f t="shared" si="24"/>
        <v>3.4887442654432999E-2</v>
      </c>
      <c r="F152">
        <f t="shared" si="25"/>
        <v>-0.2318361250400085</v>
      </c>
      <c r="G152">
        <v>0</v>
      </c>
      <c r="H152">
        <f t="shared" si="26"/>
        <v>0.26672356769444144</v>
      </c>
      <c r="I152">
        <f t="shared" si="27"/>
        <v>-1.0726058003503602</v>
      </c>
      <c r="J152">
        <f t="shared" si="28"/>
        <v>1.0726058003503602</v>
      </c>
      <c r="K152">
        <f t="shared" si="29"/>
        <v>0.46795400693555494</v>
      </c>
      <c r="L152">
        <f t="shared" si="30"/>
        <v>0.53204599306444489</v>
      </c>
      <c r="M152">
        <f t="shared" si="31"/>
        <v>2.1369621483713819</v>
      </c>
      <c r="N152">
        <f t="shared" si="32"/>
        <v>1.8795367562872962</v>
      </c>
    </row>
    <row r="153" spans="1:14" x14ac:dyDescent="0.25">
      <c r="A153" s="4">
        <f>IF('True_Odds_Calculator_2-way'!A154="","",'True_Odds_Calculator_2-way'!A154)</f>
        <v>2</v>
      </c>
      <c r="B153" s="4">
        <f>IF('True_Odds_Calculator_2-way'!B154="","",'True_Odds_Calculator_2-way'!B154)</f>
        <v>1.88</v>
      </c>
      <c r="C153" s="4">
        <f t="shared" si="22"/>
        <v>0.5</v>
      </c>
      <c r="D153">
        <f t="shared" si="23"/>
        <v>0.53191489361702127</v>
      </c>
      <c r="E153">
        <f t="shared" si="24"/>
        <v>3.1914893617021267E-2</v>
      </c>
      <c r="F153">
        <f t="shared" si="25"/>
        <v>-0.23404255319148937</v>
      </c>
      <c r="G153">
        <v>0</v>
      </c>
      <c r="H153">
        <f t="shared" si="26"/>
        <v>0.26595744680851063</v>
      </c>
      <c r="I153">
        <f t="shared" si="27"/>
        <v>-1.0660035817780522</v>
      </c>
      <c r="J153">
        <f t="shared" si="28"/>
        <v>1.0660035817780522</v>
      </c>
      <c r="K153">
        <f t="shared" si="29"/>
        <v>0.48402626637238261</v>
      </c>
      <c r="L153">
        <f t="shared" si="30"/>
        <v>0.51597373362761745</v>
      </c>
      <c r="M153">
        <f t="shared" si="31"/>
        <v>2.0660035817780522</v>
      </c>
      <c r="N153">
        <f t="shared" si="32"/>
        <v>1.9380831519646857</v>
      </c>
    </row>
    <row r="154" spans="1:14" x14ac:dyDescent="0.25">
      <c r="A154" s="4">
        <f>IF('True_Odds_Calculator_2-way'!A155="","",'True_Odds_Calculator_2-way'!A155)</f>
        <v>2.06</v>
      </c>
      <c r="B154" s="4">
        <f>IF('True_Odds_Calculator_2-way'!B155="","",'True_Odds_Calculator_2-way'!B155)</f>
        <v>1.84</v>
      </c>
      <c r="C154" s="4">
        <f t="shared" si="22"/>
        <v>0.4854368932038835</v>
      </c>
      <c r="D154">
        <f t="shared" si="23"/>
        <v>0.54347826086956519</v>
      </c>
      <c r="E154">
        <f t="shared" si="24"/>
        <v>2.891515407344869E-2</v>
      </c>
      <c r="F154">
        <f t="shared" si="25"/>
        <v>-0.23490924440692273</v>
      </c>
      <c r="G154">
        <v>0</v>
      </c>
      <c r="H154">
        <f t="shared" si="26"/>
        <v>0.26382439848037148</v>
      </c>
      <c r="I154">
        <f t="shared" si="27"/>
        <v>-1.0597597584982434</v>
      </c>
      <c r="J154">
        <f t="shared" si="28"/>
        <v>1.0597597584982434</v>
      </c>
      <c r="K154">
        <f t="shared" si="29"/>
        <v>0.47095494984925418</v>
      </c>
      <c r="L154">
        <f t="shared" si="30"/>
        <v>0.52904505015074577</v>
      </c>
      <c r="M154">
        <f t="shared" si="31"/>
        <v>2.123345344008138</v>
      </c>
      <c r="N154">
        <f t="shared" si="32"/>
        <v>1.8901981971385247</v>
      </c>
    </row>
    <row r="155" spans="1:14" x14ac:dyDescent="0.25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2.19</v>
      </c>
      <c r="C155" s="4">
        <f t="shared" si="22"/>
        <v>0.58139534883720934</v>
      </c>
      <c r="D155">
        <f t="shared" si="23"/>
        <v>0.45662100456621008</v>
      </c>
      <c r="E155">
        <f t="shared" si="24"/>
        <v>3.8016353403419467E-2</v>
      </c>
      <c r="F155">
        <f t="shared" si="25"/>
        <v>-0.22746097483274919</v>
      </c>
      <c r="G155">
        <v>0</v>
      </c>
      <c r="H155">
        <f t="shared" si="26"/>
        <v>0.26547732823616865</v>
      </c>
      <c r="I155">
        <f t="shared" si="27"/>
        <v>-1.0803395392536077</v>
      </c>
      <c r="J155">
        <f t="shared" si="28"/>
        <v>1.0803395392536077</v>
      </c>
      <c r="K155">
        <f t="shared" si="29"/>
        <v>0.5624788995053388</v>
      </c>
      <c r="L155">
        <f t="shared" si="30"/>
        <v>0.43752110049466114</v>
      </c>
      <c r="M155">
        <f t="shared" si="31"/>
        <v>1.7778444682625973</v>
      </c>
      <c r="N155">
        <f t="shared" si="32"/>
        <v>2.2856040517117928</v>
      </c>
    </row>
    <row r="156" spans="1:14" x14ac:dyDescent="0.25">
      <c r="A156" s="4">
        <f>IF('True_Odds_Calculator_2-way'!A157="","",'True_Odds_Calculator_2-way'!A157)</f>
        <v>2.4</v>
      </c>
      <c r="B156" s="4">
        <f>IF('True_Odds_Calculator_2-way'!B157="","",'True_Odds_Calculator_2-way'!B157)</f>
        <v>1.62</v>
      </c>
      <c r="C156" s="4">
        <f t="shared" si="22"/>
        <v>0.41666666666666669</v>
      </c>
      <c r="D156">
        <f t="shared" si="23"/>
        <v>0.61728395061728392</v>
      </c>
      <c r="E156">
        <f t="shared" si="24"/>
        <v>3.3950617283950546E-2</v>
      </c>
      <c r="F156">
        <f t="shared" si="25"/>
        <v>-0.22325102880658443</v>
      </c>
      <c r="G156">
        <v>0</v>
      </c>
      <c r="H156">
        <f t="shared" si="26"/>
        <v>0.25720164609053497</v>
      </c>
      <c r="I156">
        <f t="shared" si="27"/>
        <v>-1.0733469768527295</v>
      </c>
      <c r="J156">
        <f t="shared" si="28"/>
        <v>1.0733469768527295</v>
      </c>
      <c r="K156">
        <f t="shared" si="29"/>
        <v>0.3995707383438068</v>
      </c>
      <c r="L156">
        <f t="shared" si="30"/>
        <v>0.60042926165619326</v>
      </c>
      <c r="M156">
        <f t="shared" si="31"/>
        <v>2.502685767593821</v>
      </c>
      <c r="N156">
        <f t="shared" si="32"/>
        <v>1.6654751256486924</v>
      </c>
    </row>
    <row r="157" spans="1:14" x14ac:dyDescent="0.25">
      <c r="A157" s="4">
        <f>IF('True_Odds_Calculator_2-way'!A158="","",'True_Odds_Calculator_2-way'!A158)</f>
        <v>2.33</v>
      </c>
      <c r="B157" s="4">
        <f>IF('True_Odds_Calculator_2-way'!B158="","",'True_Odds_Calculator_2-way'!B158)</f>
        <v>1.65</v>
      </c>
      <c r="C157" s="4">
        <f t="shared" si="22"/>
        <v>0.42918454935622319</v>
      </c>
      <c r="D157">
        <f t="shared" si="23"/>
        <v>0.60606060606060608</v>
      </c>
      <c r="E157">
        <f t="shared" si="24"/>
        <v>3.5245155416829377E-2</v>
      </c>
      <c r="F157">
        <f t="shared" si="25"/>
        <v>-0.22486669267785131</v>
      </c>
      <c r="G157">
        <v>0</v>
      </c>
      <c r="H157">
        <f t="shared" si="26"/>
        <v>0.26011184809468074</v>
      </c>
      <c r="I157">
        <f t="shared" si="27"/>
        <v>-1.0755175492958089</v>
      </c>
      <c r="J157">
        <f t="shared" si="28"/>
        <v>1.0755175492958089</v>
      </c>
      <c r="K157">
        <f t="shared" si="29"/>
        <v>0.41144841377386249</v>
      </c>
      <c r="L157">
        <f t="shared" si="30"/>
        <v>0.58855158622613757</v>
      </c>
      <c r="M157">
        <f t="shared" si="31"/>
        <v>2.4304383405634256</v>
      </c>
      <c r="N157">
        <f t="shared" si="32"/>
        <v>1.6990864070422753</v>
      </c>
    </row>
    <row r="158" spans="1:14" x14ac:dyDescent="0.25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1.83</v>
      </c>
      <c r="C158" s="4">
        <f t="shared" si="22"/>
        <v>0.4854368932038835</v>
      </c>
      <c r="D158">
        <f t="shared" si="23"/>
        <v>0.54644808743169393</v>
      </c>
      <c r="E158">
        <f t="shared" si="24"/>
        <v>3.1884980635577431E-2</v>
      </c>
      <c r="F158">
        <f t="shared" si="25"/>
        <v>-0.2333810812244681</v>
      </c>
      <c r="G158">
        <v>0</v>
      </c>
      <c r="H158">
        <f t="shared" si="26"/>
        <v>0.26526606186004559</v>
      </c>
      <c r="I158">
        <f t="shared" si="27"/>
        <v>-1.0661247392009334</v>
      </c>
      <c r="J158">
        <f t="shared" si="28"/>
        <v>1.0661247392009334</v>
      </c>
      <c r="K158">
        <f t="shared" si="29"/>
        <v>0.46946324151730962</v>
      </c>
      <c r="L158">
        <f t="shared" si="30"/>
        <v>0.53053675848269044</v>
      </c>
      <c r="M158">
        <f t="shared" si="31"/>
        <v>2.1300922235529893</v>
      </c>
      <c r="N158">
        <f t="shared" si="32"/>
        <v>1.8848835335367746</v>
      </c>
    </row>
    <row r="159" spans="1:14" x14ac:dyDescent="0.25">
      <c r="A159" s="4">
        <f>IF('True_Odds_Calculator_2-way'!A160="","",'True_Odds_Calculator_2-way'!A160)</f>
        <v>2.2000000000000002</v>
      </c>
      <c r="B159" s="4">
        <f>IF('True_Odds_Calculator_2-way'!B160="","",'True_Odds_Calculator_2-way'!B160)</f>
        <v>1.73</v>
      </c>
      <c r="C159" s="4">
        <f t="shared" si="22"/>
        <v>0.45454545454545453</v>
      </c>
      <c r="D159">
        <f t="shared" si="23"/>
        <v>0.5780346820809249</v>
      </c>
      <c r="E159">
        <f t="shared" si="24"/>
        <v>3.2580136626379375E-2</v>
      </c>
      <c r="F159">
        <f t="shared" si="25"/>
        <v>-0.23016290068313194</v>
      </c>
      <c r="G159">
        <v>0</v>
      </c>
      <c r="H159">
        <f t="shared" si="26"/>
        <v>0.26274303730951132</v>
      </c>
      <c r="I159">
        <f t="shared" si="27"/>
        <v>-1.0684346079267204</v>
      </c>
      <c r="J159">
        <f t="shared" si="28"/>
        <v>1.0684346079267204</v>
      </c>
      <c r="K159">
        <f t="shared" si="29"/>
        <v>0.43818875860384515</v>
      </c>
      <c r="L159">
        <f t="shared" si="30"/>
        <v>0.5618112413961549</v>
      </c>
      <c r="M159">
        <f t="shared" si="31"/>
        <v>2.2821215295120645</v>
      </c>
      <c r="N159">
        <f t="shared" si="32"/>
        <v>1.7799572637865058</v>
      </c>
    </row>
    <row r="160" spans="1:14" x14ac:dyDescent="0.25">
      <c r="A160" s="4">
        <f>IF('True_Odds_Calculator_2-way'!A161="","",'True_Odds_Calculator_2-way'!A161)</f>
        <v>2.23</v>
      </c>
      <c r="B160" s="4">
        <f>IF('True_Odds_Calculator_2-way'!B161="","",'True_Odds_Calculator_2-way'!B161)</f>
        <v>1.71</v>
      </c>
      <c r="C160" s="4">
        <f t="shared" si="22"/>
        <v>0.44843049327354262</v>
      </c>
      <c r="D160">
        <f t="shared" si="23"/>
        <v>0.58479532163742687</v>
      </c>
      <c r="E160">
        <f t="shared" si="24"/>
        <v>3.3225814910969431E-2</v>
      </c>
      <c r="F160">
        <f t="shared" si="25"/>
        <v>-0.22901423963496192</v>
      </c>
      <c r="G160">
        <v>0</v>
      </c>
      <c r="H160">
        <f t="shared" si="26"/>
        <v>0.26224005454593136</v>
      </c>
      <c r="I160">
        <f t="shared" si="27"/>
        <v>-1.070084984173661</v>
      </c>
      <c r="J160">
        <f t="shared" si="28"/>
        <v>1.070084984173661</v>
      </c>
      <c r="K160">
        <f t="shared" si="29"/>
        <v>0.43174080130549697</v>
      </c>
      <c r="L160">
        <f t="shared" si="30"/>
        <v>0.56825919869450314</v>
      </c>
      <c r="M160">
        <f t="shared" si="31"/>
        <v>2.3162045305336028</v>
      </c>
      <c r="N160">
        <f t="shared" si="32"/>
        <v>1.7597603387632996</v>
      </c>
    </row>
    <row r="161" spans="1:14" x14ac:dyDescent="0.25">
      <c r="A161" s="4">
        <f>IF('True_Odds_Calculator_2-way'!A162="","",'True_Odds_Calculator_2-way'!A162)</f>
        <v>1.29</v>
      </c>
      <c r="B161" s="4">
        <f>IF('True_Odds_Calculator_2-way'!B162="","",'True_Odds_Calculator_2-way'!B162)</f>
        <v>3.72</v>
      </c>
      <c r="C161" s="4">
        <f t="shared" si="22"/>
        <v>0.77519379844961234</v>
      </c>
      <c r="D161">
        <f t="shared" si="23"/>
        <v>0.26881720430107525</v>
      </c>
      <c r="E161">
        <f t="shared" si="24"/>
        <v>4.4011002750687478E-2</v>
      </c>
      <c r="F161">
        <f t="shared" si="25"/>
        <v>-0.16437442694006854</v>
      </c>
      <c r="G161">
        <v>0</v>
      </c>
      <c r="H161">
        <f t="shared" si="26"/>
        <v>0.20838542969075599</v>
      </c>
      <c r="I161">
        <f t="shared" si="27"/>
        <v>-1.1259433727776118</v>
      </c>
      <c r="J161">
        <f t="shared" si="28"/>
        <v>1.1259433727776118</v>
      </c>
      <c r="K161">
        <f t="shared" si="29"/>
        <v>0.75385015125638655</v>
      </c>
      <c r="L161">
        <f t="shared" si="30"/>
        <v>0.24614984874361356</v>
      </c>
      <c r="M161">
        <f t="shared" si="31"/>
        <v>1.3265235781055076</v>
      </c>
      <c r="N161">
        <f t="shared" si="32"/>
        <v>4.0625659739551043</v>
      </c>
    </row>
    <row r="162" spans="1:14" x14ac:dyDescent="0.25">
      <c r="A162" s="4">
        <f>IF('True_Odds_Calculator_2-way'!A163="","",'True_Odds_Calculator_2-way'!A163)</f>
        <v>1.1399999999999999</v>
      </c>
      <c r="B162" s="4">
        <f>IF('True_Odds_Calculator_2-way'!B163="","",'True_Odds_Calculator_2-way'!B163)</f>
        <v>5.79</v>
      </c>
      <c r="C162" s="4">
        <f t="shared" si="22"/>
        <v>0.87719298245614041</v>
      </c>
      <c r="D162">
        <f t="shared" si="23"/>
        <v>0.17271157167530224</v>
      </c>
      <c r="E162">
        <f t="shared" si="24"/>
        <v>4.990455413144268E-2</v>
      </c>
      <c r="F162">
        <f t="shared" si="25"/>
        <v>-0.10159682453110319</v>
      </c>
      <c r="G162">
        <v>0</v>
      </c>
      <c r="H162">
        <f t="shared" si="26"/>
        <v>0.15150137866254584</v>
      </c>
      <c r="I162">
        <f t="shared" si="27"/>
        <v>-1.2211477833327316</v>
      </c>
      <c r="J162">
        <f t="shared" si="28"/>
        <v>1.2211477833327316</v>
      </c>
      <c r="K162">
        <f t="shared" si="29"/>
        <v>0.85399963365528408</v>
      </c>
      <c r="L162">
        <f t="shared" si="30"/>
        <v>0.146000366344716</v>
      </c>
      <c r="M162">
        <f t="shared" si="31"/>
        <v>1.1709606896665823</v>
      </c>
      <c r="N162">
        <f t="shared" si="32"/>
        <v>6.8492978821637847</v>
      </c>
    </row>
    <row r="163" spans="1:14" x14ac:dyDescent="0.25">
      <c r="A163" s="4">
        <f>IF('True_Odds_Calculator_2-way'!A164="","",'True_Odds_Calculator_2-way'!A164)</f>
        <v>1.63</v>
      </c>
      <c r="B163" s="4">
        <f>IF('True_Odds_Calculator_2-way'!B164="","",'True_Odds_Calculator_2-way'!B164)</f>
        <v>2.39</v>
      </c>
      <c r="C163" s="4">
        <f t="shared" si="22"/>
        <v>0.61349693251533743</v>
      </c>
      <c r="D163">
        <f t="shared" si="23"/>
        <v>0.41841004184100417</v>
      </c>
      <c r="E163">
        <f t="shared" si="24"/>
        <v>3.19069743563416E-2</v>
      </c>
      <c r="F163">
        <f t="shared" si="25"/>
        <v>-0.22478630284672851</v>
      </c>
      <c r="G163">
        <v>0</v>
      </c>
      <c r="H163">
        <f t="shared" si="26"/>
        <v>0.25669327720307006</v>
      </c>
      <c r="I163">
        <f t="shared" si="27"/>
        <v>-1.0686176060625021</v>
      </c>
      <c r="J163">
        <f t="shared" si="28"/>
        <v>1.0686176060625021</v>
      </c>
      <c r="K163">
        <f t="shared" si="29"/>
        <v>0.59764679259350884</v>
      </c>
      <c r="L163">
        <f t="shared" si="30"/>
        <v>0.40235320740649128</v>
      </c>
      <c r="M163">
        <f t="shared" si="31"/>
        <v>1.6732290918193764</v>
      </c>
      <c r="N163">
        <f t="shared" si="32"/>
        <v>2.4853784724268779</v>
      </c>
    </row>
    <row r="164" spans="1:14" x14ac:dyDescent="0.25">
      <c r="A164" s="4">
        <f>IF('True_Odds_Calculator_2-way'!A165="","",'True_Odds_Calculator_2-way'!A165)</f>
        <v>1.48</v>
      </c>
      <c r="B164" s="4">
        <f>IF('True_Odds_Calculator_2-way'!B165="","",'True_Odds_Calculator_2-way'!B165)</f>
        <v>2.76</v>
      </c>
      <c r="C164" s="4">
        <f t="shared" si="22"/>
        <v>0.67567567567567566</v>
      </c>
      <c r="D164">
        <f t="shared" si="23"/>
        <v>0.3623188405797102</v>
      </c>
      <c r="E164">
        <f t="shared" si="24"/>
        <v>3.7994516255385857E-2</v>
      </c>
      <c r="F164">
        <f t="shared" si="25"/>
        <v>-0.20681551116333718</v>
      </c>
      <c r="G164">
        <v>0</v>
      </c>
      <c r="H164">
        <f t="shared" si="26"/>
        <v>0.2448100274187231</v>
      </c>
      <c r="I164">
        <f t="shared" si="27"/>
        <v>-1.0879853497231118</v>
      </c>
      <c r="J164">
        <f t="shared" si="28"/>
        <v>1.0879853497231118</v>
      </c>
      <c r="K164">
        <f t="shared" si="29"/>
        <v>0.65692966918274631</v>
      </c>
      <c r="L164">
        <f t="shared" si="30"/>
        <v>0.34307033081725358</v>
      </c>
      <c r="M164">
        <f t="shared" si="31"/>
        <v>1.5222329678670938</v>
      </c>
      <c r="N164">
        <f t="shared" si="32"/>
        <v>2.9148542155126762</v>
      </c>
    </row>
    <row r="165" spans="1:14" x14ac:dyDescent="0.25">
      <c r="A165" s="4">
        <f>IF('True_Odds_Calculator_2-way'!A166="","",'True_Odds_Calculator_2-way'!A166)</f>
        <v>1.48</v>
      </c>
      <c r="B165" s="4">
        <f>IF('True_Odds_Calculator_2-way'!B166="","",'True_Odds_Calculator_2-way'!B166)</f>
        <v>2.75</v>
      </c>
      <c r="C165" s="4">
        <f t="shared" si="22"/>
        <v>0.67567567567567566</v>
      </c>
      <c r="D165">
        <f t="shared" si="23"/>
        <v>0.36363636363636365</v>
      </c>
      <c r="E165">
        <f t="shared" si="24"/>
        <v>3.9312039312039193E-2</v>
      </c>
      <c r="F165">
        <f t="shared" si="25"/>
        <v>-0.20638820638820654</v>
      </c>
      <c r="G165">
        <v>0</v>
      </c>
      <c r="H165">
        <f t="shared" si="26"/>
        <v>0.24570024570024571</v>
      </c>
      <c r="I165">
        <f t="shared" si="27"/>
        <v>-1.0910894511799616</v>
      </c>
      <c r="J165">
        <f t="shared" si="28"/>
        <v>1.0910894511799616</v>
      </c>
      <c r="K165">
        <f t="shared" si="29"/>
        <v>0.65628729213293868</v>
      </c>
      <c r="L165">
        <f t="shared" si="30"/>
        <v>0.34371270786706143</v>
      </c>
      <c r="M165">
        <f t="shared" si="31"/>
        <v>1.5237229365663816</v>
      </c>
      <c r="N165">
        <f t="shared" si="32"/>
        <v>2.9094065395649333</v>
      </c>
    </row>
    <row r="166" spans="1:14" x14ac:dyDescent="0.25">
      <c r="A166" s="4">
        <f>IF('True_Odds_Calculator_2-way'!A167="","",'True_Odds_Calculator_2-way'!A167)</f>
        <v>2.02</v>
      </c>
      <c r="B166" s="4">
        <f>IF('True_Odds_Calculator_2-way'!B167="","",'True_Odds_Calculator_2-way'!B167)</f>
        <v>1.88</v>
      </c>
      <c r="C166" s="4">
        <f t="shared" si="22"/>
        <v>0.49504950495049505</v>
      </c>
      <c r="D166">
        <f t="shared" si="23"/>
        <v>0.53191489361702127</v>
      </c>
      <c r="E166">
        <f t="shared" si="24"/>
        <v>2.6964398567516312E-2</v>
      </c>
      <c r="F166">
        <f t="shared" si="25"/>
        <v>-0.23635980619338537</v>
      </c>
      <c r="G166">
        <v>0</v>
      </c>
      <c r="H166">
        <f t="shared" si="26"/>
        <v>0.26332420476090163</v>
      </c>
      <c r="I166">
        <f t="shared" si="27"/>
        <v>-1.0555008273018724</v>
      </c>
      <c r="J166">
        <f t="shared" si="28"/>
        <v>1.0555008273018724</v>
      </c>
      <c r="K166">
        <f t="shared" si="29"/>
        <v>0.48155387561543506</v>
      </c>
      <c r="L166">
        <f t="shared" si="30"/>
        <v>0.51844612438456505</v>
      </c>
      <c r="M166">
        <f t="shared" si="31"/>
        <v>2.0766108438479098</v>
      </c>
      <c r="N166">
        <f t="shared" si="32"/>
        <v>1.9288407280256479</v>
      </c>
    </row>
    <row r="167" spans="1:14" x14ac:dyDescent="0.25">
      <c r="A167" s="4">
        <f>IF('True_Odds_Calculator_2-way'!A168="","",'True_Odds_Calculator_2-way'!A168)</f>
        <v>2.02</v>
      </c>
      <c r="B167" s="4">
        <f>IF('True_Odds_Calculator_2-way'!B168="","",'True_Odds_Calculator_2-way'!B168)</f>
        <v>1.87</v>
      </c>
      <c r="C167" s="4">
        <f t="shared" si="22"/>
        <v>0.49504950495049505</v>
      </c>
      <c r="D167">
        <f t="shared" si="23"/>
        <v>0.53475935828876997</v>
      </c>
      <c r="E167">
        <f t="shared" si="24"/>
        <v>2.9808863239265015E-2</v>
      </c>
      <c r="F167">
        <f t="shared" si="25"/>
        <v>-0.23492349234923493</v>
      </c>
      <c r="G167">
        <v>0</v>
      </c>
      <c r="H167">
        <f t="shared" si="26"/>
        <v>0.2647323555885</v>
      </c>
      <c r="I167">
        <f t="shared" si="27"/>
        <v>-1.0615495921641367</v>
      </c>
      <c r="J167">
        <f t="shared" si="28"/>
        <v>1.0615495921641367</v>
      </c>
      <c r="K167">
        <f t="shared" si="29"/>
        <v>0.48012738724303272</v>
      </c>
      <c r="L167">
        <f t="shared" si="30"/>
        <v>0.51987261275696728</v>
      </c>
      <c r="M167">
        <f t="shared" si="31"/>
        <v>2.0827805840074194</v>
      </c>
      <c r="N167">
        <f t="shared" si="32"/>
        <v>1.9235481451827992</v>
      </c>
    </row>
    <row r="168" spans="1:14" x14ac:dyDescent="0.25">
      <c r="A168" s="4">
        <f>IF('True_Odds_Calculator_2-way'!A169="","",'True_Odds_Calculator_2-way'!A169)</f>
        <v>1.6</v>
      </c>
      <c r="B168" s="4">
        <f>IF('True_Odds_Calculator_2-way'!B169="","",'True_Odds_Calculator_2-way'!B169)</f>
        <v>2.2799999999999998</v>
      </c>
      <c r="C168" s="4">
        <f t="shared" si="22"/>
        <v>0.625</v>
      </c>
      <c r="D168">
        <f t="shared" si="23"/>
        <v>0.43859649122807021</v>
      </c>
      <c r="E168">
        <f t="shared" si="24"/>
        <v>6.3596491228070207E-2</v>
      </c>
      <c r="F168">
        <f t="shared" si="25"/>
        <v>-0.21052631578947367</v>
      </c>
      <c r="G168">
        <v>0</v>
      </c>
      <c r="H168">
        <f t="shared" si="26"/>
        <v>0.27412280701754388</v>
      </c>
      <c r="I168">
        <f t="shared" si="27"/>
        <v>-1.141088661469096</v>
      </c>
      <c r="J168">
        <f t="shared" si="28"/>
        <v>1.141088661469096</v>
      </c>
      <c r="K168">
        <f t="shared" si="29"/>
        <v>0.59359398234078575</v>
      </c>
      <c r="L168">
        <f t="shared" si="30"/>
        <v>0.40640601765921441</v>
      </c>
      <c r="M168">
        <f t="shared" si="31"/>
        <v>1.6846531968814573</v>
      </c>
      <c r="N168">
        <f t="shared" si="32"/>
        <v>2.4605934866804429</v>
      </c>
    </row>
    <row r="169" spans="1:14" x14ac:dyDescent="0.25">
      <c r="A169" s="4">
        <f>IF('True_Odds_Calculator_2-way'!A170="","",'True_Odds_Calculator_2-way'!A170)</f>
        <v>1.6</v>
      </c>
      <c r="B169" s="4">
        <f>IF('True_Odds_Calculator_2-way'!B170="","",'True_Odds_Calculator_2-way'!B170)</f>
        <v>2.4500000000000002</v>
      </c>
      <c r="C169" s="4">
        <f t="shared" si="22"/>
        <v>0.625</v>
      </c>
      <c r="D169">
        <f t="shared" si="23"/>
        <v>0.4081632653061224</v>
      </c>
      <c r="E169">
        <f t="shared" si="24"/>
        <v>3.3163265306122458E-2</v>
      </c>
      <c r="F169">
        <f t="shared" si="25"/>
        <v>-0.22193877551020402</v>
      </c>
      <c r="G169">
        <v>0</v>
      </c>
      <c r="H169">
        <f t="shared" si="26"/>
        <v>0.25510204081632648</v>
      </c>
      <c r="I169">
        <f t="shared" si="27"/>
        <v>-1.0721125348377949</v>
      </c>
      <c r="J169">
        <f t="shared" si="28"/>
        <v>1.0721125348377949</v>
      </c>
      <c r="K169">
        <f t="shared" si="29"/>
        <v>0.60854364081308054</v>
      </c>
      <c r="L169">
        <f t="shared" si="30"/>
        <v>0.39145635918691934</v>
      </c>
      <c r="M169">
        <f t="shared" si="31"/>
        <v>1.643267520902677</v>
      </c>
      <c r="N169">
        <f t="shared" si="32"/>
        <v>2.5545631755148031</v>
      </c>
    </row>
    <row r="170" spans="1:14" x14ac:dyDescent="0.25">
      <c r="A170" s="4">
        <f>IF('True_Odds_Calculator_2-way'!A171="","",'True_Odds_Calculator_2-way'!A171)</f>
        <v>1.78</v>
      </c>
      <c r="B170" s="4">
        <f>IF('True_Odds_Calculator_2-way'!B171="","",'True_Odds_Calculator_2-way'!B171)</f>
        <v>2.12</v>
      </c>
      <c r="C170" s="4">
        <f t="shared" si="22"/>
        <v>0.5617977528089888</v>
      </c>
      <c r="D170">
        <f t="shared" si="23"/>
        <v>0.47169811320754712</v>
      </c>
      <c r="E170">
        <f t="shared" si="24"/>
        <v>3.3495866016535869E-2</v>
      </c>
      <c r="F170">
        <f t="shared" si="25"/>
        <v>-0.23150307398770409</v>
      </c>
      <c r="G170">
        <v>0</v>
      </c>
      <c r="H170">
        <f t="shared" si="26"/>
        <v>0.26499894000423996</v>
      </c>
      <c r="I170">
        <f t="shared" si="27"/>
        <v>-1.0699012312772822</v>
      </c>
      <c r="J170">
        <f t="shared" si="28"/>
        <v>1.0699012312772822</v>
      </c>
      <c r="K170">
        <f t="shared" si="29"/>
        <v>0.54510083634166528</v>
      </c>
      <c r="L170">
        <f t="shared" si="30"/>
        <v>0.45489916365833472</v>
      </c>
      <c r="M170">
        <f t="shared" si="31"/>
        <v>1.83452296039628</v>
      </c>
      <c r="N170">
        <f t="shared" si="32"/>
        <v>2.1982893790305562</v>
      </c>
    </row>
    <row r="171" spans="1:14" x14ac:dyDescent="0.25">
      <c r="A171" s="4">
        <f>IF('True_Odds_Calculator_2-way'!A172="","",'True_Odds_Calculator_2-way'!A172)</f>
        <v>2.31</v>
      </c>
      <c r="B171" s="4">
        <f>IF('True_Odds_Calculator_2-way'!B172="","",'True_Odds_Calculator_2-way'!B172)</f>
        <v>1.66</v>
      </c>
      <c r="C171" s="4">
        <f t="shared" si="22"/>
        <v>0.4329004329004329</v>
      </c>
      <c r="D171">
        <f t="shared" si="23"/>
        <v>0.60240963855421692</v>
      </c>
      <c r="E171">
        <f t="shared" si="24"/>
        <v>3.5310071454649705E-2</v>
      </c>
      <c r="F171">
        <f t="shared" si="25"/>
        <v>-0.22547332185886404</v>
      </c>
      <c r="G171">
        <v>0</v>
      </c>
      <c r="H171">
        <f t="shared" si="26"/>
        <v>0.2607833933135138</v>
      </c>
      <c r="I171">
        <f t="shared" si="27"/>
        <v>-1.0754553500909856</v>
      </c>
      <c r="J171">
        <f t="shared" si="28"/>
        <v>1.0754553500909856</v>
      </c>
      <c r="K171">
        <f t="shared" si="29"/>
        <v>0.41513645490564033</v>
      </c>
      <c r="L171">
        <f t="shared" si="30"/>
        <v>0.58486354509435967</v>
      </c>
      <c r="M171">
        <f t="shared" si="31"/>
        <v>2.4088465086191913</v>
      </c>
      <c r="N171">
        <f t="shared" si="32"/>
        <v>1.7098005310600506</v>
      </c>
    </row>
    <row r="172" spans="1:14" x14ac:dyDescent="0.25">
      <c r="A172" s="4">
        <f>IF('True_Odds_Calculator_2-way'!A173="","",'True_Odds_Calculator_2-way'!A173)</f>
        <v>1.49</v>
      </c>
      <c r="B172" s="4">
        <f>IF('True_Odds_Calculator_2-way'!B173="","",'True_Odds_Calculator_2-way'!B173)</f>
        <v>2.69</v>
      </c>
      <c r="C172" s="4">
        <f t="shared" si="22"/>
        <v>0.67114093959731547</v>
      </c>
      <c r="D172">
        <f t="shared" si="23"/>
        <v>0.37174721189591081</v>
      </c>
      <c r="E172">
        <f t="shared" si="24"/>
        <v>4.2888151493226223E-2</v>
      </c>
      <c r="F172">
        <f t="shared" si="25"/>
        <v>-0.20660662159127763</v>
      </c>
      <c r="G172">
        <v>0</v>
      </c>
      <c r="H172">
        <f t="shared" si="26"/>
        <v>0.24949477308450391</v>
      </c>
      <c r="I172">
        <f t="shared" si="27"/>
        <v>-1.098901098901099</v>
      </c>
      <c r="J172">
        <f t="shared" si="28"/>
        <v>1.098901098901099</v>
      </c>
      <c r="K172">
        <f t="shared" si="29"/>
        <v>0.65</v>
      </c>
      <c r="L172">
        <f t="shared" si="30"/>
        <v>0.35000000000000003</v>
      </c>
      <c r="M172">
        <f t="shared" si="31"/>
        <v>1.5384615384615383</v>
      </c>
      <c r="N172">
        <f t="shared" si="32"/>
        <v>2.8571428571428568</v>
      </c>
    </row>
    <row r="173" spans="1:14" x14ac:dyDescent="0.25">
      <c r="A173" s="4">
        <f>IF('True_Odds_Calculator_2-way'!A174="","",'True_Odds_Calculator_2-way'!A174)</f>
        <v>1.84</v>
      </c>
      <c r="B173" s="4">
        <f>IF('True_Odds_Calculator_2-way'!B174="","",'True_Odds_Calculator_2-way'!B174)</f>
        <v>2.06</v>
      </c>
      <c r="C173" s="4">
        <f t="shared" si="22"/>
        <v>0.54347826086956519</v>
      </c>
      <c r="D173">
        <f t="shared" si="23"/>
        <v>0.4854368932038835</v>
      </c>
      <c r="E173">
        <f t="shared" si="24"/>
        <v>2.891515407344869E-2</v>
      </c>
      <c r="F173">
        <f t="shared" si="25"/>
        <v>-0.23490924440692273</v>
      </c>
      <c r="G173">
        <v>0</v>
      </c>
      <c r="H173">
        <f t="shared" si="26"/>
        <v>0.26382439848037148</v>
      </c>
      <c r="I173">
        <f t="shared" si="27"/>
        <v>-1.0597597584982434</v>
      </c>
      <c r="J173">
        <f t="shared" si="28"/>
        <v>1.0597597584982434</v>
      </c>
      <c r="K173">
        <f t="shared" si="29"/>
        <v>0.52904505015074577</v>
      </c>
      <c r="L173">
        <f t="shared" si="30"/>
        <v>0.47095494984925418</v>
      </c>
      <c r="M173">
        <f t="shared" si="31"/>
        <v>1.8901981971385247</v>
      </c>
      <c r="N173">
        <f t="shared" si="32"/>
        <v>2.123345344008138</v>
      </c>
    </row>
    <row r="174" spans="1:14" x14ac:dyDescent="0.25">
      <c r="A174" s="4">
        <f>IF('True_Odds_Calculator_2-way'!A175="","",'True_Odds_Calculator_2-way'!A175)</f>
        <v>2.42</v>
      </c>
      <c r="B174" s="4">
        <f>IF('True_Odds_Calculator_2-way'!B175="","",'True_Odds_Calculator_2-way'!B175)</f>
        <v>1.6</v>
      </c>
      <c r="C174" s="4">
        <f t="shared" si="22"/>
        <v>0.41322314049586778</v>
      </c>
      <c r="D174">
        <f t="shared" si="23"/>
        <v>0.625</v>
      </c>
      <c r="E174">
        <f t="shared" si="24"/>
        <v>3.8223140495867725E-2</v>
      </c>
      <c r="F174">
        <f t="shared" si="25"/>
        <v>-0.2200413223140496</v>
      </c>
      <c r="G174">
        <v>0</v>
      </c>
      <c r="H174">
        <f t="shared" si="26"/>
        <v>0.25826446280991738</v>
      </c>
      <c r="I174">
        <f t="shared" si="27"/>
        <v>-1.0833784750435986</v>
      </c>
      <c r="J174">
        <f t="shared" si="28"/>
        <v>1.0833784750435986</v>
      </c>
      <c r="K174">
        <f t="shared" si="29"/>
        <v>0.39394934236237333</v>
      </c>
      <c r="L174">
        <f t="shared" si="30"/>
        <v>0.60605065763762667</v>
      </c>
      <c r="M174">
        <f t="shared" si="31"/>
        <v>2.5383974345619098</v>
      </c>
      <c r="N174">
        <f t="shared" si="32"/>
        <v>1.6500270850261594</v>
      </c>
    </row>
    <row r="175" spans="1:14" x14ac:dyDescent="0.25">
      <c r="A175" s="4">
        <f>IF('True_Odds_Calculator_2-way'!A176="","",'True_Odds_Calculator_2-way'!A176)</f>
        <v>2</v>
      </c>
      <c r="B175" s="4">
        <f>IF('True_Odds_Calculator_2-way'!B176="","",'True_Odds_Calculator_2-way'!B176)</f>
        <v>1.84</v>
      </c>
      <c r="C175" s="4">
        <f t="shared" si="22"/>
        <v>0.5</v>
      </c>
      <c r="D175">
        <f t="shared" si="23"/>
        <v>0.54347826086956519</v>
      </c>
      <c r="E175">
        <f t="shared" si="24"/>
        <v>4.3478260869565188E-2</v>
      </c>
      <c r="F175">
        <f t="shared" si="25"/>
        <v>-0.22826086956521741</v>
      </c>
      <c r="G175">
        <v>0</v>
      </c>
      <c r="H175">
        <f t="shared" si="26"/>
        <v>0.27173913043478259</v>
      </c>
      <c r="I175">
        <f t="shared" si="27"/>
        <v>-1.0910894511799618</v>
      </c>
      <c r="J175">
        <f t="shared" si="28"/>
        <v>1.0910894511799618</v>
      </c>
      <c r="K175">
        <f t="shared" si="29"/>
        <v>0.47821961869479995</v>
      </c>
      <c r="L175">
        <f t="shared" si="30"/>
        <v>0.52178038130519999</v>
      </c>
      <c r="M175">
        <f t="shared" si="31"/>
        <v>2.091089451179962</v>
      </c>
      <c r="N175">
        <f t="shared" si="32"/>
        <v>1.9165151389911681</v>
      </c>
    </row>
    <row r="176" spans="1:14" x14ac:dyDescent="0.25">
      <c r="A176" s="4">
        <f>IF('True_Odds_Calculator_2-way'!A177="","",'True_Odds_Calculator_2-way'!A177)</f>
        <v>2.0099999999999998</v>
      </c>
      <c r="B176" s="4">
        <f>IF('True_Odds_Calculator_2-way'!B177="","",'True_Odds_Calculator_2-way'!B177)</f>
        <v>1.83</v>
      </c>
      <c r="C176" s="4">
        <f t="shared" si="22"/>
        <v>0.49751243781094534</v>
      </c>
      <c r="D176">
        <f t="shared" si="23"/>
        <v>0.54644808743169393</v>
      </c>
      <c r="E176">
        <f t="shared" si="24"/>
        <v>4.3960525242639381E-2</v>
      </c>
      <c r="F176">
        <f t="shared" si="25"/>
        <v>-0.22790419487263125</v>
      </c>
      <c r="G176">
        <v>0</v>
      </c>
      <c r="H176">
        <f t="shared" si="26"/>
        <v>0.27186472011527063</v>
      </c>
      <c r="I176">
        <f t="shared" si="27"/>
        <v>-1.0921952084562025</v>
      </c>
      <c r="J176">
        <f t="shared" si="28"/>
        <v>1.0921952084562025</v>
      </c>
      <c r="K176">
        <f t="shared" si="29"/>
        <v>0.47548468471574579</v>
      </c>
      <c r="L176">
        <f t="shared" si="30"/>
        <v>0.52451531528425399</v>
      </c>
      <c r="M176">
        <f t="shared" si="31"/>
        <v>2.1031171605407648</v>
      </c>
      <c r="N176">
        <f t="shared" si="32"/>
        <v>1.9065220230186481</v>
      </c>
    </row>
    <row r="177" spans="1:14" x14ac:dyDescent="0.25">
      <c r="A177" s="4">
        <f>IF('True_Odds_Calculator_2-way'!A178="","",'True_Odds_Calculator_2-way'!A178)</f>
        <v>1.71</v>
      </c>
      <c r="B177" s="4">
        <f>IF('True_Odds_Calculator_2-way'!B178="","",'True_Odds_Calculator_2-way'!B178)</f>
        <v>2.17</v>
      </c>
      <c r="C177" s="4">
        <f t="shared" si="22"/>
        <v>0.58479532163742687</v>
      </c>
      <c r="D177">
        <f t="shared" si="23"/>
        <v>0.46082949308755761</v>
      </c>
      <c r="E177">
        <f t="shared" si="24"/>
        <v>4.5624814724984475E-2</v>
      </c>
      <c r="F177">
        <f t="shared" si="25"/>
        <v>-0.22386611690516611</v>
      </c>
      <c r="G177">
        <v>0</v>
      </c>
      <c r="H177">
        <f t="shared" si="26"/>
        <v>0.26949093163015064</v>
      </c>
      <c r="I177">
        <f t="shared" si="27"/>
        <v>-1.097180031127722</v>
      </c>
      <c r="J177">
        <f t="shared" si="28"/>
        <v>1.097180031127722</v>
      </c>
      <c r="K177">
        <f t="shared" si="29"/>
        <v>0.56211423509174197</v>
      </c>
      <c r="L177">
        <f t="shared" si="30"/>
        <v>0.43788576490825809</v>
      </c>
      <c r="M177">
        <f t="shared" si="31"/>
        <v>1.7789978221006826</v>
      </c>
      <c r="N177">
        <f t="shared" si="32"/>
        <v>2.283700636419435</v>
      </c>
    </row>
    <row r="178" spans="1:14" x14ac:dyDescent="0.25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2.11</v>
      </c>
      <c r="C178" s="4">
        <f t="shared" si="22"/>
        <v>0.57471264367816088</v>
      </c>
      <c r="D178">
        <f t="shared" si="23"/>
        <v>0.47393364928909953</v>
      </c>
      <c r="E178">
        <f t="shared" si="24"/>
        <v>4.8646292967260418E-2</v>
      </c>
      <c r="F178">
        <f t="shared" si="25"/>
        <v>-0.22372936754371631</v>
      </c>
      <c r="G178">
        <v>0</v>
      </c>
      <c r="H178">
        <f t="shared" si="26"/>
        <v>0.27237566051097672</v>
      </c>
      <c r="I178">
        <f t="shared" si="27"/>
        <v>-1.1033737580104406</v>
      </c>
      <c r="J178">
        <f t="shared" si="28"/>
        <v>1.1033737580104406</v>
      </c>
      <c r="K178">
        <f t="shared" si="29"/>
        <v>0.5505102572168219</v>
      </c>
      <c r="L178">
        <f t="shared" si="30"/>
        <v>0.4494897427831781</v>
      </c>
      <c r="M178">
        <f t="shared" si="31"/>
        <v>1.816496580927726</v>
      </c>
      <c r="N178">
        <f t="shared" si="32"/>
        <v>2.2247448713915889</v>
      </c>
    </row>
    <row r="179" spans="1:14" x14ac:dyDescent="0.25">
      <c r="A179" s="4">
        <f>IF('True_Odds_Calculator_2-way'!A180="","",'True_Odds_Calculator_2-way'!A180)</f>
        <v>1.78</v>
      </c>
      <c r="B179" s="4">
        <f>IF('True_Odds_Calculator_2-way'!B180="","",'True_Odds_Calculator_2-way'!B180)</f>
        <v>2.02</v>
      </c>
      <c r="C179" s="4">
        <f t="shared" si="22"/>
        <v>0.5617977528089888</v>
      </c>
      <c r="D179">
        <f t="shared" si="23"/>
        <v>0.49504950495049505</v>
      </c>
      <c r="E179">
        <f t="shared" si="24"/>
        <v>5.6847257759483849E-2</v>
      </c>
      <c r="F179">
        <f t="shared" si="25"/>
        <v>-0.22127044165090659</v>
      </c>
      <c r="G179">
        <v>0</v>
      </c>
      <c r="H179">
        <f t="shared" si="26"/>
        <v>0.2781176994103905</v>
      </c>
      <c r="I179">
        <f t="shared" si="27"/>
        <v>-1.1211213233271877</v>
      </c>
      <c r="J179">
        <f t="shared" si="28"/>
        <v>1.1211213233271877</v>
      </c>
      <c r="K179">
        <f t="shared" si="29"/>
        <v>0.5334828131703736</v>
      </c>
      <c r="L179">
        <f t="shared" si="30"/>
        <v>0.46651718682962634</v>
      </c>
      <c r="M179">
        <f t="shared" si="31"/>
        <v>1.8744746321952062</v>
      </c>
      <c r="N179">
        <f t="shared" si="32"/>
        <v>2.1435437497937313</v>
      </c>
    </row>
    <row r="180" spans="1:14" x14ac:dyDescent="0.25">
      <c r="A180" s="4">
        <f>IF('True_Odds_Calculator_2-way'!A181="","",'True_Odds_Calculator_2-way'!A181)</f>
        <v>1.57</v>
      </c>
      <c r="B180" s="4">
        <f>IF('True_Odds_Calculator_2-way'!B181="","",'True_Odds_Calculator_2-way'!B181)</f>
        <v>2.3199999999999998</v>
      </c>
      <c r="C180" s="4">
        <f t="shared" si="22"/>
        <v>0.63694267515923564</v>
      </c>
      <c r="D180">
        <f t="shared" si="23"/>
        <v>0.43103448275862072</v>
      </c>
      <c r="E180">
        <f t="shared" si="24"/>
        <v>6.7977157917856301E-2</v>
      </c>
      <c r="F180">
        <f t="shared" si="25"/>
        <v>-0.20656709861629707</v>
      </c>
      <c r="G180">
        <v>0</v>
      </c>
      <c r="H180">
        <f t="shared" si="26"/>
        <v>0.27454425653415332</v>
      </c>
      <c r="I180">
        <f t="shared" si="27"/>
        <v>-1.1528574397767908</v>
      </c>
      <c r="J180">
        <f t="shared" si="28"/>
        <v>1.1528574397767908</v>
      </c>
      <c r="K180">
        <f t="shared" si="29"/>
        <v>0.60345341641592309</v>
      </c>
      <c r="L180">
        <f t="shared" si="30"/>
        <v>0.39654658358407691</v>
      </c>
      <c r="M180">
        <f t="shared" si="31"/>
        <v>1.6571287406727711</v>
      </c>
      <c r="N180">
        <f t="shared" si="32"/>
        <v>2.5217718205053639</v>
      </c>
    </row>
    <row r="181" spans="1:14" x14ac:dyDescent="0.25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2.39</v>
      </c>
      <c r="C181" s="4">
        <f t="shared" si="22"/>
        <v>0.66225165562913912</v>
      </c>
      <c r="D181">
        <f t="shared" si="23"/>
        <v>0.41841004184100417</v>
      </c>
      <c r="E181">
        <f t="shared" si="24"/>
        <v>8.066169747014329E-2</v>
      </c>
      <c r="F181">
        <f t="shared" si="25"/>
        <v>-0.19643104547091905</v>
      </c>
      <c r="G181">
        <v>0</v>
      </c>
      <c r="H181">
        <f t="shared" si="26"/>
        <v>0.2770927429410624</v>
      </c>
      <c r="I181">
        <f t="shared" si="27"/>
        <v>-1.1877020657238977</v>
      </c>
      <c r="J181">
        <f t="shared" si="28"/>
        <v>1.1877020657238977</v>
      </c>
      <c r="K181">
        <f t="shared" si="29"/>
        <v>0.62277046091855581</v>
      </c>
      <c r="L181">
        <f t="shared" si="30"/>
        <v>0.37722953908144408</v>
      </c>
      <c r="M181">
        <f t="shared" si="31"/>
        <v>1.6057280535191878</v>
      </c>
      <c r="N181">
        <f t="shared" si="32"/>
        <v>2.6509058713562181</v>
      </c>
    </row>
    <row r="182" spans="1:14" x14ac:dyDescent="0.25">
      <c r="A182" s="4">
        <f>IF('True_Odds_Calculator_2-way'!A183="","",'True_Odds_Calculator_2-way'!A183)</f>
        <v>1.65</v>
      </c>
      <c r="B182" s="4">
        <f>IF('True_Odds_Calculator_2-way'!B183="","",'True_Odds_Calculator_2-way'!B183)</f>
        <v>2.2200000000000002</v>
      </c>
      <c r="C182" s="4">
        <f t="shared" si="22"/>
        <v>0.60606060606060608</v>
      </c>
      <c r="D182">
        <f t="shared" si="23"/>
        <v>0.4504504504504504</v>
      </c>
      <c r="E182">
        <f t="shared" si="24"/>
        <v>5.6511056511056479E-2</v>
      </c>
      <c r="F182">
        <f t="shared" si="25"/>
        <v>-0.21648921648921648</v>
      </c>
      <c r="G182">
        <v>0</v>
      </c>
      <c r="H182">
        <f t="shared" si="26"/>
        <v>0.27300027300027296</v>
      </c>
      <c r="I182">
        <f t="shared" si="27"/>
        <v>-1.1229577231219765</v>
      </c>
      <c r="J182">
        <f t="shared" si="28"/>
        <v>1.1229577231219765</v>
      </c>
      <c r="K182">
        <f t="shared" si="29"/>
        <v>0.57806057116539045</v>
      </c>
      <c r="L182">
        <f t="shared" si="30"/>
        <v>0.4219394288346095</v>
      </c>
      <c r="M182">
        <f t="shared" si="31"/>
        <v>1.7299225200292849</v>
      </c>
      <c r="N182">
        <f t="shared" si="32"/>
        <v>2.3700084222088118</v>
      </c>
    </row>
    <row r="183" spans="1:14" x14ac:dyDescent="0.25">
      <c r="A183" s="4">
        <f>IF('True_Odds_Calculator_2-way'!A184="","",'True_Odds_Calculator_2-way'!A184)</f>
        <v>1.83</v>
      </c>
      <c r="B183" s="4">
        <f>IF('True_Odds_Calculator_2-way'!B184="","",'True_Odds_Calculator_2-way'!B184)</f>
        <v>2</v>
      </c>
      <c r="C183" s="4">
        <f t="shared" si="22"/>
        <v>0.54644808743169393</v>
      </c>
      <c r="D183">
        <f t="shared" si="23"/>
        <v>0.5</v>
      </c>
      <c r="E183">
        <f t="shared" si="24"/>
        <v>4.644808743169393E-2</v>
      </c>
      <c r="F183">
        <f t="shared" si="25"/>
        <v>-0.22677595628415304</v>
      </c>
      <c r="G183">
        <v>0</v>
      </c>
      <c r="H183">
        <f t="shared" si="26"/>
        <v>0.27322404371584696</v>
      </c>
      <c r="I183">
        <f t="shared" si="27"/>
        <v>-1.0976425998969033</v>
      </c>
      <c r="J183">
        <f t="shared" si="28"/>
        <v>1.0976425998969033</v>
      </c>
      <c r="K183">
        <f t="shared" si="29"/>
        <v>0.52327436520923598</v>
      </c>
      <c r="L183">
        <f t="shared" si="30"/>
        <v>0.47672563479076407</v>
      </c>
      <c r="M183">
        <f t="shared" si="31"/>
        <v>1.9110433579144297</v>
      </c>
      <c r="N183">
        <f t="shared" si="32"/>
        <v>2.0976425998969033</v>
      </c>
    </row>
    <row r="184" spans="1:14" x14ac:dyDescent="0.25">
      <c r="A184" s="4">
        <f>IF('True_Odds_Calculator_2-way'!A185="","",'True_Odds_Calculator_2-way'!A185)</f>
        <v>1.86</v>
      </c>
      <c r="B184" s="4">
        <f>IF('True_Odds_Calculator_2-way'!B185="","",'True_Odds_Calculator_2-way'!B185)</f>
        <v>1.96</v>
      </c>
      <c r="C184" s="4">
        <f t="shared" si="22"/>
        <v>0.5376344086021505</v>
      </c>
      <c r="D184">
        <f t="shared" si="23"/>
        <v>0.51020408163265307</v>
      </c>
      <c r="E184">
        <f t="shared" si="24"/>
        <v>4.7838490234803466E-2</v>
      </c>
      <c r="F184">
        <f t="shared" si="25"/>
        <v>-0.22646477946017129</v>
      </c>
      <c r="G184">
        <v>0</v>
      </c>
      <c r="H184">
        <f t="shared" si="26"/>
        <v>0.27430326969497476</v>
      </c>
      <c r="I184">
        <f t="shared" si="27"/>
        <v>-1.1005636329070294</v>
      </c>
      <c r="J184">
        <f t="shared" si="28"/>
        <v>1.1005636329070294</v>
      </c>
      <c r="K184">
        <f t="shared" si="29"/>
        <v>0.51374664671956227</v>
      </c>
      <c r="L184">
        <f t="shared" si="30"/>
        <v>0.48625335328043789</v>
      </c>
      <c r="M184">
        <f t="shared" si="31"/>
        <v>1.9464847243000454</v>
      </c>
      <c r="N184">
        <f t="shared" si="32"/>
        <v>2.0565410875907482</v>
      </c>
    </row>
    <row r="185" spans="1:14" x14ac:dyDescent="0.25">
      <c r="A185" s="4">
        <f>IF('True_Odds_Calculator_2-way'!A186="","",'True_Odds_Calculator_2-way'!A186)</f>
        <v>2.04</v>
      </c>
      <c r="B185" s="4">
        <f>IF('True_Odds_Calculator_2-way'!B186="","",'True_Odds_Calculator_2-way'!B186)</f>
        <v>1.79</v>
      </c>
      <c r="C185" s="4">
        <f t="shared" si="22"/>
        <v>0.49019607843137253</v>
      </c>
      <c r="D185">
        <f t="shared" si="23"/>
        <v>0.55865921787709494</v>
      </c>
      <c r="E185">
        <f t="shared" si="24"/>
        <v>4.8855296308467411E-2</v>
      </c>
      <c r="F185">
        <f t="shared" si="25"/>
        <v>-0.22499726147442223</v>
      </c>
      <c r="G185">
        <v>0</v>
      </c>
      <c r="H185">
        <f t="shared" si="26"/>
        <v>0.27385255778288964</v>
      </c>
      <c r="I185">
        <f t="shared" si="27"/>
        <v>-1.1032394541017194</v>
      </c>
      <c r="J185">
        <f t="shared" si="28"/>
        <v>1.1032394541017194</v>
      </c>
      <c r="K185">
        <f t="shared" si="29"/>
        <v>0.46568614195989111</v>
      </c>
      <c r="L185">
        <f t="shared" si="30"/>
        <v>0.53431385804010889</v>
      </c>
      <c r="M185">
        <f t="shared" si="31"/>
        <v>2.1473690322657886</v>
      </c>
      <c r="N185">
        <f t="shared" si="32"/>
        <v>1.8715591687403583</v>
      </c>
    </row>
    <row r="186" spans="1:14" x14ac:dyDescent="0.25">
      <c r="A186" s="4">
        <f>IF('True_Odds_Calculator_2-way'!A187="","",'True_Odds_Calculator_2-way'!A187)</f>
        <v>1.81</v>
      </c>
      <c r="B186" s="4">
        <f>IF('True_Odds_Calculator_2-way'!B187="","",'True_Odds_Calculator_2-way'!B187)</f>
        <v>2.02</v>
      </c>
      <c r="C186" s="4">
        <f t="shared" si="22"/>
        <v>0.5524861878453039</v>
      </c>
      <c r="D186">
        <f t="shared" si="23"/>
        <v>0.49504950495049505</v>
      </c>
      <c r="E186">
        <f t="shared" si="24"/>
        <v>4.7535692795798834E-2</v>
      </c>
      <c r="F186">
        <f t="shared" si="25"/>
        <v>-0.22597232098900499</v>
      </c>
      <c r="G186">
        <v>0</v>
      </c>
      <c r="H186">
        <f t="shared" si="26"/>
        <v>0.27350801378480388</v>
      </c>
      <c r="I186">
        <f t="shared" si="27"/>
        <v>-1.1001639366407492</v>
      </c>
      <c r="J186">
        <f t="shared" si="28"/>
        <v>1.1001639366407492</v>
      </c>
      <c r="K186">
        <f t="shared" si="29"/>
        <v>0.52878359784482387</v>
      </c>
      <c r="L186">
        <f t="shared" si="30"/>
        <v>0.47121640215517624</v>
      </c>
      <c r="M186">
        <f t="shared" si="31"/>
        <v>1.8911327886790064</v>
      </c>
      <c r="N186">
        <f t="shared" si="32"/>
        <v>2.1221672153735645</v>
      </c>
    </row>
    <row r="187" spans="1:14" x14ac:dyDescent="0.25">
      <c r="A187" s="4">
        <f>IF('True_Odds_Calculator_2-way'!A188="","",'True_Odds_Calculator_2-way'!A188)</f>
        <v>2.0299999999999998</v>
      </c>
      <c r="B187" s="4">
        <f>IF('True_Odds_Calculator_2-way'!B188="","",'True_Odds_Calculator_2-way'!B188)</f>
        <v>1.78</v>
      </c>
      <c r="C187" s="4">
        <f t="shared" si="22"/>
        <v>0.49261083743842371</v>
      </c>
      <c r="D187">
        <f t="shared" si="23"/>
        <v>0.5617977528089888</v>
      </c>
      <c r="E187">
        <f t="shared" si="24"/>
        <v>5.4408590247412514E-2</v>
      </c>
      <c r="F187">
        <f t="shared" si="25"/>
        <v>-0.22233907123484808</v>
      </c>
      <c r="G187">
        <v>0</v>
      </c>
      <c r="H187">
        <f t="shared" si="26"/>
        <v>0.27674766148226054</v>
      </c>
      <c r="I187">
        <f t="shared" si="27"/>
        <v>-1.1156657127357013</v>
      </c>
      <c r="J187">
        <f t="shared" si="28"/>
        <v>1.1156657127357013</v>
      </c>
      <c r="K187">
        <f t="shared" si="29"/>
        <v>0.46530333444744953</v>
      </c>
      <c r="L187">
        <f t="shared" si="30"/>
        <v>0.53469666555255058</v>
      </c>
      <c r="M187">
        <f t="shared" si="31"/>
        <v>2.149135684117772</v>
      </c>
      <c r="N187">
        <f t="shared" si="32"/>
        <v>1.8702192559338466</v>
      </c>
    </row>
    <row r="188" spans="1:14" x14ac:dyDescent="0.25">
      <c r="A188" s="4">
        <f>IF('True_Odds_Calculator_2-way'!A189="","",'True_Odds_Calculator_2-way'!A189)</f>
        <v>1.81</v>
      </c>
      <c r="B188" s="4">
        <f>IF('True_Odds_Calculator_2-way'!B189="","",'True_Odds_Calculator_2-way'!B189)</f>
        <v>2.0099999999999998</v>
      </c>
      <c r="C188" s="4">
        <f t="shared" si="22"/>
        <v>0.5524861878453039</v>
      </c>
      <c r="D188">
        <f t="shared" si="23"/>
        <v>0.49751243781094534</v>
      </c>
      <c r="E188">
        <f t="shared" si="24"/>
        <v>4.999862565624924E-2</v>
      </c>
      <c r="F188">
        <f t="shared" si="25"/>
        <v>-0.22487012451554378</v>
      </c>
      <c r="G188">
        <v>0</v>
      </c>
      <c r="H188">
        <f t="shared" si="26"/>
        <v>0.27486875017179302</v>
      </c>
      <c r="I188">
        <f t="shared" si="27"/>
        <v>-1.1055968780110992</v>
      </c>
      <c r="J188">
        <f t="shared" si="28"/>
        <v>1.1055968780110992</v>
      </c>
      <c r="K188">
        <f t="shared" si="29"/>
        <v>0.52755597049559944</v>
      </c>
      <c r="L188">
        <f t="shared" si="30"/>
        <v>0.47244402950440073</v>
      </c>
      <c r="M188">
        <f t="shared" si="31"/>
        <v>1.89553347118899</v>
      </c>
      <c r="N188">
        <f t="shared" si="32"/>
        <v>2.1166528467912094</v>
      </c>
    </row>
    <row r="189" spans="1:14" x14ac:dyDescent="0.25">
      <c r="A189" s="4">
        <f>IF('True_Odds_Calculator_2-way'!A190="","",'True_Odds_Calculator_2-way'!A190)</f>
        <v>2.14</v>
      </c>
      <c r="B189" s="4">
        <f>IF('True_Odds_Calculator_2-way'!B190="","",'True_Odds_Calculator_2-way'!B190)</f>
        <v>1.77</v>
      </c>
      <c r="C189" s="4">
        <f t="shared" si="22"/>
        <v>0.46728971962616822</v>
      </c>
      <c r="D189">
        <f t="shared" si="23"/>
        <v>0.56497175141242939</v>
      </c>
      <c r="E189">
        <f t="shared" si="24"/>
        <v>3.2261471038597556E-2</v>
      </c>
      <c r="F189">
        <f t="shared" si="25"/>
        <v>-0.2317440202756218</v>
      </c>
      <c r="G189">
        <v>0</v>
      </c>
      <c r="H189">
        <f t="shared" si="26"/>
        <v>0.26400549131421935</v>
      </c>
      <c r="I189">
        <f t="shared" si="27"/>
        <v>-1.0673385899176768</v>
      </c>
      <c r="J189">
        <f t="shared" si="28"/>
        <v>1.0673385899176768</v>
      </c>
      <c r="K189">
        <f t="shared" si="29"/>
        <v>0.45110760602631583</v>
      </c>
      <c r="L189">
        <f t="shared" si="30"/>
        <v>0.54889239397368417</v>
      </c>
      <c r="M189">
        <f t="shared" si="31"/>
        <v>2.2167659925061516</v>
      </c>
      <c r="N189">
        <f t="shared" si="32"/>
        <v>1.8218507142366114</v>
      </c>
    </row>
    <row r="190" spans="1:14" x14ac:dyDescent="0.25">
      <c r="A190" s="4">
        <f>IF('True_Odds_Calculator_2-way'!A191="","",'True_Odds_Calculator_2-way'!A191)</f>
        <v>2.5</v>
      </c>
      <c r="B190" s="4">
        <f>IF('True_Odds_Calculator_2-way'!B191="","",'True_Odds_Calculator_2-way'!B191)</f>
        <v>1.58</v>
      </c>
      <c r="C190" s="4">
        <f t="shared" si="22"/>
        <v>0.4</v>
      </c>
      <c r="D190">
        <f t="shared" si="23"/>
        <v>0.63291139240506322</v>
      </c>
      <c r="E190">
        <f t="shared" si="24"/>
        <v>3.2911392405063244E-2</v>
      </c>
      <c r="F190">
        <f t="shared" si="25"/>
        <v>-0.22025316455696209</v>
      </c>
      <c r="G190">
        <v>0</v>
      </c>
      <c r="H190">
        <f t="shared" si="26"/>
        <v>0.25316455696202528</v>
      </c>
      <c r="I190">
        <f t="shared" si="27"/>
        <v>-1.0721125348377945</v>
      </c>
      <c r="J190">
        <f t="shared" si="28"/>
        <v>1.0721125348377945</v>
      </c>
      <c r="K190">
        <f t="shared" si="29"/>
        <v>0.38341076664008866</v>
      </c>
      <c r="L190">
        <f t="shared" si="30"/>
        <v>0.61658923335991145</v>
      </c>
      <c r="M190">
        <f t="shared" si="31"/>
        <v>2.6081688022566918</v>
      </c>
      <c r="N190">
        <f t="shared" si="32"/>
        <v>1.6218252702059208</v>
      </c>
    </row>
    <row r="191" spans="1:14" x14ac:dyDescent="0.25">
      <c r="A191" s="4">
        <f>IF('True_Odds_Calculator_2-way'!A192="","",'True_Odds_Calculator_2-way'!A192)</f>
        <v>1.65</v>
      </c>
      <c r="B191" s="4">
        <f>IF('True_Odds_Calculator_2-way'!B192="","",'True_Odds_Calculator_2-way'!B192)</f>
        <v>2.35</v>
      </c>
      <c r="C191" s="4">
        <f t="shared" si="22"/>
        <v>0.60606060606060608</v>
      </c>
      <c r="D191">
        <f t="shared" si="23"/>
        <v>0.42553191489361702</v>
      </c>
      <c r="E191">
        <f t="shared" si="24"/>
        <v>3.1592520954223158E-2</v>
      </c>
      <c r="F191">
        <f t="shared" si="25"/>
        <v>-0.22630560928433263</v>
      </c>
      <c r="G191">
        <v>0</v>
      </c>
      <c r="H191">
        <f t="shared" si="26"/>
        <v>0.25789813023855579</v>
      </c>
      <c r="I191">
        <f t="shared" si="27"/>
        <v>-1.0675210253672478</v>
      </c>
      <c r="J191">
        <f t="shared" si="28"/>
        <v>1.0675210253672478</v>
      </c>
      <c r="K191">
        <f t="shared" si="29"/>
        <v>0.59035757177177173</v>
      </c>
      <c r="L191">
        <f t="shared" si="30"/>
        <v>0.40964242822822811</v>
      </c>
      <c r="M191">
        <f t="shared" si="31"/>
        <v>1.6938886664887112</v>
      </c>
      <c r="N191">
        <f t="shared" si="32"/>
        <v>2.4411533842457849</v>
      </c>
    </row>
    <row r="192" spans="1:14" x14ac:dyDescent="0.25">
      <c r="A192" s="4">
        <f>IF('True_Odds_Calculator_2-way'!A193="","",'True_Odds_Calculator_2-way'!A193)</f>
        <v>2.4</v>
      </c>
      <c r="B192" s="4">
        <f>IF('True_Odds_Calculator_2-way'!B193="","",'True_Odds_Calculator_2-way'!B193)</f>
        <v>1.62</v>
      </c>
      <c r="C192" s="4">
        <f t="shared" si="22"/>
        <v>0.41666666666666669</v>
      </c>
      <c r="D192">
        <f t="shared" si="23"/>
        <v>0.61728395061728392</v>
      </c>
      <c r="E192">
        <f t="shared" si="24"/>
        <v>3.3950617283950546E-2</v>
      </c>
      <c r="F192">
        <f t="shared" si="25"/>
        <v>-0.22325102880658443</v>
      </c>
      <c r="G192">
        <v>0</v>
      </c>
      <c r="H192">
        <f t="shared" si="26"/>
        <v>0.25720164609053497</v>
      </c>
      <c r="I192">
        <f t="shared" si="27"/>
        <v>-1.0733469768527295</v>
      </c>
      <c r="J192">
        <f t="shared" si="28"/>
        <v>1.0733469768527295</v>
      </c>
      <c r="K192">
        <f t="shared" si="29"/>
        <v>0.3995707383438068</v>
      </c>
      <c r="L192">
        <f t="shared" si="30"/>
        <v>0.60042926165619326</v>
      </c>
      <c r="M192">
        <f t="shared" si="31"/>
        <v>2.502685767593821</v>
      </c>
      <c r="N192">
        <f t="shared" si="32"/>
        <v>1.6654751256486924</v>
      </c>
    </row>
    <row r="193" spans="1:14" x14ac:dyDescent="0.25">
      <c r="A193" s="4">
        <f>IF('True_Odds_Calculator_2-way'!A194="","",'True_Odds_Calculator_2-way'!A194)</f>
        <v>2.7</v>
      </c>
      <c r="B193" s="4">
        <f>IF('True_Odds_Calculator_2-way'!B194="","",'True_Odds_Calculator_2-way'!B194)</f>
        <v>1.51</v>
      </c>
      <c r="C193" s="4">
        <f t="shared" si="22"/>
        <v>0.37037037037037035</v>
      </c>
      <c r="D193">
        <f t="shared" si="23"/>
        <v>0.66225165562913912</v>
      </c>
      <c r="E193">
        <f t="shared" si="24"/>
        <v>3.2622025999509585E-2</v>
      </c>
      <c r="F193">
        <f t="shared" si="25"/>
        <v>-0.21265636497424567</v>
      </c>
      <c r="G193">
        <v>0</v>
      </c>
      <c r="H193">
        <f t="shared" si="26"/>
        <v>0.24527839097375523</v>
      </c>
      <c r="I193">
        <f t="shared" si="27"/>
        <v>-1.0739657990297378</v>
      </c>
      <c r="J193">
        <f t="shared" si="28"/>
        <v>1.0739657990297378</v>
      </c>
      <c r="K193">
        <f t="shared" si="29"/>
        <v>0.35388936786452291</v>
      </c>
      <c r="L193">
        <f t="shared" si="30"/>
        <v>0.64611063213547693</v>
      </c>
      <c r="M193">
        <f t="shared" si="31"/>
        <v>2.8257418583505545</v>
      </c>
      <c r="N193">
        <f t="shared" si="32"/>
        <v>1.5477225575051663</v>
      </c>
    </row>
    <row r="194" spans="1:14" x14ac:dyDescent="0.25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1.75</v>
      </c>
      <c r="C194" s="4">
        <f t="shared" si="22"/>
        <v>0.46296296296296291</v>
      </c>
      <c r="D194">
        <f t="shared" si="23"/>
        <v>0.5714285714285714</v>
      </c>
      <c r="E194">
        <f t="shared" si="24"/>
        <v>3.4391534391534417E-2</v>
      </c>
      <c r="F194">
        <f t="shared" si="25"/>
        <v>-0.23015873015873001</v>
      </c>
      <c r="G194">
        <v>0</v>
      </c>
      <c r="H194">
        <f t="shared" si="26"/>
        <v>0.26455026455026448</v>
      </c>
      <c r="I194">
        <f t="shared" si="27"/>
        <v>-1.0721125348377951</v>
      </c>
      <c r="J194">
        <f t="shared" si="28"/>
        <v>1.0721125348377951</v>
      </c>
      <c r="K194">
        <f t="shared" si="29"/>
        <v>0.44570220807044264</v>
      </c>
      <c r="L194">
        <f t="shared" si="30"/>
        <v>0.55429779192955719</v>
      </c>
      <c r="M194">
        <f t="shared" si="31"/>
        <v>2.2436505404118421</v>
      </c>
      <c r="N194">
        <f t="shared" si="32"/>
        <v>1.8040844011283466</v>
      </c>
    </row>
    <row r="195" spans="1:14" x14ac:dyDescent="0.25">
      <c r="A195" s="4">
        <f>IF('True_Odds_Calculator_2-way'!A196="","",'True_Odds_Calculator_2-way'!A196)</f>
        <v>2.27</v>
      </c>
      <c r="B195" s="4">
        <f>IF('True_Odds_Calculator_2-way'!B196="","",'True_Odds_Calculator_2-way'!B196)</f>
        <v>1.69</v>
      </c>
      <c r="C195" s="4">
        <f t="shared" ref="C195:C258" si="33">1/A195</f>
        <v>0.44052863436123346</v>
      </c>
      <c r="D195">
        <f t="shared" ref="D195:D258" si="34">1/B195</f>
        <v>0.59171597633136097</v>
      </c>
      <c r="E195">
        <f t="shared" ref="E195:E258" si="35">C195+D195-1</f>
        <v>3.2244610692594433E-2</v>
      </c>
      <c r="F195">
        <f t="shared" ref="F195:F258" si="36">C195+D195-(C195*D195)-1</f>
        <v>-0.22842322029038398</v>
      </c>
      <c r="G195">
        <v>0</v>
      </c>
      <c r="H195">
        <f t="shared" ref="H195:H258" si="37">C195*D195</f>
        <v>0.26066783098297841</v>
      </c>
      <c r="I195">
        <f t="shared" ref="I195:I258" si="38">((-4*F195*H195)^0.5)/(2*F195)</f>
        <v>-1.0682517037726924</v>
      </c>
      <c r="J195">
        <f t="shared" ref="J195:J258" si="39">(-((-4*F195*H195)^0.5))/(2*F195)</f>
        <v>1.0682517037726924</v>
      </c>
      <c r="K195">
        <f t="shared" ref="K195:K258" si="40">IF(A195="","",(C195/($J195+C195-($J195*C195))))</f>
        <v>0.42432580692415584</v>
      </c>
      <c r="L195">
        <f t="shared" ref="L195:L258" si="41">IF(B195="","",(D195/($J195+D195-($J195*D195))))</f>
        <v>0.57567419307584422</v>
      </c>
      <c r="M195">
        <f t="shared" ref="M195:M258" si="42">IF(A195="","",1/K195)</f>
        <v>2.3566796637913199</v>
      </c>
      <c r="N195">
        <f t="shared" ref="N195:N258" si="43">IF(B195="","",1/L195)</f>
        <v>1.7370936756031574</v>
      </c>
    </row>
    <row r="196" spans="1:14" x14ac:dyDescent="0.25">
      <c r="A196" s="4">
        <f>IF('True_Odds_Calculator_2-way'!A197="","",'True_Odds_Calculator_2-way'!A197)</f>
        <v>2.27</v>
      </c>
      <c r="B196" s="4">
        <f>IF('True_Odds_Calculator_2-way'!B197="","",'True_Odds_Calculator_2-way'!B197)</f>
        <v>1.68</v>
      </c>
      <c r="C196" s="4">
        <f t="shared" si="33"/>
        <v>0.44052863436123346</v>
      </c>
      <c r="D196">
        <f t="shared" si="34"/>
        <v>0.59523809523809523</v>
      </c>
      <c r="E196">
        <f t="shared" si="35"/>
        <v>3.5766729599328695E-2</v>
      </c>
      <c r="F196">
        <f t="shared" si="36"/>
        <v>-0.22645269561569115</v>
      </c>
      <c r="G196">
        <v>0</v>
      </c>
      <c r="H196">
        <f t="shared" si="37"/>
        <v>0.2622194252150199</v>
      </c>
      <c r="I196">
        <f t="shared" si="38"/>
        <v>-1.0760778282064791</v>
      </c>
      <c r="J196">
        <f t="shared" si="39"/>
        <v>1.0760778282064791</v>
      </c>
      <c r="K196">
        <f t="shared" si="40"/>
        <v>0.42254374989680582</v>
      </c>
      <c r="L196">
        <f t="shared" si="41"/>
        <v>0.57745625010319412</v>
      </c>
      <c r="M196">
        <f t="shared" si="42"/>
        <v>2.3666188418222287</v>
      </c>
      <c r="N196">
        <f t="shared" si="43"/>
        <v>1.7317329231804059</v>
      </c>
    </row>
    <row r="197" spans="1:14" x14ac:dyDescent="0.25">
      <c r="A197" s="4">
        <f>IF('True_Odds_Calculator_2-way'!A198="","",'True_Odds_Calculator_2-way'!A198)</f>
        <v>1.94</v>
      </c>
      <c r="B197" s="4">
        <f>IF('True_Odds_Calculator_2-way'!B198="","",'True_Odds_Calculator_2-way'!B198)</f>
        <v>1.94</v>
      </c>
      <c r="C197" s="4">
        <f t="shared" si="33"/>
        <v>0.51546391752577325</v>
      </c>
      <c r="D197">
        <f t="shared" si="34"/>
        <v>0.51546391752577325</v>
      </c>
      <c r="E197">
        <f t="shared" si="35"/>
        <v>3.0927835051546504E-2</v>
      </c>
      <c r="F197">
        <f t="shared" si="36"/>
        <v>-0.23477521521947065</v>
      </c>
      <c r="G197">
        <v>0</v>
      </c>
      <c r="H197">
        <f t="shared" si="37"/>
        <v>0.26570305027101715</v>
      </c>
      <c r="I197">
        <f t="shared" si="38"/>
        <v>-1.0638297872340428</v>
      </c>
      <c r="J197">
        <f t="shared" si="39"/>
        <v>1.0638297872340428</v>
      </c>
      <c r="K197">
        <f t="shared" si="40"/>
        <v>0.49999999999999989</v>
      </c>
      <c r="L197">
        <f t="shared" si="41"/>
        <v>0.49999999999999989</v>
      </c>
      <c r="M197">
        <f t="shared" si="42"/>
        <v>2.0000000000000004</v>
      </c>
      <c r="N197">
        <f t="shared" si="43"/>
        <v>2.0000000000000004</v>
      </c>
    </row>
    <row r="198" spans="1:14" x14ac:dyDescent="0.25">
      <c r="A198" s="4">
        <f>IF('True_Odds_Calculator_2-way'!A199="","",'True_Odds_Calculator_2-way'!A199)</f>
        <v>1.78</v>
      </c>
      <c r="B198" s="4">
        <f>IF('True_Odds_Calculator_2-way'!B199="","",'True_Odds_Calculator_2-way'!B199)</f>
        <v>2.12</v>
      </c>
      <c r="C198" s="4">
        <f t="shared" si="33"/>
        <v>0.5617977528089888</v>
      </c>
      <c r="D198">
        <f t="shared" si="34"/>
        <v>0.47169811320754712</v>
      </c>
      <c r="E198">
        <f t="shared" si="35"/>
        <v>3.3495866016535869E-2</v>
      </c>
      <c r="F198">
        <f t="shared" si="36"/>
        <v>-0.23150307398770409</v>
      </c>
      <c r="G198">
        <v>0</v>
      </c>
      <c r="H198">
        <f t="shared" si="37"/>
        <v>0.26499894000423996</v>
      </c>
      <c r="I198">
        <f t="shared" si="38"/>
        <v>-1.0699012312772822</v>
      </c>
      <c r="J198">
        <f t="shared" si="39"/>
        <v>1.0699012312772822</v>
      </c>
      <c r="K198">
        <f t="shared" si="40"/>
        <v>0.54510083634166528</v>
      </c>
      <c r="L198">
        <f t="shared" si="41"/>
        <v>0.45489916365833472</v>
      </c>
      <c r="M198">
        <f t="shared" si="42"/>
        <v>1.83452296039628</v>
      </c>
      <c r="N198">
        <f t="shared" si="43"/>
        <v>2.1982893790305562</v>
      </c>
    </row>
    <row r="199" spans="1:14" x14ac:dyDescent="0.25">
      <c r="A199" s="4">
        <f>IF('True_Odds_Calculator_2-way'!A200="","",'True_Odds_Calculator_2-way'!A200)</f>
        <v>1.64</v>
      </c>
      <c r="B199" s="4">
        <f>IF('True_Odds_Calculator_2-way'!B200="","",'True_Odds_Calculator_2-way'!B200)</f>
        <v>2.37</v>
      </c>
      <c r="C199" s="4">
        <f t="shared" si="33"/>
        <v>0.6097560975609756</v>
      </c>
      <c r="D199">
        <f t="shared" si="34"/>
        <v>0.42194092827004215</v>
      </c>
      <c r="E199">
        <f t="shared" si="35"/>
        <v>3.1697025831017633E-2</v>
      </c>
      <c r="F199">
        <f t="shared" si="36"/>
        <v>-0.2255840279921788</v>
      </c>
      <c r="G199">
        <v>0</v>
      </c>
      <c r="H199">
        <f t="shared" si="37"/>
        <v>0.25728105382319644</v>
      </c>
      <c r="I199">
        <f t="shared" si="38"/>
        <v>-1.0679470721459507</v>
      </c>
      <c r="J199">
        <f t="shared" si="39"/>
        <v>1.0679470721459507</v>
      </c>
      <c r="K199">
        <f t="shared" si="40"/>
        <v>0.59400548923620555</v>
      </c>
      <c r="L199">
        <f t="shared" si="41"/>
        <v>0.40599451076379461</v>
      </c>
      <c r="M199">
        <f t="shared" si="42"/>
        <v>1.6834861261734084</v>
      </c>
      <c r="N199">
        <f t="shared" si="43"/>
        <v>2.4630874888399528</v>
      </c>
    </row>
    <row r="200" spans="1:14" x14ac:dyDescent="0.25">
      <c r="A200" s="4">
        <f>IF('True_Odds_Calculator_2-way'!A201="","",'True_Odds_Calculator_2-way'!A201)</f>
        <v>1.47</v>
      </c>
      <c r="B200" s="4">
        <f>IF('True_Odds_Calculator_2-way'!B201="","",'True_Odds_Calculator_2-way'!B201)</f>
        <v>2.78</v>
      </c>
      <c r="C200" s="4">
        <f t="shared" si="33"/>
        <v>0.68027210884353739</v>
      </c>
      <c r="D200">
        <f t="shared" si="34"/>
        <v>0.35971223021582738</v>
      </c>
      <c r="E200">
        <f t="shared" si="35"/>
        <v>3.9984339059364826E-2</v>
      </c>
      <c r="F200">
        <f t="shared" si="36"/>
        <v>-0.20471785836636802</v>
      </c>
      <c r="G200">
        <v>0</v>
      </c>
      <c r="H200">
        <f t="shared" si="37"/>
        <v>0.2447021974257329</v>
      </c>
      <c r="I200">
        <f t="shared" si="38"/>
        <v>-1.093304334427839</v>
      </c>
      <c r="J200">
        <f t="shared" si="39"/>
        <v>1.093304334427839</v>
      </c>
      <c r="K200">
        <f t="shared" si="40"/>
        <v>0.66056610215089318</v>
      </c>
      <c r="L200">
        <f t="shared" si="41"/>
        <v>0.33943389784910682</v>
      </c>
      <c r="M200">
        <f t="shared" si="42"/>
        <v>1.5138530371810843</v>
      </c>
      <c r="N200">
        <f t="shared" si="43"/>
        <v>2.9460817152815526</v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12" activePane="bottomLeft" state="frozen"/>
      <selection pane="bottomLeft" activeCell="A68" sqref="A68:XFD6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1.58</v>
      </c>
      <c r="B3">
        <v>2.4</v>
      </c>
      <c r="C3" s="29">
        <f t="shared" ref="C3:C66" si="0">IF(OR($A3="",$B3=""),"",(1/A3)+(1/B3)-1)</f>
        <v>4.9578059071729852E-2</v>
      </c>
      <c r="D3" s="30">
        <f>IF(OR($A3="",$B3=""),"",A3*'MPTO_working_2-way'!$G2)</f>
        <v>1.6583333333333332</v>
      </c>
      <c r="E3" s="32">
        <f>IF(OR($A3="",$B3=""),"",B3*'MPTO_working_2-way'!$G2)</f>
        <v>2.5189873417721516</v>
      </c>
      <c r="F3" s="30">
        <f>IF(OR($A3="",$B3=""),"",'MPTO_working_2-way'!D2)</f>
        <v>1.6444058976582827</v>
      </c>
      <c r="G3" s="32">
        <f>IF(OR($A3="",$B3=""),"",'MPTO_working_2-way'!E2)</f>
        <v>2.5518169582772541</v>
      </c>
      <c r="H3" s="30">
        <f>IF(OR($A3="",$B3=""),"",'OddsRatio_working_2-way'!M2)</f>
        <v>1.6436503043467887</v>
      </c>
      <c r="I3" s="30">
        <f>IF(OR($A3="",$B3=""),"",'OddsRatio_working_2-way'!N2)</f>
        <v>2.5536386656646628</v>
      </c>
      <c r="J3" s="30">
        <f>IF('Log_working_2-way'!$D2="","",A3^('Log_working_2-way'!$D2))</f>
        <v>1.6372596359194791</v>
      </c>
      <c r="K3" s="32">
        <f>IF('Log_working_2-way'!$D2="","",B3^('Log_working_2-way'!$D2))</f>
        <v>2.5692191120111749</v>
      </c>
      <c r="L3" s="37">
        <f>(1/D3)</f>
        <v>0.60301507537688448</v>
      </c>
      <c r="M3" s="37">
        <f>(1/E3)</f>
        <v>0.39698492462311563</v>
      </c>
      <c r="N3" s="38">
        <v>100</v>
      </c>
      <c r="O3" s="38">
        <f>(1/A3)*((N3*A3)-N3)</f>
        <v>36.708860759493668</v>
      </c>
      <c r="P3" s="38">
        <f>(1/B3)*((N3*B3)-N3)</f>
        <v>58.333333333333336</v>
      </c>
      <c r="Q3" s="38">
        <f>(1/B3)*N3</f>
        <v>41.666666666666671</v>
      </c>
      <c r="R3" s="38">
        <f>(1/A3)*N3</f>
        <v>63.291139240506325</v>
      </c>
      <c r="S3" s="39">
        <f>O3-Q3</f>
        <v>-4.9578059071730038</v>
      </c>
      <c r="T3" s="39">
        <f>P3-R3</f>
        <v>-4.9578059071729896</v>
      </c>
      <c r="U3" t="s">
        <v>473</v>
      </c>
      <c r="V3" t="s">
        <v>90</v>
      </c>
      <c r="W3" t="s">
        <v>212</v>
      </c>
      <c r="X3" s="48" t="s">
        <v>488</v>
      </c>
      <c r="Y3" s="41"/>
    </row>
    <row r="4" spans="1:25" s="12" customFormat="1" ht="15" x14ac:dyDescent="0.25">
      <c r="A4">
        <v>1.51</v>
      </c>
      <c r="B4">
        <v>2.58</v>
      </c>
      <c r="C4" s="29">
        <f t="shared" si="0"/>
        <v>4.9848554853945348E-2</v>
      </c>
      <c r="D4" s="30">
        <f>IF(OR($A4="",$B4=""),"",A4*'MPTO_working_2-way'!$G3)</f>
        <v>1.5852713178294575</v>
      </c>
      <c r="E4" s="32">
        <f>IF(OR($A4="",$B4=""),"",B4*'MPTO_working_2-way'!$G3)</f>
        <v>2.7086092715231791</v>
      </c>
      <c r="F4" s="30">
        <f>IF(OR($A4="",$B4=""),"",'MPTO_working_2-way'!D3)</f>
        <v>1.5690523178541222</v>
      </c>
      <c r="G4" s="32">
        <f>IF(OR($A4="",$B4=""),"",'MPTO_working_2-way'!E3)</f>
        <v>2.7573076650859938</v>
      </c>
      <c r="H4" s="30">
        <f>IF(OR($A4="",$B4=""),"",'OddsRatio_working_2-way'!M3)</f>
        <v>1.5681415405746904</v>
      </c>
      <c r="I4" s="30">
        <f>IF(OR($A4="",$B4=""),"",'OddsRatio_working_2-way'!N3)</f>
        <v>2.7601247727608049</v>
      </c>
      <c r="J4" s="30">
        <f>IF('Log_working_2-way'!$D3="","",A4^('Log_working_2-way'!$D3))</f>
        <v>1.5606856045236128</v>
      </c>
      <c r="K4" s="32">
        <f>IF('Log_working_2-way'!$D3="","",B4^('Log_working_2-way'!$D3))</f>
        <v>2.7835307201199551</v>
      </c>
      <c r="L4" s="37">
        <f t="shared" ref="L4" si="1">(1/D4)</f>
        <v>0.63080684596577008</v>
      </c>
      <c r="M4" s="37">
        <f t="shared" ref="M4" si="2">(1/E4)</f>
        <v>0.36919315403422981</v>
      </c>
      <c r="N4" s="38">
        <v>100</v>
      </c>
      <c r="O4" s="38">
        <f t="shared" ref="O4" si="3">(1/A4)*((N4*A4)-N4)</f>
        <v>33.774834437086092</v>
      </c>
      <c r="P4" s="38">
        <f t="shared" ref="P4" si="4">(1/B4)*((N4*B4)-N4)</f>
        <v>61.240310077519375</v>
      </c>
      <c r="Q4" s="38">
        <f t="shared" ref="Q4" si="5">(1/B4)*N4</f>
        <v>38.759689922480618</v>
      </c>
      <c r="R4" s="38">
        <f t="shared" ref="R4" si="6">(1/A4)*N4</f>
        <v>66.225165562913915</v>
      </c>
      <c r="S4" s="39">
        <f t="shared" ref="S4" si="7">O4-Q4</f>
        <v>-4.9848554853945259</v>
      </c>
      <c r="T4" s="39">
        <f t="shared" ref="T4" si="8">P4-R4</f>
        <v>-4.9848554853945402</v>
      </c>
      <c r="U4" t="s">
        <v>475</v>
      </c>
      <c r="V4" t="s">
        <v>203</v>
      </c>
      <c r="W4" t="s">
        <v>212</v>
      </c>
      <c r="X4" s="48" t="s">
        <v>488</v>
      </c>
      <c r="Y4" s="41"/>
    </row>
    <row r="5" spans="1:25" s="12" customFormat="1" ht="15" x14ac:dyDescent="0.25">
      <c r="A5">
        <v>1.57</v>
      </c>
      <c r="B5">
        <v>2.42</v>
      </c>
      <c r="C5" s="29">
        <f t="shared" si="0"/>
        <v>5.0165815655103474E-2</v>
      </c>
      <c r="D5" s="30">
        <f>IF(OR($A5="",$B5=""),"",A5*'MPTO_working_2-way'!$G4)</f>
        <v>1.6487603305785126</v>
      </c>
      <c r="E5" s="32">
        <f>IF(OR($A5="",$B5=""),"",B5*'MPTO_working_2-way'!$G4)</f>
        <v>2.5414012738853504</v>
      </c>
      <c r="F5" s="30">
        <f>IF(OR($A5="",$B5=""),"",'MPTO_working_2-way'!D4)</f>
        <v>1.6343614229793093</v>
      </c>
      <c r="G5" s="32">
        <f>IF(OR($A5="",$B5=""),"",'MPTO_working_2-way'!E4)</f>
        <v>2.5763884179833187</v>
      </c>
      <c r="H5" s="30">
        <f>IF(OR($A5="",$B5=""),"",'OddsRatio_working_2-way'!M4)</f>
        <v>1.6335680316305627</v>
      </c>
      <c r="I5" s="30">
        <f>IF(OR($A5="",$B5=""),"",'OddsRatio_working_2-way'!N4)</f>
        <v>2.5783624647638574</v>
      </c>
      <c r="J5" s="30">
        <f>IF('Log_working_2-way'!$D4="","",A5^('Log_working_2-way'!$D4))</f>
        <v>1.6269578999062162</v>
      </c>
      <c r="K5" s="32">
        <f>IF('Log_working_2-way'!$D4="","",B5^('Log_working_2-way'!$D4))</f>
        <v>2.5950034286950103</v>
      </c>
      <c r="L5" s="37">
        <f t="shared" ref="L5:L68" si="9">(1/D5)</f>
        <v>0.60651629072681701</v>
      </c>
      <c r="M5" s="37">
        <f t="shared" ref="M5:M68" si="10">(1/E5)</f>
        <v>0.39348370927318294</v>
      </c>
      <c r="N5" s="38">
        <v>101</v>
      </c>
      <c r="O5" s="38">
        <f t="shared" ref="O5:O68" si="11">(1/A5)*((N5*A5)-N5)</f>
        <v>36.66878980891719</v>
      </c>
      <c r="P5" s="38">
        <f t="shared" ref="P5:P68" si="12">(1/B5)*((N5*B5)-N5)</f>
        <v>59.264462809917354</v>
      </c>
      <c r="Q5" s="38">
        <f t="shared" ref="Q5:Q68" si="13">(1/B5)*N5</f>
        <v>41.735537190082646</v>
      </c>
      <c r="R5" s="38">
        <f t="shared" ref="R5:R68" si="14">(1/A5)*N5</f>
        <v>64.331210191082803</v>
      </c>
      <c r="S5" s="39">
        <f t="shared" ref="S5:S68" si="15">O5-Q5</f>
        <v>-5.066747381165456</v>
      </c>
      <c r="T5" s="39">
        <f t="shared" ref="T5:T68" si="16">P5-R5</f>
        <v>-5.0667473811654489</v>
      </c>
      <c r="U5" t="s">
        <v>472</v>
      </c>
      <c r="V5" t="s">
        <v>205</v>
      </c>
      <c r="W5" t="s">
        <v>212</v>
      </c>
      <c r="X5" s="48" t="s">
        <v>488</v>
      </c>
      <c r="Y5" s="41"/>
    </row>
    <row r="6" spans="1:25" s="12" customFormat="1" ht="15" x14ac:dyDescent="0.25">
      <c r="A6">
        <v>1.56</v>
      </c>
      <c r="B6">
        <v>2.4500000000000002</v>
      </c>
      <c r="C6" s="29">
        <f t="shared" si="0"/>
        <v>4.9188906331763427E-2</v>
      </c>
      <c r="D6" s="30">
        <f>IF(OR($A6="",$B6=""),"",A6*'MPTO_working_2-way'!$G5)</f>
        <v>1.6367346938775511</v>
      </c>
      <c r="E6" s="32">
        <f>IF(OR($A6="",$B6=""),"",B6*'MPTO_working_2-way'!$G5)</f>
        <v>2.5705128205128207</v>
      </c>
      <c r="F6" s="30">
        <f>IF(OR($A6="",$B6=""),"",'MPTO_working_2-way'!D5)</f>
        <v>1.6222410865874364</v>
      </c>
      <c r="G6" s="32">
        <f>IF(OR($A6="",$B6=""),"",'MPTO_working_2-way'!E5)</f>
        <v>2.6070941336971352</v>
      </c>
      <c r="H6" s="30">
        <f>IF(OR($A6="",$B6=""),"",'OddsRatio_working_2-way'!M5)</f>
        <v>1.6214554662658656</v>
      </c>
      <c r="I6" s="30">
        <f>IF(OR($A6="",$B6=""),"",'OddsRatio_working_2-way'!N5)</f>
        <v>2.6091257608669731</v>
      </c>
      <c r="J6" s="30">
        <f>IF('Log_working_2-way'!$D5="","",A6^('Log_working_2-way'!$D5))</f>
        <v>1.6148041314839445</v>
      </c>
      <c r="K6" s="32">
        <f>IF('Log_working_2-way'!$D5="","",B6^('Log_working_2-way'!$D5))</f>
        <v>2.6265342875694877</v>
      </c>
      <c r="L6" s="37">
        <f t="shared" si="9"/>
        <v>0.61097256857855353</v>
      </c>
      <c r="M6" s="37">
        <f t="shared" si="10"/>
        <v>0.38902743142144636</v>
      </c>
      <c r="N6" s="38">
        <v>102</v>
      </c>
      <c r="O6" s="38">
        <f t="shared" si="11"/>
        <v>36.615384615384613</v>
      </c>
      <c r="P6" s="38">
        <f t="shared" si="12"/>
        <v>60.367346938775505</v>
      </c>
      <c r="Q6" s="38">
        <f t="shared" si="13"/>
        <v>41.632653061224488</v>
      </c>
      <c r="R6" s="38">
        <f t="shared" si="14"/>
        <v>65.384615384615373</v>
      </c>
      <c r="S6" s="39">
        <f t="shared" si="15"/>
        <v>-5.0172684458398749</v>
      </c>
      <c r="T6" s="39">
        <f t="shared" si="16"/>
        <v>-5.0172684458398678</v>
      </c>
      <c r="U6" t="s">
        <v>466</v>
      </c>
      <c r="V6" t="s">
        <v>471</v>
      </c>
      <c r="W6" t="s">
        <v>212</v>
      </c>
      <c r="X6" s="48" t="s">
        <v>488</v>
      </c>
      <c r="Y6" s="41"/>
    </row>
    <row r="7" spans="1:25" s="12" customFormat="1" ht="15" x14ac:dyDescent="0.25">
      <c r="A7">
        <v>1.68</v>
      </c>
      <c r="B7">
        <v>2.2799999999999998</v>
      </c>
      <c r="C7" s="29">
        <f t="shared" si="0"/>
        <v>3.383458646616555E-2</v>
      </c>
      <c r="D7" s="30">
        <f>IF(OR($A7="",$B7=""),"",A7*'MPTO_working_2-way'!$G6)</f>
        <v>1.736842105263158</v>
      </c>
      <c r="E7" s="32">
        <f>IF(OR($A7="",$B7=""),"",B7*'MPTO_working_2-way'!$G6)</f>
        <v>2.3571428571428572</v>
      </c>
      <c r="F7" s="30">
        <f>IF(OR($A7="",$B7=""),"",'MPTO_working_2-way'!D6)</f>
        <v>1.7291440953412784</v>
      </c>
      <c r="G7" s="32">
        <f>IF(OR($A7="",$B7=""),"",'MPTO_working_2-way'!E6)</f>
        <v>2.3714710252600297</v>
      </c>
      <c r="H7" s="30">
        <f>IF(OR($A7="",$B7=""),"",'OddsRatio_working_2-way'!M6)</f>
        <v>1.728868986855663</v>
      </c>
      <c r="I7" s="30">
        <f>IF(OR($A7="",$B7=""),"",'OddsRatio_working_2-way'!N6)</f>
        <v>2.3719886811400706</v>
      </c>
      <c r="J7" s="30">
        <f>IF('Log_working_2-way'!$D6="","",A7^('Log_working_2-way'!$D6))</f>
        <v>1.7253734306956654</v>
      </c>
      <c r="K7" s="32">
        <f>IF('Log_working_2-way'!$D6="","",B7^('Log_working_2-way'!$D6))</f>
        <v>2.3786002597874161</v>
      </c>
      <c r="L7" s="37">
        <f t="shared" si="9"/>
        <v>0.57575757575757569</v>
      </c>
      <c r="M7" s="37">
        <f t="shared" si="10"/>
        <v>0.42424242424242425</v>
      </c>
      <c r="N7" s="38">
        <v>103</v>
      </c>
      <c r="O7" s="38">
        <f t="shared" si="11"/>
        <v>41.690476190476183</v>
      </c>
      <c r="P7" s="38">
        <f t="shared" si="12"/>
        <v>57.824561403508767</v>
      </c>
      <c r="Q7" s="38">
        <f t="shared" si="13"/>
        <v>45.175438596491233</v>
      </c>
      <c r="R7" s="38">
        <f t="shared" si="14"/>
        <v>61.30952380952381</v>
      </c>
      <c r="S7" s="39">
        <f t="shared" si="15"/>
        <v>-3.4849624060150504</v>
      </c>
      <c r="T7" s="39">
        <f t="shared" si="16"/>
        <v>-3.4849624060150433</v>
      </c>
      <c r="U7" t="s">
        <v>398</v>
      </c>
      <c r="V7" t="s">
        <v>351</v>
      </c>
      <c r="W7" t="s">
        <v>430</v>
      </c>
      <c r="X7" s="48" t="s">
        <v>488</v>
      </c>
      <c r="Y7" s="41"/>
    </row>
    <row r="8" spans="1:25" ht="15" x14ac:dyDescent="0.25">
      <c r="A8">
        <v>1.68</v>
      </c>
      <c r="B8">
        <v>2.29</v>
      </c>
      <c r="C8" s="29">
        <f t="shared" si="0"/>
        <v>3.1919317945518833E-2</v>
      </c>
      <c r="D8" s="30">
        <f>IF(OR($A8="",$B8=""),"",A8*'MPTO_working_2-way'!$G7)</f>
        <v>1.7336244541484715</v>
      </c>
      <c r="E8" s="32">
        <f>IF(OR($A8="",$B8=""),"",B8*'MPTO_working_2-way'!$G7)</f>
        <v>2.3630952380952381</v>
      </c>
      <c r="F8" s="30">
        <f>IF(OR($A8="",$B8=""),"",'MPTO_working_2-way'!D7)</f>
        <v>1.7262855604415328</v>
      </c>
      <c r="G8" s="32">
        <f>IF(OR($A8="",$B8=""),"",'MPTO_working_2-way'!E7)</f>
        <v>2.3768688990485605</v>
      </c>
      <c r="H8" s="30">
        <f>IF(OR($A8="",$B8=""),"",'OddsRatio_working_2-way'!M7)</f>
        <v>1.7260384169902692</v>
      </c>
      <c r="I8" s="30">
        <f>IF(OR($A8="",$B8=""),"",'OddsRatio_working_2-way'!N7)</f>
        <v>2.3773375851727168</v>
      </c>
      <c r="J8" s="30">
        <f>IF('Log_working_2-way'!$D7="","",A8^('Log_working_2-way'!$D7))</f>
        <v>1.7227098761530257</v>
      </c>
      <c r="K8" s="32">
        <f>IF('Log_working_2-way'!$D7="","",B8^('Log_working_2-way'!$D7))</f>
        <v>2.3836811049586637</v>
      </c>
      <c r="L8" s="37">
        <f t="shared" si="9"/>
        <v>0.57682619647355171</v>
      </c>
      <c r="M8" s="37">
        <f t="shared" si="10"/>
        <v>0.42317380352644834</v>
      </c>
      <c r="N8" s="38">
        <v>104</v>
      </c>
      <c r="O8" s="38">
        <f t="shared" si="11"/>
        <v>42.095238095238095</v>
      </c>
      <c r="P8" s="38">
        <f t="shared" si="12"/>
        <v>58.585152838427952</v>
      </c>
      <c r="Q8" s="38">
        <f t="shared" si="13"/>
        <v>45.414847161572055</v>
      </c>
      <c r="R8" s="38">
        <f t="shared" si="14"/>
        <v>61.904761904761905</v>
      </c>
      <c r="S8" s="39">
        <f t="shared" si="15"/>
        <v>-3.3196090663339604</v>
      </c>
      <c r="T8" s="39">
        <f t="shared" si="16"/>
        <v>-3.3196090663339533</v>
      </c>
      <c r="U8" t="s">
        <v>363</v>
      </c>
      <c r="V8" t="s">
        <v>360</v>
      </c>
      <c r="W8" t="s">
        <v>430</v>
      </c>
      <c r="X8" s="48" t="s">
        <v>488</v>
      </c>
      <c r="Y8" s="41"/>
    </row>
    <row r="9" spans="1:25" ht="15" x14ac:dyDescent="0.25">
      <c r="A9">
        <v>1.57</v>
      </c>
      <c r="B9">
        <v>2.52</v>
      </c>
      <c r="C9" s="29">
        <f t="shared" si="0"/>
        <v>3.3768071984632497E-2</v>
      </c>
      <c r="D9" s="30">
        <f>IF(OR($A9="",$B9=""),"",A9*'MPTO_working_2-way'!$G8)</f>
        <v>1.623015873015873</v>
      </c>
      <c r="E9" s="32">
        <f>IF(OR($A9="",$B9=""),"",B9*'MPTO_working_2-way'!$G8)</f>
        <v>2.605095541401274</v>
      </c>
      <c r="F9" s="30">
        <f>IF(OR($A9="",$B9=""),"",'MPTO_working_2-way'!D8)</f>
        <v>1.6127506929724442</v>
      </c>
      <c r="G9" s="32">
        <f>IF(OR($A9="",$B9=""),"",'MPTO_working_2-way'!E8)</f>
        <v>2.6319850984566258</v>
      </c>
      <c r="H9" s="30">
        <f>IF(OR($A9="",$B9=""),"",'OddsRatio_working_2-way'!M8)</f>
        <v>1.6123724356957947</v>
      </c>
      <c r="I9" s="30">
        <f>IF(OR($A9="",$B9=""),"",'OddsRatio_working_2-way'!N8)</f>
        <v>2.6329931618554516</v>
      </c>
      <c r="J9" s="30">
        <f>IF('Log_working_2-way'!$D8="","",A9^('Log_working_2-way'!$D8))</f>
        <v>1.6076994389518999</v>
      </c>
      <c r="K9" s="32">
        <f>IF('Log_working_2-way'!$D8="","",B9^('Log_working_2-way'!$D8))</f>
        <v>2.6455503097461972</v>
      </c>
      <c r="L9" s="37">
        <f t="shared" si="9"/>
        <v>0.61613691931540338</v>
      </c>
      <c r="M9" s="37">
        <f t="shared" si="10"/>
        <v>0.38386308068459657</v>
      </c>
      <c r="N9" s="38">
        <v>105</v>
      </c>
      <c r="O9" s="38">
        <f t="shared" si="11"/>
        <v>38.121019108280251</v>
      </c>
      <c r="P9" s="38">
        <f t="shared" si="12"/>
        <v>63.333333333333336</v>
      </c>
      <c r="Q9" s="38">
        <f t="shared" si="13"/>
        <v>41.666666666666664</v>
      </c>
      <c r="R9" s="38">
        <f t="shared" si="14"/>
        <v>66.878980891719749</v>
      </c>
      <c r="S9" s="39">
        <f t="shared" si="15"/>
        <v>-3.5456475583864133</v>
      </c>
      <c r="T9" s="39">
        <f t="shared" si="16"/>
        <v>-3.5456475583864133</v>
      </c>
      <c r="U9" t="s">
        <v>354</v>
      </c>
      <c r="V9" t="s">
        <v>374</v>
      </c>
      <c r="W9" t="s">
        <v>431</v>
      </c>
      <c r="X9" s="48" t="s">
        <v>488</v>
      </c>
      <c r="Y9" s="41"/>
    </row>
    <row r="10" spans="1:25" ht="14.25" customHeight="1" x14ac:dyDescent="0.25">
      <c r="A10">
        <v>1.63</v>
      </c>
      <c r="B10">
        <v>2.37</v>
      </c>
      <c r="C10" s="29">
        <f t="shared" si="0"/>
        <v>3.5437860785379582E-2</v>
      </c>
      <c r="D10" s="30">
        <f>IF(OR($A10="",$B10=""),"",A10*'MPTO_working_2-way'!$G9)</f>
        <v>1.6877637130801686</v>
      </c>
      <c r="E10" s="32">
        <f>IF(OR($A10="",$B10=""),"",B10*'MPTO_working_2-way'!$G9)</f>
        <v>2.4539877300613497</v>
      </c>
      <c r="F10" s="30">
        <f>IF(OR($A10="",$B10=""),"",'MPTO_working_2-way'!D9)</f>
        <v>1.6784775477395666</v>
      </c>
      <c r="G10" s="32">
        <f>IF(OR($A10="",$B10=""),"",'MPTO_working_2-way'!E9)</f>
        <v>2.4738881239793793</v>
      </c>
      <c r="H10" s="30">
        <f>IF(OR($A10="",$B10=""),"",'OddsRatio_working_2-way'!M9)</f>
        <v>1.6781253679066579</v>
      </c>
      <c r="I10" s="30">
        <f>IF(OR($A10="",$B10=""),"",'OddsRatio_working_2-way'!N9)</f>
        <v>2.4746535778287639</v>
      </c>
      <c r="J10" s="30">
        <f>IF('Log_working_2-way'!$D9="","",A10^('Log_working_2-way'!$D9))</f>
        <v>1.6739015902867895</v>
      </c>
      <c r="K10" s="32">
        <f>IF('Log_working_2-way'!$D9="","",B10^('Log_working_2-way'!$D9))</f>
        <v>2.4838961866439853</v>
      </c>
      <c r="L10" s="37">
        <f t="shared" si="9"/>
        <v>0.59250000000000003</v>
      </c>
      <c r="M10" s="37">
        <f t="shared" si="10"/>
        <v>0.40749999999999997</v>
      </c>
      <c r="N10" s="38">
        <v>106</v>
      </c>
      <c r="O10" s="38">
        <f t="shared" si="11"/>
        <v>40.969325153374236</v>
      </c>
      <c r="P10" s="38">
        <f t="shared" si="12"/>
        <v>61.274261603375521</v>
      </c>
      <c r="Q10" s="38">
        <f t="shared" si="13"/>
        <v>44.725738396624465</v>
      </c>
      <c r="R10" s="38">
        <f t="shared" si="14"/>
        <v>65.030674846625772</v>
      </c>
      <c r="S10" s="39">
        <f t="shared" si="15"/>
        <v>-3.7564132432502291</v>
      </c>
      <c r="T10" s="39">
        <f t="shared" si="16"/>
        <v>-3.7564132432502504</v>
      </c>
      <c r="U10" t="s">
        <v>404</v>
      </c>
      <c r="V10" t="s">
        <v>402</v>
      </c>
      <c r="W10" t="s">
        <v>431</v>
      </c>
      <c r="X10" s="48" t="s">
        <v>488</v>
      </c>
      <c r="Y10" s="41"/>
    </row>
    <row r="11" spans="1:25" ht="15" x14ac:dyDescent="0.25">
      <c r="A11">
        <v>1.71</v>
      </c>
      <c r="B11">
        <v>2.23</v>
      </c>
      <c r="C11" s="29">
        <f t="shared" si="0"/>
        <v>3.3225814910969431E-2</v>
      </c>
      <c r="D11" s="30">
        <f>IF(OR($A11="",$B11=""),"",A11*'MPTO_working_2-way'!$G10)</f>
        <v>1.7668161434977576</v>
      </c>
      <c r="E11" s="32">
        <f>IF(OR($A11="",$B11=""),"",B11*'MPTO_working_2-way'!$G10)</f>
        <v>2.3040935672514617</v>
      </c>
      <c r="F11" s="30">
        <f>IF(OR($A11="",$B11=""),"",'MPTO_working_2-way'!D10)</f>
        <v>1.7599981538319522</v>
      </c>
      <c r="G11" s="32">
        <f>IF(OR($A11="",$B11=""),"",'MPTO_working_2-way'!E10)</f>
        <v>2.315792669966295</v>
      </c>
      <c r="H11" s="30">
        <f>IF(OR($A11="",$B11=""),"",'OddsRatio_working_2-way'!M10)</f>
        <v>1.7597603387632996</v>
      </c>
      <c r="I11" s="30">
        <f>IF(OR($A11="",$B11=""),"",'OddsRatio_working_2-way'!N10)</f>
        <v>2.3162045305336028</v>
      </c>
      <c r="J11" s="30">
        <f>IF('Log_working_2-way'!$D10="","",A11^('Log_working_2-way'!$D10))</f>
        <v>1.7566662454529891</v>
      </c>
      <c r="K11" s="32">
        <f>IF('Log_working_2-way'!$D10="","",B11^('Log_working_2-way'!$D10))</f>
        <v>2.3215866387713424</v>
      </c>
      <c r="L11" s="37">
        <f t="shared" si="9"/>
        <v>0.56598984771573613</v>
      </c>
      <c r="M11" s="37">
        <f t="shared" si="10"/>
        <v>0.43401015228426398</v>
      </c>
      <c r="N11" s="38">
        <v>107</v>
      </c>
      <c r="O11" s="38">
        <f t="shared" si="11"/>
        <v>44.42690058479532</v>
      </c>
      <c r="P11" s="38">
        <f t="shared" si="12"/>
        <v>59.017937219730939</v>
      </c>
      <c r="Q11" s="38">
        <f t="shared" si="13"/>
        <v>47.982062780269061</v>
      </c>
      <c r="R11" s="38">
        <f t="shared" si="14"/>
        <v>62.573099415204673</v>
      </c>
      <c r="S11" s="39">
        <f t="shared" si="15"/>
        <v>-3.5551621954737413</v>
      </c>
      <c r="T11" s="39">
        <f t="shared" si="16"/>
        <v>-3.5551621954737342</v>
      </c>
      <c r="U11" t="s">
        <v>403</v>
      </c>
      <c r="V11" t="s">
        <v>353</v>
      </c>
      <c r="W11" t="s">
        <v>431</v>
      </c>
      <c r="X11" s="48" t="s">
        <v>488</v>
      </c>
      <c r="Y11" s="41"/>
    </row>
    <row r="12" spans="1:25" ht="15" x14ac:dyDescent="0.25">
      <c r="A12">
        <v>2.13</v>
      </c>
      <c r="B12">
        <v>1.78</v>
      </c>
      <c r="C12" s="29">
        <f t="shared" si="0"/>
        <v>3.128132088410629E-2</v>
      </c>
      <c r="D12" s="30">
        <f>IF(OR($A12="",$B12=""),"",A12*'MPTO_working_2-way'!$G11)</f>
        <v>2.1966292134831464</v>
      </c>
      <c r="E12" s="32">
        <f>IF(OR($A12="",$B12=""),"",B12*'MPTO_working_2-way'!$G11)</f>
        <v>1.8356807511737092</v>
      </c>
      <c r="F12" s="30">
        <f>IF(OR($A12="",$B12=""),"",'MPTO_working_2-way'!D11)</f>
        <v>2.2034055907479515</v>
      </c>
      <c r="G12" s="32">
        <f>IF(OR($A12="",$B12=""),"",'MPTO_working_2-way'!E11)</f>
        <v>1.8309750325976726</v>
      </c>
      <c r="H12" s="30">
        <f>IF(OR($A12="",$B12=""),"",'OddsRatio_working_2-way'!M11)</f>
        <v>2.2036269973367788</v>
      </c>
      <c r="I12" s="30">
        <f>IF(OR($A12="",$B12=""),"",'OddsRatio_working_2-way'!N11)</f>
        <v>1.8308221751528204</v>
      </c>
      <c r="J12" s="30">
        <f>IF('Log_working_2-way'!$D11="","",A12^('Log_working_2-way'!$D11))</f>
        <v>2.2067247005110642</v>
      </c>
      <c r="K12" s="32">
        <f>IF('Log_working_2-way'!$D11="","",B12^('Log_working_2-way'!$D11))</f>
        <v>1.8286894264917752</v>
      </c>
      <c r="L12" s="37">
        <f t="shared" si="9"/>
        <v>0.45524296675191805</v>
      </c>
      <c r="M12" s="37">
        <f t="shared" si="10"/>
        <v>0.54475703324808178</v>
      </c>
      <c r="N12" s="38">
        <v>108</v>
      </c>
      <c r="O12" s="38">
        <f t="shared" si="11"/>
        <v>57.29577464788732</v>
      </c>
      <c r="P12" s="38">
        <f t="shared" si="12"/>
        <v>47.325842696629223</v>
      </c>
      <c r="Q12" s="38">
        <f t="shared" si="13"/>
        <v>60.674157303370791</v>
      </c>
      <c r="R12" s="38">
        <f t="shared" si="14"/>
        <v>50.70422535211268</v>
      </c>
      <c r="S12" s="39">
        <f t="shared" si="15"/>
        <v>-3.3783826554834704</v>
      </c>
      <c r="T12" s="39">
        <f t="shared" si="16"/>
        <v>-3.3783826554834562</v>
      </c>
      <c r="U12" t="s">
        <v>235</v>
      </c>
      <c r="V12" t="s">
        <v>281</v>
      </c>
      <c r="W12" t="s">
        <v>344</v>
      </c>
      <c r="X12" s="48" t="s">
        <v>488</v>
      </c>
      <c r="Y12" s="41"/>
    </row>
    <row r="13" spans="1:25" ht="15" x14ac:dyDescent="0.25">
      <c r="A13">
        <v>1.59</v>
      </c>
      <c r="B13">
        <v>2.4700000000000002</v>
      </c>
      <c r="C13" s="29">
        <f t="shared" si="0"/>
        <v>3.37891172052045E-2</v>
      </c>
      <c r="D13" s="30">
        <f>IF(OR($A13="",$B13=""),"",A13*'MPTO_working_2-way'!$G12)</f>
        <v>1.6437246963562753</v>
      </c>
      <c r="E13" s="32">
        <f>IF(OR($A13="",$B13=""),"",B13*'MPTO_working_2-way'!$G12)</f>
        <v>2.5534591194968552</v>
      </c>
      <c r="F13" s="30">
        <f>IF(OR($A13="",$B13=""),"",'MPTO_working_2-way'!D12)</f>
        <v>1.6338901254342355</v>
      </c>
      <c r="G13" s="32">
        <f>IF(OR($A13="",$B13=""),"",'MPTO_working_2-way'!E12)</f>
        <v>2.5775604633610079</v>
      </c>
      <c r="H13" s="30">
        <f>IF(OR($A13="",$B13=""),"",'OddsRatio_working_2-way'!M12)</f>
        <v>1.6335302236023845</v>
      </c>
      <c r="I13" s="30">
        <f>IF(OR($A13="",$B13=""),"",'OddsRatio_working_2-way'!N12)</f>
        <v>2.5784566588059405</v>
      </c>
      <c r="J13" s="30">
        <f>IF('Log_working_2-way'!$D12="","",A13^('Log_working_2-way'!$D12))</f>
        <v>1.6290563739914652</v>
      </c>
      <c r="K13" s="32">
        <f>IF('Log_working_2-way'!$D12="","",B13^('Log_working_2-way'!$D12))</f>
        <v>2.5896826442672194</v>
      </c>
      <c r="L13" s="37">
        <f t="shared" si="9"/>
        <v>0.60837438423645318</v>
      </c>
      <c r="M13" s="37">
        <f t="shared" si="10"/>
        <v>0.39162561576354682</v>
      </c>
      <c r="N13" s="38">
        <v>109</v>
      </c>
      <c r="O13" s="38">
        <f t="shared" si="11"/>
        <v>40.446540880503143</v>
      </c>
      <c r="P13" s="38">
        <f t="shared" si="12"/>
        <v>64.870445344129564</v>
      </c>
      <c r="Q13" s="38">
        <f t="shared" si="13"/>
        <v>44.129554655870443</v>
      </c>
      <c r="R13" s="38">
        <f t="shared" si="14"/>
        <v>68.55345911949685</v>
      </c>
      <c r="S13" s="39">
        <f t="shared" si="15"/>
        <v>-3.6830137753673</v>
      </c>
      <c r="T13" s="39">
        <f t="shared" si="16"/>
        <v>-3.6830137753672858</v>
      </c>
      <c r="U13" t="s">
        <v>92</v>
      </c>
      <c r="V13" t="s">
        <v>206</v>
      </c>
      <c r="W13" t="s">
        <v>213</v>
      </c>
      <c r="X13" s="48" t="s">
        <v>488</v>
      </c>
      <c r="Y13" s="41"/>
    </row>
    <row r="14" spans="1:25" s="35" customFormat="1" ht="15" x14ac:dyDescent="0.25">
      <c r="A14">
        <v>1.69</v>
      </c>
      <c r="B14">
        <v>2.2599999999999998</v>
      </c>
      <c r="C14" s="29">
        <f t="shared" si="0"/>
        <v>3.4193852437555794E-2</v>
      </c>
      <c r="D14" s="30">
        <f>IF(OR($A14="",$B14=""),"",A14*'MPTO_working_2-way'!$G13)</f>
        <v>1.7477876106194692</v>
      </c>
      <c r="E14" s="32">
        <f>IF(OR($A14="",$B14=""),"",B14*'MPTO_working_2-way'!$G13)</f>
        <v>2.3372781065088759</v>
      </c>
      <c r="F14" s="30">
        <f>IF(OR($A14="",$B14=""),"",'MPTO_working_2-way'!D13)</f>
        <v>1.740283410033262</v>
      </c>
      <c r="G14" s="32">
        <f>IF(OR($A14="",$B14=""),"",'MPTO_working_2-way'!E13)</f>
        <v>2.3508340001231001</v>
      </c>
      <c r="H14" s="30">
        <f>IF(OR($A14="",$B14=""),"",'OddsRatio_working_2-way'!M13)</f>
        <v>1.7400128699009547</v>
      </c>
      <c r="I14" s="30">
        <f>IF(OR($A14="",$B14=""),"",'OddsRatio_working_2-way'!N13)</f>
        <v>2.351327849384353</v>
      </c>
      <c r="J14" s="30">
        <f>IF('Log_working_2-way'!$D13="","",A14^('Log_working_2-way'!$D13))</f>
        <v>1.7366048392090647</v>
      </c>
      <c r="K14" s="32">
        <f>IF('Log_working_2-way'!$D13="","",B14^('Log_working_2-way'!$D13))</f>
        <v>2.3575800032398484</v>
      </c>
      <c r="L14" s="37">
        <f t="shared" si="9"/>
        <v>0.57215189873417716</v>
      </c>
      <c r="M14" s="37">
        <f t="shared" si="10"/>
        <v>0.42784810126582273</v>
      </c>
      <c r="N14" s="38">
        <v>110</v>
      </c>
      <c r="O14" s="38">
        <f t="shared" si="11"/>
        <v>44.911242603550299</v>
      </c>
      <c r="P14" s="38">
        <f t="shared" si="12"/>
        <v>61.327433628318573</v>
      </c>
      <c r="Q14" s="38">
        <f t="shared" si="13"/>
        <v>48.67256637168142</v>
      </c>
      <c r="R14" s="38">
        <f t="shared" si="14"/>
        <v>65.088757396449708</v>
      </c>
      <c r="S14" s="39">
        <f t="shared" si="15"/>
        <v>-3.7613237681311205</v>
      </c>
      <c r="T14" s="39">
        <f t="shared" si="16"/>
        <v>-3.7613237681311347</v>
      </c>
      <c r="U14" t="s">
        <v>246</v>
      </c>
      <c r="V14" t="s">
        <v>296</v>
      </c>
      <c r="W14" t="s">
        <v>345</v>
      </c>
      <c r="X14" s="48" t="s">
        <v>488</v>
      </c>
      <c r="Y14" s="41"/>
    </row>
    <row r="15" spans="1:25" ht="15" x14ac:dyDescent="0.25">
      <c r="A15">
        <v>2.08</v>
      </c>
      <c r="B15">
        <v>1.81</v>
      </c>
      <c r="C15" s="29">
        <f t="shared" si="0"/>
        <v>3.3255418614534626E-2</v>
      </c>
      <c r="D15" s="30">
        <f>IF(OR($A15="",$B15=""),"",A15*'MPTO_working_2-way'!$G14)</f>
        <v>2.1491712707182322</v>
      </c>
      <c r="E15" s="32">
        <f>IF(OR($A15="",$B15=""),"",B15*'MPTO_working_2-way'!$G14)</f>
        <v>1.8701923076923077</v>
      </c>
      <c r="F15" s="30">
        <f>IF(OR($A15="",$B15=""),"",'MPTO_working_2-way'!D14)</f>
        <v>2.1545152798443401</v>
      </c>
      <c r="G15" s="32">
        <f>IF(OR($A15="",$B15=""),"",'MPTO_working_2-way'!E14)</f>
        <v>1.8661643699811639</v>
      </c>
      <c r="H15" s="30">
        <f>IF(OR($A15="",$B15=""),"",'OddsRatio_working_2-way'!M14)</f>
        <v>2.1547005383792519</v>
      </c>
      <c r="I15" s="30">
        <f>IF(OR($A15="",$B15=""),"",'OddsRatio_working_2-way'!N14)</f>
        <v>1.8660254037844384</v>
      </c>
      <c r="J15" s="30">
        <f>IF('Log_working_2-way'!$D14="","",A15^('Log_working_2-way'!$D14))</f>
        <v>2.1571440120474694</v>
      </c>
      <c r="K15" s="32">
        <f>IF('Log_working_2-way'!$D14="","",B15^('Log_working_2-way'!$D14))</f>
        <v>1.8641966683390954</v>
      </c>
      <c r="L15" s="37">
        <f t="shared" si="9"/>
        <v>0.46529562982005135</v>
      </c>
      <c r="M15" s="37">
        <f t="shared" si="10"/>
        <v>0.53470437017994854</v>
      </c>
      <c r="N15" s="38">
        <v>111</v>
      </c>
      <c r="O15" s="38">
        <f t="shared" si="11"/>
        <v>57.63461538461538</v>
      </c>
      <c r="P15" s="38">
        <f t="shared" si="12"/>
        <v>49.674033149171272</v>
      </c>
      <c r="Q15" s="38">
        <f t="shared" si="13"/>
        <v>61.325966850828735</v>
      </c>
      <c r="R15" s="38">
        <f t="shared" si="14"/>
        <v>53.365384615384613</v>
      </c>
      <c r="S15" s="39">
        <f t="shared" si="15"/>
        <v>-3.6913514662133551</v>
      </c>
      <c r="T15" s="39">
        <f t="shared" si="16"/>
        <v>-3.6913514662133409</v>
      </c>
      <c r="U15" t="s">
        <v>290</v>
      </c>
      <c r="V15" t="s">
        <v>222</v>
      </c>
      <c r="W15" t="s">
        <v>345</v>
      </c>
      <c r="X15" s="48" t="s">
        <v>488</v>
      </c>
      <c r="Y15" s="41"/>
    </row>
    <row r="16" spans="1:25" ht="15" x14ac:dyDescent="0.25">
      <c r="A16">
        <v>1.94</v>
      </c>
      <c r="B16">
        <v>1.94</v>
      </c>
      <c r="C16" s="29">
        <f t="shared" si="0"/>
        <v>3.0927835051546504E-2</v>
      </c>
      <c r="D16" s="30">
        <f>IF(OR($A16="",$B16=""),"",A16*'MPTO_working_2-way'!$G15)</f>
        <v>2</v>
      </c>
      <c r="E16" s="32">
        <f>IF(OR($A16="",$B16=""),"",B16*'MPTO_working_2-way'!$G15)</f>
        <v>2</v>
      </c>
      <c r="F16" s="30">
        <f>IF(OR($A16="",$B16=""),"",'MPTO_working_2-way'!D15)</f>
        <v>2.0000000000000004</v>
      </c>
      <c r="G16" s="32">
        <f>IF(OR($A16="",$B16=""),"",'MPTO_working_2-way'!E15)</f>
        <v>2.0000000000000004</v>
      </c>
      <c r="H16" s="30">
        <f>IF(OR($A16="",$B16=""),"",'OddsRatio_working_2-way'!M15)</f>
        <v>2.0000000000000004</v>
      </c>
      <c r="I16" s="30">
        <f>IF(OR($A16="",$B16=""),"",'OddsRatio_working_2-way'!N15)</f>
        <v>2.0000000000000004</v>
      </c>
      <c r="J16" s="30">
        <f>IF('Log_working_2-way'!$D15="","",A16^('Log_working_2-way'!$D15))</f>
        <v>1.9999999999999891</v>
      </c>
      <c r="K16" s="32">
        <f>IF('Log_working_2-way'!$D15="","",B16^('Log_working_2-way'!$D15))</f>
        <v>1.9999999999999891</v>
      </c>
      <c r="L16" s="37">
        <f t="shared" si="9"/>
        <v>0.5</v>
      </c>
      <c r="M16" s="37">
        <f t="shared" si="10"/>
        <v>0.5</v>
      </c>
      <c r="N16" s="38">
        <v>112</v>
      </c>
      <c r="O16" s="38">
        <f t="shared" si="11"/>
        <v>54.268041237113408</v>
      </c>
      <c r="P16" s="38">
        <f t="shared" si="12"/>
        <v>54.268041237113408</v>
      </c>
      <c r="Q16" s="38">
        <f t="shared" si="13"/>
        <v>57.731958762886606</v>
      </c>
      <c r="R16" s="38">
        <f t="shared" si="14"/>
        <v>57.731958762886606</v>
      </c>
      <c r="S16" s="39">
        <f t="shared" si="15"/>
        <v>-3.4639175257731978</v>
      </c>
      <c r="T16" s="39">
        <f t="shared" si="16"/>
        <v>-3.4639175257731978</v>
      </c>
      <c r="U16" t="s">
        <v>221</v>
      </c>
      <c r="V16" t="s">
        <v>285</v>
      </c>
      <c r="W16" t="s">
        <v>345</v>
      </c>
      <c r="X16" s="48" t="s">
        <v>488</v>
      </c>
      <c r="Y16" s="41"/>
    </row>
    <row r="17" spans="1:25" ht="15" x14ac:dyDescent="0.25">
      <c r="A17">
        <v>1.99</v>
      </c>
      <c r="B17">
        <v>1.9</v>
      </c>
      <c r="C17" s="29">
        <f t="shared" si="0"/>
        <v>2.8828352287754377E-2</v>
      </c>
      <c r="D17" s="30">
        <f>IF(OR($A17="",$B17=""),"",A17*'MPTO_working_2-way'!$G16)</f>
        <v>2.0473684210526311</v>
      </c>
      <c r="E17" s="32">
        <f>IF(OR($A17="",$B17=""),"",B17*'MPTO_working_2-way'!$G16)</f>
        <v>1.9547738693467331</v>
      </c>
      <c r="F17" s="30">
        <f>IF(OR($A17="",$B17=""),"",'MPTO_working_2-way'!D16)</f>
        <v>2.0487672717420748</v>
      </c>
      <c r="G17" s="32">
        <f>IF(OR($A17="",$B17=""),"",'MPTO_working_2-way'!E16)</f>
        <v>1.9535003874967702</v>
      </c>
      <c r="H17" s="30">
        <f>IF(OR($A17="",$B17=""),"",'OddsRatio_working_2-way'!M16)</f>
        <v>2.0488088481701512</v>
      </c>
      <c r="I17" s="30">
        <f>IF(OR($A17="",$B17=""),"",'OddsRatio_working_2-way'!N16)</f>
        <v>1.9534625892455926</v>
      </c>
      <c r="J17" s="30">
        <f>IF('Log_working_2-way'!$D16="","",A17^('Log_working_2-way'!$D16))</f>
        <v>2.0494438264048878</v>
      </c>
      <c r="K17" s="32">
        <f>IF('Log_working_2-way'!$D16="","",B17^('Log_working_2-way'!$D16))</f>
        <v>1.9528856855785393</v>
      </c>
      <c r="L17" s="37">
        <f t="shared" si="9"/>
        <v>0.48843187660668391</v>
      </c>
      <c r="M17" s="37">
        <f t="shared" si="10"/>
        <v>0.51156812339331637</v>
      </c>
      <c r="N17" s="38">
        <v>113</v>
      </c>
      <c r="O17" s="38">
        <f t="shared" si="11"/>
        <v>56.21608040201005</v>
      </c>
      <c r="P17" s="38">
        <f t="shared" si="12"/>
        <v>53.526315789473678</v>
      </c>
      <c r="Q17" s="38">
        <f t="shared" si="13"/>
        <v>59.473684210526315</v>
      </c>
      <c r="R17" s="38">
        <f t="shared" si="14"/>
        <v>56.783919597989943</v>
      </c>
      <c r="S17" s="39">
        <f t="shared" si="15"/>
        <v>-3.2576038085162651</v>
      </c>
      <c r="T17" s="39">
        <f t="shared" si="16"/>
        <v>-3.2576038085162651</v>
      </c>
      <c r="U17" t="s">
        <v>292</v>
      </c>
      <c r="V17" t="s">
        <v>294</v>
      </c>
      <c r="W17" t="s">
        <v>345</v>
      </c>
      <c r="X17" s="48" t="s">
        <v>488</v>
      </c>
      <c r="Y17" s="41"/>
    </row>
    <row r="18" spans="1:25" ht="15" x14ac:dyDescent="0.25">
      <c r="A18">
        <v>1.81</v>
      </c>
      <c r="B18">
        <v>2.0699999999999998</v>
      </c>
      <c r="C18" s="29">
        <f t="shared" si="0"/>
        <v>3.5577975284917462E-2</v>
      </c>
      <c r="D18" s="30">
        <f>IF(OR($A18="",$B18=""),"",A18*'MPTO_working_2-way'!$G17)</f>
        <v>1.8743961352657006</v>
      </c>
      <c r="E18" s="32">
        <f>IF(OR($A18="",$B18=""),"",B18*'MPTO_working_2-way'!$G17)</f>
        <v>2.1436464088397789</v>
      </c>
      <c r="F18" s="30">
        <f>IF(OR($A18="",$B18=""),"",'MPTO_working_2-way'!D17)</f>
        <v>1.8702173858786533</v>
      </c>
      <c r="G18" s="32">
        <f>IF(OR($A18="",$B18=""),"",'MPTO_working_2-way'!E17)</f>
        <v>2.1491381535549374</v>
      </c>
      <c r="H18" s="30">
        <f>IF(OR($A18="",$B18=""),"",'OddsRatio_working_2-way'!M17)</f>
        <v>1.8700628401410975</v>
      </c>
      <c r="I18" s="30">
        <f>IF(OR($A18="",$B18=""),"",'OddsRatio_working_2-way'!N17)</f>
        <v>2.1493422703098441</v>
      </c>
      <c r="J18" s="30">
        <f>IF('Log_working_2-way'!$D17="","",A18^('Log_working_2-way'!$D17))</f>
        <v>1.8681622223592078</v>
      </c>
      <c r="K18" s="32">
        <f>IF('Log_working_2-way'!$D17="","",B18^('Log_working_2-way'!$D17))</f>
        <v>2.1518584594506485</v>
      </c>
      <c r="L18" s="37">
        <f t="shared" si="9"/>
        <v>0.53350515463917525</v>
      </c>
      <c r="M18" s="37">
        <f t="shared" si="10"/>
        <v>0.46649484536082475</v>
      </c>
      <c r="N18" s="38">
        <v>114</v>
      </c>
      <c r="O18" s="38">
        <f t="shared" si="11"/>
        <v>51.016574585635361</v>
      </c>
      <c r="P18" s="38">
        <f t="shared" si="12"/>
        <v>58.927536231884055</v>
      </c>
      <c r="Q18" s="38">
        <f t="shared" si="13"/>
        <v>55.072463768115945</v>
      </c>
      <c r="R18" s="38">
        <f t="shared" si="14"/>
        <v>62.983425414364646</v>
      </c>
      <c r="S18" s="39">
        <f t="shared" si="15"/>
        <v>-4.0558891824805841</v>
      </c>
      <c r="T18" s="39">
        <f t="shared" si="16"/>
        <v>-4.0558891824805912</v>
      </c>
      <c r="U18" t="s">
        <v>248</v>
      </c>
      <c r="V18" t="s">
        <v>289</v>
      </c>
      <c r="W18" t="s">
        <v>345</v>
      </c>
      <c r="X18" s="48" t="s">
        <v>488</v>
      </c>
      <c r="Y18" s="41"/>
    </row>
    <row r="19" spans="1:25" ht="15" x14ac:dyDescent="0.25">
      <c r="A19">
        <v>1.68</v>
      </c>
      <c r="B19">
        <v>2.29</v>
      </c>
      <c r="C19" s="29">
        <f t="shared" si="0"/>
        <v>3.1919317945518833E-2</v>
      </c>
      <c r="D19" s="30">
        <f>IF(OR($A19="",$B19=""),"",A19*'MPTO_working_2-way'!$G18)</f>
        <v>1.7336244541484715</v>
      </c>
      <c r="E19" s="32">
        <f>IF(OR($A19="",$B19=""),"",B19*'MPTO_working_2-way'!$G18)</f>
        <v>2.3630952380952381</v>
      </c>
      <c r="F19" s="30">
        <f>IF(OR($A19="",$B19=""),"",'MPTO_working_2-way'!D18)</f>
        <v>1.7262855604415328</v>
      </c>
      <c r="G19" s="32">
        <f>IF(OR($A19="",$B19=""),"",'MPTO_working_2-way'!E18)</f>
        <v>2.3768688990485605</v>
      </c>
      <c r="H19" s="30">
        <f>IF(OR($A19="",$B19=""),"",'OddsRatio_working_2-way'!M18)</f>
        <v>1.7260384169902692</v>
      </c>
      <c r="I19" s="30">
        <f>IF(OR($A19="",$B19=""),"",'OddsRatio_working_2-way'!N18)</f>
        <v>2.3773375851727168</v>
      </c>
      <c r="J19" s="30">
        <f>IF('Log_working_2-way'!$D18="","",A19^('Log_working_2-way'!$D18))</f>
        <v>1.7227098761530257</v>
      </c>
      <c r="K19" s="32">
        <f>IF('Log_working_2-way'!$D18="","",B19^('Log_working_2-way'!$D18))</f>
        <v>2.3836811049586637</v>
      </c>
      <c r="L19" s="37">
        <f t="shared" si="9"/>
        <v>0.57682619647355171</v>
      </c>
      <c r="M19" s="37">
        <f t="shared" si="10"/>
        <v>0.42317380352644834</v>
      </c>
      <c r="N19" s="38">
        <v>115</v>
      </c>
      <c r="O19" s="38">
        <f t="shared" si="11"/>
        <v>46.547619047619044</v>
      </c>
      <c r="P19" s="38">
        <f t="shared" si="12"/>
        <v>64.781659388646304</v>
      </c>
      <c r="Q19" s="38">
        <f t="shared" si="13"/>
        <v>50.218340611353717</v>
      </c>
      <c r="R19" s="38">
        <f t="shared" si="14"/>
        <v>68.452380952380949</v>
      </c>
      <c r="S19" s="39">
        <f t="shared" si="15"/>
        <v>-3.6707215637346735</v>
      </c>
      <c r="T19" s="39">
        <f t="shared" si="16"/>
        <v>-3.6707215637346451</v>
      </c>
      <c r="U19" t="s">
        <v>293</v>
      </c>
      <c r="V19" t="s">
        <v>291</v>
      </c>
      <c r="W19" t="s">
        <v>345</v>
      </c>
      <c r="X19" s="48" t="s">
        <v>488</v>
      </c>
      <c r="Y19" s="41"/>
    </row>
    <row r="20" spans="1:25" ht="15" x14ac:dyDescent="0.25">
      <c r="A20">
        <v>2.36</v>
      </c>
      <c r="B20">
        <v>1.58</v>
      </c>
      <c r="C20" s="29">
        <f t="shared" si="0"/>
        <v>5.6640205964385348E-2</v>
      </c>
      <c r="D20" s="30">
        <f>IF(OR($A20="",$B20=""),"",A20*'MPTO_working_2-way'!$G19)</f>
        <v>2.4936708860759493</v>
      </c>
      <c r="E20" s="32">
        <f>IF(OR($A20="",$B20=""),"",B20*'MPTO_working_2-way'!$G19)</f>
        <v>1.669491525423729</v>
      </c>
      <c r="F20" s="30">
        <f>IF(OR($A20="",$B20=""),"",'MPTO_working_2-way'!D19)</f>
        <v>2.529028757460662</v>
      </c>
      <c r="G20" s="32">
        <f>IF(OR($A20="",$B20=""),"",'MPTO_working_2-way'!E19)</f>
        <v>1.6540099361249114</v>
      </c>
      <c r="H20" s="30">
        <f>IF(OR($A20="",$B20=""),"",'OddsRatio_working_2-way'!M19)</f>
        <v>2.5312829869775526</v>
      </c>
      <c r="I20" s="30">
        <f>IF(OR($A20="",$B20=""),"",'OddsRatio_working_2-way'!N19)</f>
        <v>1.6530471562110158</v>
      </c>
      <c r="J20" s="30">
        <f>IF('Log_working_2-way'!$D19="","",A20^('Log_working_2-way'!$D19))</f>
        <v>2.5481919379958096</v>
      </c>
      <c r="K20" s="32">
        <f>IF('Log_working_2-way'!$D19="","",B20^('Log_working_2-way'!$D19))</f>
        <v>1.6459147444531541</v>
      </c>
      <c r="L20" s="37">
        <f t="shared" si="9"/>
        <v>0.40101522842639592</v>
      </c>
      <c r="M20" s="37">
        <f t="shared" si="10"/>
        <v>0.59898477157360397</v>
      </c>
      <c r="N20" s="38">
        <v>116</v>
      </c>
      <c r="O20" s="38">
        <f t="shared" si="11"/>
        <v>66.847457627118644</v>
      </c>
      <c r="P20" s="38">
        <f t="shared" si="12"/>
        <v>42.582278481012658</v>
      </c>
      <c r="Q20" s="38">
        <f t="shared" si="13"/>
        <v>73.417721518987335</v>
      </c>
      <c r="R20" s="38">
        <f t="shared" si="14"/>
        <v>49.152542372881364</v>
      </c>
      <c r="S20" s="39">
        <f t="shared" si="15"/>
        <v>-6.5702638918686915</v>
      </c>
      <c r="T20" s="39">
        <f t="shared" si="16"/>
        <v>-6.5702638918687057</v>
      </c>
      <c r="U20" t="s">
        <v>358</v>
      </c>
      <c r="V20" t="s">
        <v>436</v>
      </c>
      <c r="W20" t="s">
        <v>432</v>
      </c>
      <c r="X20" s="48" t="s">
        <v>488</v>
      </c>
      <c r="Y20" s="41"/>
    </row>
    <row r="21" spans="1:25" ht="15" x14ac:dyDescent="0.25">
      <c r="A21">
        <v>2.0099999999999998</v>
      </c>
      <c r="B21">
        <v>1.8</v>
      </c>
      <c r="C21" s="29">
        <f t="shared" si="0"/>
        <v>5.3067993366501032E-2</v>
      </c>
      <c r="D21" s="30">
        <f>IF(OR($A21="",$B21=""),"",A21*'MPTO_working_2-way'!$G20)</f>
        <v>2.1166666666666667</v>
      </c>
      <c r="E21" s="32">
        <f>IF(OR($A21="",$B21=""),"",B21*'MPTO_working_2-way'!$G20)</f>
        <v>1.8955223880597019</v>
      </c>
      <c r="F21" s="30">
        <f>IF(OR($A21="",$B21=""),"",'MPTO_working_2-way'!D20)</f>
        <v>2.1232394366197185</v>
      </c>
      <c r="G21" s="32">
        <f>IF(OR($A21="",$B21=""),"",'MPTO_working_2-way'!E20)</f>
        <v>1.8902821316614424</v>
      </c>
      <c r="H21" s="30">
        <f>IF(OR($A21="",$B21=""),"",'OddsRatio_working_2-way'!M20)</f>
        <v>2.1236102527122118</v>
      </c>
      <c r="I21" s="30">
        <f>IF(OR($A21="",$B21=""),"",'OddsRatio_working_2-way'!N20)</f>
        <v>1.88998831897997</v>
      </c>
      <c r="J21" s="30">
        <f>IF('Log_working_2-way'!$D20="","",A21^('Log_working_2-way'!$D20))</f>
        <v>2.1266698940329505</v>
      </c>
      <c r="K21" s="32">
        <f>IF('Log_working_2-way'!$D20="","",B21^('Log_working_2-way'!$D20))</f>
        <v>1.8875714220239754</v>
      </c>
      <c r="L21" s="37">
        <f t="shared" si="9"/>
        <v>0.47244094488188976</v>
      </c>
      <c r="M21" s="37">
        <f t="shared" si="10"/>
        <v>0.52755905511811019</v>
      </c>
      <c r="N21" s="38">
        <v>117</v>
      </c>
      <c r="O21" s="38">
        <f t="shared" si="11"/>
        <v>58.791044776119406</v>
      </c>
      <c r="P21" s="38">
        <f t="shared" si="12"/>
        <v>52</v>
      </c>
      <c r="Q21" s="38">
        <f t="shared" si="13"/>
        <v>65</v>
      </c>
      <c r="R21" s="38">
        <f t="shared" si="14"/>
        <v>58.208955223880608</v>
      </c>
      <c r="S21" s="39">
        <f t="shared" si="15"/>
        <v>-6.2089552238805936</v>
      </c>
      <c r="T21" s="39">
        <f t="shared" si="16"/>
        <v>-6.2089552238806078</v>
      </c>
      <c r="U21" t="s">
        <v>357</v>
      </c>
      <c r="V21" t="s">
        <v>410</v>
      </c>
      <c r="W21" t="s">
        <v>432</v>
      </c>
      <c r="X21" s="48" t="s">
        <v>488</v>
      </c>
      <c r="Y21" s="41"/>
    </row>
    <row r="22" spans="1:25" ht="15" x14ac:dyDescent="0.25">
      <c r="A22">
        <v>1.86</v>
      </c>
      <c r="B22">
        <v>1.94</v>
      </c>
      <c r="C22" s="29">
        <f t="shared" si="0"/>
        <v>5.3098326127923645E-2</v>
      </c>
      <c r="D22" s="30">
        <f>IF(OR($A22="",$B22=""),"",A22*'MPTO_working_2-way'!$G21)</f>
        <v>1.9587628865979381</v>
      </c>
      <c r="E22" s="32">
        <f>IF(OR($A22="",$B22=""),"",B22*'MPTO_working_2-way'!$G21)</f>
        <v>2.043010752688172</v>
      </c>
      <c r="F22" s="30">
        <f>IF(OR($A22="",$B22=""),"",'MPTO_working_2-way'!D21)</f>
        <v>1.9566207569677909</v>
      </c>
      <c r="G22" s="32">
        <f>IF(OR($A22="",$B22=""),"",'MPTO_working_2-way'!E21)</f>
        <v>2.0453463326153494</v>
      </c>
      <c r="H22" s="30">
        <f>IF(OR($A22="",$B22=""),"",'OddsRatio_working_2-way'!M21)</f>
        <v>1.9565007145952771</v>
      </c>
      <c r="I22" s="30">
        <f>IF(OR($A22="",$B22=""),"",'OddsRatio_working_2-way'!N21)</f>
        <v>2.0454775252553028</v>
      </c>
      <c r="J22" s="30">
        <f>IF('Log_working_2-way'!$D21="","",A22^('Log_working_2-way'!$D21))</f>
        <v>1.9555105302101192</v>
      </c>
      <c r="K22" s="32">
        <f>IF('Log_working_2-way'!$D21="","",B22^('Log_working_2-way'!$D21))</f>
        <v>2.0465609413834396</v>
      </c>
      <c r="L22" s="37">
        <f t="shared" si="9"/>
        <v>0.51052631578947372</v>
      </c>
      <c r="M22" s="37">
        <f t="shared" si="10"/>
        <v>0.48947368421052634</v>
      </c>
      <c r="N22" s="38">
        <v>118</v>
      </c>
      <c r="O22" s="38">
        <f t="shared" si="11"/>
        <v>54.55913978494624</v>
      </c>
      <c r="P22" s="38">
        <f t="shared" si="12"/>
        <v>57.175257731958766</v>
      </c>
      <c r="Q22" s="38">
        <f t="shared" si="13"/>
        <v>60.824742268041241</v>
      </c>
      <c r="R22" s="38">
        <f t="shared" si="14"/>
        <v>63.44086021505376</v>
      </c>
      <c r="S22" s="39">
        <f t="shared" si="15"/>
        <v>-6.2656024830950017</v>
      </c>
      <c r="T22" s="39">
        <f t="shared" si="16"/>
        <v>-6.2656024830949946</v>
      </c>
      <c r="U22" t="s">
        <v>406</v>
      </c>
      <c r="V22" t="s">
        <v>381</v>
      </c>
      <c r="W22" t="s">
        <v>432</v>
      </c>
      <c r="X22" s="48" t="s">
        <v>488</v>
      </c>
      <c r="Y22" s="41"/>
    </row>
    <row r="23" spans="1:25" ht="15" x14ac:dyDescent="0.25">
      <c r="A23">
        <v>2.33</v>
      </c>
      <c r="B23">
        <v>1.6</v>
      </c>
      <c r="C23" s="29">
        <f t="shared" si="0"/>
        <v>5.4184549356223188E-2</v>
      </c>
      <c r="D23" s="30">
        <f>IF(OR($A23="",$B23=""),"",A23*'MPTO_working_2-way'!$G22)</f>
        <v>2.4562500000000003</v>
      </c>
      <c r="E23" s="32">
        <f>IF(OR($A23="",$B23=""),"",B23*'MPTO_working_2-way'!$G22)</f>
        <v>1.6866952789699572</v>
      </c>
      <c r="F23" s="30">
        <f>IF(OR($A23="",$B23=""),"",'MPTO_working_2-way'!D22)</f>
        <v>2.486991327551701</v>
      </c>
      <c r="G23" s="32">
        <f>IF(OR($A23="",$B23=""),"",'MPTO_working_2-way'!E22)</f>
        <v>1.6724988784208166</v>
      </c>
      <c r="H23" s="30">
        <f>IF(OR($A23="",$B23=""),"",'OddsRatio_working_2-way'!M22)</f>
        <v>2.4888474289418197</v>
      </c>
      <c r="I23" s="30">
        <f>IF(OR($A23="",$B23=""),"",'OddsRatio_working_2-way'!N22)</f>
        <v>1.6716604942594677</v>
      </c>
      <c r="J23" s="30">
        <f>IF('Log_working_2-way'!$D22="","",A23^('Log_working_2-way'!$D22))</f>
        <v>2.5034652456852799</v>
      </c>
      <c r="K23" s="32">
        <f>IF('Log_working_2-way'!$D22="","",B23^('Log_working_2-way'!$D22))</f>
        <v>1.6651301071751408</v>
      </c>
      <c r="L23" s="37">
        <f t="shared" si="9"/>
        <v>0.40712468193384221</v>
      </c>
      <c r="M23" s="37">
        <f t="shared" si="10"/>
        <v>0.59287531806615767</v>
      </c>
      <c r="N23" s="38">
        <v>119</v>
      </c>
      <c r="O23" s="38">
        <f t="shared" si="11"/>
        <v>67.927038626609431</v>
      </c>
      <c r="P23" s="38">
        <f t="shared" si="12"/>
        <v>44.625</v>
      </c>
      <c r="Q23" s="38">
        <f t="shared" si="13"/>
        <v>74.375</v>
      </c>
      <c r="R23" s="38">
        <f t="shared" si="14"/>
        <v>51.072961373390562</v>
      </c>
      <c r="S23" s="39">
        <f t="shared" si="15"/>
        <v>-6.4479613733905694</v>
      </c>
      <c r="T23" s="39">
        <f t="shared" si="16"/>
        <v>-6.4479613733905623</v>
      </c>
      <c r="U23" t="s">
        <v>438</v>
      </c>
      <c r="V23" t="s">
        <v>407</v>
      </c>
      <c r="W23" t="s">
        <v>432</v>
      </c>
      <c r="X23" s="48" t="s">
        <v>488</v>
      </c>
      <c r="Y23" s="41"/>
    </row>
    <row r="24" spans="1:25" ht="15" x14ac:dyDescent="0.25">
      <c r="A24">
        <v>1.9</v>
      </c>
      <c r="B24">
        <v>1.9</v>
      </c>
      <c r="C24" s="29">
        <f t="shared" si="0"/>
        <v>5.2631578947368363E-2</v>
      </c>
      <c r="D24" s="30">
        <f>IF(OR($A24="",$B24=""),"",A24*'MPTO_working_2-way'!$G23)</f>
        <v>1.9999999999999998</v>
      </c>
      <c r="E24" s="32">
        <f>IF(OR($A24="",$B24=""),"",B24*'MPTO_working_2-way'!$G23)</f>
        <v>1.9999999999999998</v>
      </c>
      <c r="F24" s="30">
        <f>IF(OR($A24="",$B24=""),"",'MPTO_working_2-way'!D23)</f>
        <v>1.9999999999999998</v>
      </c>
      <c r="G24" s="32">
        <f>IF(OR($A24="",$B24=""),"",'MPTO_working_2-way'!E23)</f>
        <v>1.9999999999999998</v>
      </c>
      <c r="H24" s="30">
        <f>IF(OR($A24="",$B24=""),"",'OddsRatio_working_2-way'!M23)</f>
        <v>2.0000000000000004</v>
      </c>
      <c r="I24" s="30">
        <f>IF(OR($A24="",$B24=""),"",'OddsRatio_working_2-way'!N23)</f>
        <v>2.0000000000000004</v>
      </c>
      <c r="J24" s="30">
        <f>IF('Log_working_2-way'!$D23="","",A24^('Log_working_2-way'!$D23))</f>
        <v>1.999999999999301</v>
      </c>
      <c r="K24" s="32">
        <f>IF('Log_working_2-way'!$D23="","",B24^('Log_working_2-way'!$D23))</f>
        <v>1.999999999999301</v>
      </c>
      <c r="L24" s="37">
        <f t="shared" si="9"/>
        <v>0.5</v>
      </c>
      <c r="M24" s="37">
        <f t="shared" si="10"/>
        <v>0.5</v>
      </c>
      <c r="N24" s="38">
        <v>120</v>
      </c>
      <c r="O24" s="38">
        <f t="shared" si="11"/>
        <v>56.84210526315789</v>
      </c>
      <c r="P24" s="38">
        <f t="shared" si="12"/>
        <v>56.84210526315789</v>
      </c>
      <c r="Q24" s="38">
        <f t="shared" si="13"/>
        <v>63.157894736842103</v>
      </c>
      <c r="R24" s="38">
        <f t="shared" si="14"/>
        <v>63.157894736842103</v>
      </c>
      <c r="S24" s="39">
        <f t="shared" si="15"/>
        <v>-6.3157894736842124</v>
      </c>
      <c r="T24" s="39">
        <f t="shared" si="16"/>
        <v>-6.3157894736842124</v>
      </c>
      <c r="U24" t="s">
        <v>380</v>
      </c>
      <c r="V24" t="s">
        <v>409</v>
      </c>
      <c r="W24" t="s">
        <v>432</v>
      </c>
      <c r="X24" s="48" t="s">
        <v>488</v>
      </c>
      <c r="Y24" s="41"/>
    </row>
    <row r="25" spans="1:25" ht="15" x14ac:dyDescent="0.25">
      <c r="A25">
        <v>1.92</v>
      </c>
      <c r="B25">
        <v>1.92</v>
      </c>
      <c r="C25" s="29">
        <f t="shared" si="0"/>
        <v>4.1666666666666741E-2</v>
      </c>
      <c r="D25" s="30">
        <f>IF(OR($A25="",$B25=""),"",A25*'MPTO_working_2-way'!$G24)</f>
        <v>2</v>
      </c>
      <c r="E25" s="32">
        <f>IF(OR($A25="",$B25=""),"",B25*'MPTO_working_2-way'!$G24)</f>
        <v>2</v>
      </c>
      <c r="F25" s="30">
        <f>IF(OR($A25="",$B25=""),"",'MPTO_working_2-way'!D24)</f>
        <v>2</v>
      </c>
      <c r="G25" s="32">
        <f>IF(OR($A25="",$B25=""),"",'MPTO_working_2-way'!E24)</f>
        <v>2</v>
      </c>
      <c r="H25" s="30">
        <f>IF(OR($A25="",$B25=""),"",'OddsRatio_working_2-way'!M24)</f>
        <v>1.9999999999999996</v>
      </c>
      <c r="I25" s="30">
        <f>IF(OR($A25="",$B25=""),"",'OddsRatio_working_2-way'!N24)</f>
        <v>1.9999999999999996</v>
      </c>
      <c r="J25" s="30">
        <f>IF('Log_working_2-way'!$D24="","",A25^('Log_working_2-way'!$D24))</f>
        <v>1.9999999999998859</v>
      </c>
      <c r="K25" s="32">
        <f>IF('Log_working_2-way'!$D24="","",B25^('Log_working_2-way'!$D24))</f>
        <v>1.9999999999998859</v>
      </c>
      <c r="L25" s="37">
        <f t="shared" si="9"/>
        <v>0.5</v>
      </c>
      <c r="M25" s="37">
        <f t="shared" si="10"/>
        <v>0.5</v>
      </c>
      <c r="N25" s="38">
        <v>121</v>
      </c>
      <c r="O25" s="38">
        <f t="shared" si="11"/>
        <v>57.979166666666664</v>
      </c>
      <c r="P25" s="38">
        <f t="shared" si="12"/>
        <v>57.979166666666664</v>
      </c>
      <c r="Q25" s="38">
        <f t="shared" si="13"/>
        <v>63.020833333333336</v>
      </c>
      <c r="R25" s="38">
        <f t="shared" si="14"/>
        <v>63.020833333333336</v>
      </c>
      <c r="S25" s="39">
        <f t="shared" si="15"/>
        <v>-5.0416666666666714</v>
      </c>
      <c r="T25" s="39">
        <f t="shared" si="16"/>
        <v>-5.0416666666666714</v>
      </c>
      <c r="U25" t="s">
        <v>428</v>
      </c>
      <c r="V25" t="s">
        <v>382</v>
      </c>
      <c r="W25" t="s">
        <v>434</v>
      </c>
      <c r="X25" s="48" t="s">
        <v>488</v>
      </c>
      <c r="Y25" s="41"/>
    </row>
    <row r="26" spans="1:25" ht="15" x14ac:dyDescent="0.25">
      <c r="A26">
        <v>2.35</v>
      </c>
      <c r="B26">
        <v>1.61</v>
      </c>
      <c r="C26" s="29">
        <f t="shared" si="0"/>
        <v>4.664992731597728E-2</v>
      </c>
      <c r="D26" s="30">
        <f>IF(OR($A26="",$B26=""),"",A26*'MPTO_working_2-way'!$G25)</f>
        <v>2.4596273291925468</v>
      </c>
      <c r="E26" s="32">
        <f>IF(OR($A26="",$B26=""),"",B26*'MPTO_working_2-way'!$G25)</f>
        <v>1.6851063829787236</v>
      </c>
      <c r="F26" s="30">
        <f>IF(OR($A26="",$B26=""),"",'MPTO_working_2-way'!D25)</f>
        <v>2.4862822408411369</v>
      </c>
      <c r="G26" s="32">
        <f>IF(OR($A26="",$B26=""),"",'MPTO_working_2-way'!E25)</f>
        <v>1.6728197192439485</v>
      </c>
      <c r="H26" s="30">
        <f>IF(OR($A26="",$B26=""),"",'OddsRatio_working_2-way'!M25)</f>
        <v>2.4876541110413939</v>
      </c>
      <c r="I26" s="30">
        <f>IF(OR($A26="",$B26=""),"",'OddsRatio_working_2-way'!N25)</f>
        <v>1.6721992649890747</v>
      </c>
      <c r="J26" s="30">
        <f>IF('Log_working_2-way'!$D25="","",A26^('Log_working_2-way'!$D25))</f>
        <v>2.5002110391672079</v>
      </c>
      <c r="K26" s="32">
        <f>IF('Log_working_2-way'!$D25="","",B26^('Log_working_2-way'!$D25))</f>
        <v>1.6665728846750132</v>
      </c>
      <c r="L26" s="37">
        <f t="shared" si="9"/>
        <v>0.40656565656565652</v>
      </c>
      <c r="M26" s="37">
        <f t="shared" si="10"/>
        <v>0.59343434343434331</v>
      </c>
      <c r="N26" s="38">
        <v>122</v>
      </c>
      <c r="O26" s="38">
        <f t="shared" si="11"/>
        <v>70.085106382978722</v>
      </c>
      <c r="P26" s="38">
        <f t="shared" si="12"/>
        <v>46.223602484472053</v>
      </c>
      <c r="Q26" s="38">
        <f t="shared" si="13"/>
        <v>75.776397515527947</v>
      </c>
      <c r="R26" s="38">
        <f t="shared" si="14"/>
        <v>51.914893617021278</v>
      </c>
      <c r="S26" s="39">
        <f t="shared" si="15"/>
        <v>-5.6912911325492246</v>
      </c>
      <c r="T26" s="39">
        <f t="shared" si="16"/>
        <v>-5.6912911325492246</v>
      </c>
      <c r="U26" t="s">
        <v>417</v>
      </c>
      <c r="V26" t="s">
        <v>386</v>
      </c>
      <c r="W26" t="s">
        <v>434</v>
      </c>
      <c r="X26" s="48" t="s">
        <v>488</v>
      </c>
      <c r="Y26" s="41"/>
    </row>
    <row r="27" spans="1:25" ht="15" x14ac:dyDescent="0.25">
      <c r="A27">
        <v>1.93</v>
      </c>
      <c r="B27">
        <v>1.91</v>
      </c>
      <c r="C27" s="29">
        <f t="shared" si="0"/>
        <v>4.1694924449990456E-2</v>
      </c>
      <c r="D27" s="30">
        <f>IF(OR($A27="",$B27=""),"",A27*'MPTO_working_2-way'!$G26)</f>
        <v>2.0104712041884816</v>
      </c>
      <c r="E27" s="32">
        <f>IF(OR($A27="",$B27=""),"",B27*'MPTO_working_2-way'!$G26)</f>
        <v>1.9896373056994816</v>
      </c>
      <c r="F27" s="30">
        <f>IF(OR($A27="",$B27=""),"",'MPTO_working_2-way'!D26)</f>
        <v>2.0109101819272834</v>
      </c>
      <c r="G27" s="32">
        <f>IF(OR($A27="",$B27=""),"",'MPTO_working_2-way'!E26)</f>
        <v>1.9892075654965866</v>
      </c>
      <c r="H27" s="30">
        <f>IF(OR($A27="",$B27=""),"",'OddsRatio_working_2-way'!M26)</f>
        <v>2.0109292863390706</v>
      </c>
      <c r="I27" s="30">
        <f>IF(OR($A27="",$B27=""),"",'OddsRatio_working_2-way'!N26)</f>
        <v>1.9891888715790902</v>
      </c>
      <c r="J27" s="30">
        <f>IF('Log_working_2-way'!$D26="","",A27^('Log_working_2-way'!$D26))</f>
        <v>2.0111305974900358</v>
      </c>
      <c r="K27" s="32">
        <f>IF('Log_working_2-way'!$D26="","",B27^('Log_working_2-way'!$D26))</f>
        <v>1.9889919289180891</v>
      </c>
      <c r="L27" s="37">
        <f t="shared" si="9"/>
        <v>0.49739583333333337</v>
      </c>
      <c r="M27" s="37">
        <f t="shared" si="10"/>
        <v>0.50260416666666674</v>
      </c>
      <c r="N27" s="38">
        <v>123</v>
      </c>
      <c r="O27" s="38">
        <f t="shared" si="11"/>
        <v>59.269430051813472</v>
      </c>
      <c r="P27" s="38">
        <f t="shared" si="12"/>
        <v>58.602094240837687</v>
      </c>
      <c r="Q27" s="38">
        <f t="shared" si="13"/>
        <v>64.397905759162299</v>
      </c>
      <c r="R27" s="38">
        <f t="shared" si="14"/>
        <v>63.730569948186535</v>
      </c>
      <c r="S27" s="39">
        <f t="shared" si="15"/>
        <v>-5.1284757073488265</v>
      </c>
      <c r="T27" s="39">
        <f t="shared" si="16"/>
        <v>-5.1284757073488478</v>
      </c>
      <c r="U27" t="s">
        <v>414</v>
      </c>
      <c r="V27" t="s">
        <v>418</v>
      </c>
      <c r="W27" t="s">
        <v>434</v>
      </c>
      <c r="X27" s="48" t="s">
        <v>488</v>
      </c>
      <c r="Y27" s="41"/>
    </row>
    <row r="28" spans="1:25" ht="15" x14ac:dyDescent="0.25">
      <c r="A28">
        <v>1.91</v>
      </c>
      <c r="B28">
        <v>1.93</v>
      </c>
      <c r="C28" s="29">
        <f t="shared" si="0"/>
        <v>4.1694924449990456E-2</v>
      </c>
      <c r="D28" s="30">
        <f>IF(OR($A28="",$B28=""),"",A28*'MPTO_working_2-way'!$G27)</f>
        <v>1.9896373056994816</v>
      </c>
      <c r="E28" s="32">
        <f>IF(OR($A28="",$B28=""),"",B28*'MPTO_working_2-way'!$G27)</f>
        <v>2.0104712041884816</v>
      </c>
      <c r="F28" s="30">
        <f>IF(OR($A28="",$B28=""),"",'MPTO_working_2-way'!D27)</f>
        <v>1.9892075654965866</v>
      </c>
      <c r="G28" s="32">
        <f>IF(OR($A28="",$B28=""),"",'MPTO_working_2-way'!E27)</f>
        <v>2.0109101819272834</v>
      </c>
      <c r="H28" s="30">
        <f>IF(OR($A28="",$B28=""),"",'OddsRatio_working_2-way'!M27)</f>
        <v>1.9891888715790902</v>
      </c>
      <c r="I28" s="30">
        <f>IF(OR($A28="",$B28=""),"",'OddsRatio_working_2-way'!N27)</f>
        <v>2.0109292863390706</v>
      </c>
      <c r="J28" s="30">
        <f>IF('Log_working_2-way'!$D27="","",A28^('Log_working_2-way'!$D27))</f>
        <v>1.9889919289180891</v>
      </c>
      <c r="K28" s="32">
        <f>IF('Log_working_2-way'!$D27="","",B28^('Log_working_2-way'!$D27))</f>
        <v>2.0111305974900358</v>
      </c>
      <c r="L28" s="37">
        <f t="shared" si="9"/>
        <v>0.50260416666666674</v>
      </c>
      <c r="M28" s="37">
        <f t="shared" si="10"/>
        <v>0.49739583333333337</v>
      </c>
      <c r="N28" s="38">
        <v>124</v>
      </c>
      <c r="O28" s="38">
        <f t="shared" si="11"/>
        <v>59.078534031413611</v>
      </c>
      <c r="P28" s="38">
        <f t="shared" si="12"/>
        <v>59.751295336787571</v>
      </c>
      <c r="Q28" s="38">
        <f t="shared" si="13"/>
        <v>64.248704663212436</v>
      </c>
      <c r="R28" s="38">
        <f t="shared" si="14"/>
        <v>64.921465968586389</v>
      </c>
      <c r="S28" s="39">
        <f t="shared" si="15"/>
        <v>-5.1701706317988254</v>
      </c>
      <c r="T28" s="39">
        <f t="shared" si="16"/>
        <v>-5.1701706317988183</v>
      </c>
      <c r="U28" t="s">
        <v>411</v>
      </c>
      <c r="V28" t="s">
        <v>384</v>
      </c>
      <c r="W28" t="s">
        <v>434</v>
      </c>
      <c r="X28" s="48" t="s">
        <v>488</v>
      </c>
      <c r="Y28" s="41"/>
    </row>
    <row r="29" spans="1:25" ht="15" x14ac:dyDescent="0.25">
      <c r="A29">
        <v>2.2999999999999998</v>
      </c>
      <c r="B29">
        <v>1.67</v>
      </c>
      <c r="C29" s="29">
        <f t="shared" si="0"/>
        <v>3.3585003905233002E-2</v>
      </c>
      <c r="D29" s="30">
        <f>IF(OR($A29="",$B29=""),"",A29*'MPTO_working_2-way'!$G28)</f>
        <v>2.3772455089820359</v>
      </c>
      <c r="E29" s="32">
        <f>IF(OR($A29="",$B29=""),"",B29*'MPTO_working_2-way'!$G28)</f>
        <v>1.7260869565217389</v>
      </c>
      <c r="F29" s="30">
        <f>IF(OR($A29="",$B29=""),"",'MPTO_working_2-way'!D28)</f>
        <v>2.3924011211460603</v>
      </c>
      <c r="G29" s="32">
        <f>IF(OR($A29="",$B29=""),"",'MPTO_working_2-way'!E28)</f>
        <v>1.7181838514873629</v>
      </c>
      <c r="H29" s="30">
        <f>IF(OR($A29="",$B29=""),"",'OddsRatio_working_2-way'!M28)</f>
        <v>2.3929459815307572</v>
      </c>
      <c r="I29" s="30">
        <f>IF(OR($A29="",$B29=""),"",'OddsRatio_working_2-way'!N28)</f>
        <v>1.7179029289427752</v>
      </c>
      <c r="J29" s="30">
        <f>IF('Log_working_2-way'!$D28="","",A29^('Log_working_2-way'!$D28))</f>
        <v>2.399943779582375</v>
      </c>
      <c r="K29" s="32">
        <f>IF('Log_working_2-way'!$D28="","",B29^('Log_working_2-way'!$D28))</f>
        <v>1.7143143993241288</v>
      </c>
      <c r="L29" s="37">
        <f t="shared" si="9"/>
        <v>0.42065491183879095</v>
      </c>
      <c r="M29" s="37">
        <f t="shared" si="10"/>
        <v>0.57934508816120911</v>
      </c>
      <c r="N29" s="38">
        <v>125</v>
      </c>
      <c r="O29" s="38">
        <f t="shared" si="11"/>
        <v>70.652173913043484</v>
      </c>
      <c r="P29" s="38">
        <f t="shared" si="12"/>
        <v>50.149700598802397</v>
      </c>
      <c r="Q29" s="38">
        <f t="shared" si="13"/>
        <v>74.850299401197617</v>
      </c>
      <c r="R29" s="38">
        <f t="shared" si="14"/>
        <v>54.34782608695653</v>
      </c>
      <c r="S29" s="39">
        <f t="shared" si="15"/>
        <v>-4.1981254881541332</v>
      </c>
      <c r="T29" s="39">
        <f t="shared" si="16"/>
        <v>-4.1981254881541332</v>
      </c>
      <c r="U29" t="s">
        <v>359</v>
      </c>
      <c r="V29" t="s">
        <v>425</v>
      </c>
      <c r="W29" t="s">
        <v>433</v>
      </c>
      <c r="X29" s="48" t="s">
        <v>488</v>
      </c>
      <c r="Y29" s="41"/>
    </row>
    <row r="30" spans="1:25" s="35" customFormat="1" ht="15" x14ac:dyDescent="0.25">
      <c r="A30">
        <v>2.09</v>
      </c>
      <c r="B30">
        <v>1.8</v>
      </c>
      <c r="C30" s="29">
        <f t="shared" si="0"/>
        <v>3.4024455077086735E-2</v>
      </c>
      <c r="D30" s="30">
        <f>IF(OR($A30="",$B30=""),"",A30*'MPTO_working_2-way'!$G29)</f>
        <v>2.161111111111111</v>
      </c>
      <c r="E30" s="32">
        <f>IF(OR($A30="",$B30=""),"",B30*'MPTO_working_2-way'!$G29)</f>
        <v>1.8612440191387563</v>
      </c>
      <c r="F30" s="30">
        <f>IF(OR($A30="",$B30=""),"",'MPTO_working_2-way'!D29)</f>
        <v>2.1670506912442398</v>
      </c>
      <c r="G30" s="32">
        <f>IF(OR($A30="",$B30=""),"",'MPTO_working_2-way'!E29)</f>
        <v>1.8568608094768018</v>
      </c>
      <c r="H30" s="30">
        <f>IF(OR($A30="",$B30=""),"",'OddsRatio_working_2-way'!M29)</f>
        <v>2.1672617529928755</v>
      </c>
      <c r="I30" s="30">
        <f>IF(OR($A30="",$B30=""),"",'OddsRatio_working_2-way'!N29)</f>
        <v>1.8567058737562385</v>
      </c>
      <c r="J30" s="30">
        <f>IF('Log_working_2-way'!$D29="","",A30^('Log_working_2-way'!$D29))</f>
        <v>2.1699807722915003</v>
      </c>
      <c r="K30" s="32">
        <f>IF('Log_working_2-way'!$D29="","",B30^('Log_working_2-way'!$D29))</f>
        <v>1.8547149010332622</v>
      </c>
      <c r="L30" s="37">
        <f t="shared" si="9"/>
        <v>0.46272493573264784</v>
      </c>
      <c r="M30" s="37">
        <f t="shared" si="10"/>
        <v>0.53727506426735205</v>
      </c>
      <c r="N30" s="38">
        <v>126</v>
      </c>
      <c r="O30" s="38">
        <f t="shared" si="11"/>
        <v>65.712918660287073</v>
      </c>
      <c r="P30" s="38">
        <f t="shared" si="12"/>
        <v>56.000000000000007</v>
      </c>
      <c r="Q30" s="38">
        <f t="shared" si="13"/>
        <v>70</v>
      </c>
      <c r="R30" s="38">
        <f t="shared" si="14"/>
        <v>60.287081339712927</v>
      </c>
      <c r="S30" s="39">
        <f t="shared" si="15"/>
        <v>-4.2870813397129268</v>
      </c>
      <c r="T30" s="39">
        <f t="shared" si="16"/>
        <v>-4.2870813397129197</v>
      </c>
      <c r="U30" t="s">
        <v>420</v>
      </c>
      <c r="V30" t="s">
        <v>484</v>
      </c>
      <c r="W30" t="s">
        <v>433</v>
      </c>
      <c r="X30" s="48" t="s">
        <v>488</v>
      </c>
      <c r="Y30" s="41"/>
    </row>
    <row r="31" spans="1:25" ht="15" x14ac:dyDescent="0.25">
      <c r="A31">
        <v>2.2000000000000002</v>
      </c>
      <c r="B31">
        <v>1.71</v>
      </c>
      <c r="C31" s="29">
        <f t="shared" si="0"/>
        <v>3.9340776182881454E-2</v>
      </c>
      <c r="D31" s="30">
        <f>IF(OR($A31="",$B31=""),"",A31*'MPTO_working_2-way'!$G30)</f>
        <v>2.2865497076023393</v>
      </c>
      <c r="E31" s="32">
        <f>IF(OR($A31="",$B31=""),"",B31*'MPTO_working_2-way'!$G30)</f>
        <v>1.7772727272727273</v>
      </c>
      <c r="F31" s="30">
        <f>IF(OR($A31="",$B31=""),"",'MPTO_working_2-way'!D30)</f>
        <v>2.2995110024449881</v>
      </c>
      <c r="G31" s="32">
        <f>IF(OR($A31="",$B31=""),"",'MPTO_working_2-way'!E30)</f>
        <v>1.7695202257761053</v>
      </c>
      <c r="H31" s="30">
        <f>IF(OR($A31="",$B31=""),"",'OddsRatio_working_2-way'!M30)</f>
        <v>2.3000541700523187</v>
      </c>
      <c r="I31" s="30">
        <f>IF(OR($A31="",$B31=""),"",'OddsRatio_working_2-way'!N30)</f>
        <v>1.7691987172809549</v>
      </c>
      <c r="J31" s="30">
        <f>IF('Log_working_2-way'!$D30="","",A31^('Log_working_2-way'!$D30))</f>
        <v>2.3060522808335469</v>
      </c>
      <c r="K31" s="32">
        <f>IF('Log_working_2-way'!$D30="","",B31^('Log_working_2-way'!$D30))</f>
        <v>1.7656661334886148</v>
      </c>
      <c r="L31" s="37">
        <f t="shared" si="9"/>
        <v>0.4373401534526854</v>
      </c>
      <c r="M31" s="37">
        <f t="shared" si="10"/>
        <v>0.5626598465473146</v>
      </c>
      <c r="N31" s="38">
        <v>127</v>
      </c>
      <c r="O31" s="38">
        <f t="shared" si="11"/>
        <v>69.27272727272728</v>
      </c>
      <c r="P31" s="38">
        <f t="shared" si="12"/>
        <v>52.730994152046776</v>
      </c>
      <c r="Q31" s="38">
        <f t="shared" si="13"/>
        <v>74.26900584795321</v>
      </c>
      <c r="R31" s="38">
        <f t="shared" si="14"/>
        <v>57.727272727272727</v>
      </c>
      <c r="S31" s="39">
        <f t="shared" si="15"/>
        <v>-4.9962785752259293</v>
      </c>
      <c r="T31" s="39">
        <f t="shared" si="16"/>
        <v>-4.9962785752259506</v>
      </c>
      <c r="U31" t="s">
        <v>467</v>
      </c>
      <c r="V31" t="s">
        <v>419</v>
      </c>
      <c r="W31" t="s">
        <v>433</v>
      </c>
      <c r="X31" s="48" t="s">
        <v>488</v>
      </c>
      <c r="Y31" s="41"/>
    </row>
    <row r="32" spans="1:25" ht="15" x14ac:dyDescent="0.25">
      <c r="A32">
        <v>2.0499999999999998</v>
      </c>
      <c r="B32">
        <v>1.85</v>
      </c>
      <c r="C32" s="29">
        <f t="shared" si="0"/>
        <v>2.8345418589321048E-2</v>
      </c>
      <c r="D32" s="30">
        <f>IF(OR($A32="",$B32=""),"",A32*'MPTO_working_2-way'!$G31)</f>
        <v>2.1081081081081079</v>
      </c>
      <c r="E32" s="32">
        <f>IF(OR($A32="",$B32=""),"",B32*'MPTO_working_2-way'!$G31)</f>
        <v>1.902439024390244</v>
      </c>
      <c r="F32" s="30">
        <f>IF(OR($A32="",$B32=""),"",'MPTO_working_2-way'!D31)</f>
        <v>2.1113430758524703</v>
      </c>
      <c r="G32" s="32">
        <f>IF(OR($A32="",$B32=""),"",'MPTO_working_2-way'!E31)</f>
        <v>1.8998121477770822</v>
      </c>
      <c r="H32" s="30">
        <f>IF(OR($A32="",$B32=""),"",'OddsRatio_working_2-way'!M31)</f>
        <v>2.1114378604524222</v>
      </c>
      <c r="I32" s="30">
        <f>IF(OR($A32="",$B32=""),"",'OddsRatio_working_2-way'!N31)</f>
        <v>1.8997354108424378</v>
      </c>
      <c r="J32" s="30">
        <f>IF('Log_working_2-way'!$D31="","",A32^('Log_working_2-way'!$D31))</f>
        <v>2.1129081281913611</v>
      </c>
      <c r="K32" s="32">
        <f>IF('Log_working_2-way'!$D31="","",B32^('Log_working_2-way'!$D31))</f>
        <v>1.8985467665018629</v>
      </c>
      <c r="L32" s="37">
        <f t="shared" si="9"/>
        <v>0.47435897435897439</v>
      </c>
      <c r="M32" s="37">
        <f t="shared" si="10"/>
        <v>0.52564102564102555</v>
      </c>
      <c r="N32" s="38">
        <v>128</v>
      </c>
      <c r="O32" s="38">
        <f t="shared" si="11"/>
        <v>65.560975609756099</v>
      </c>
      <c r="P32" s="38">
        <f t="shared" si="12"/>
        <v>58.810810810810807</v>
      </c>
      <c r="Q32" s="38">
        <f t="shared" si="13"/>
        <v>69.189189189189179</v>
      </c>
      <c r="R32" s="38">
        <f t="shared" si="14"/>
        <v>62.439024390243908</v>
      </c>
      <c r="S32" s="39">
        <f t="shared" si="15"/>
        <v>-3.6282135794330799</v>
      </c>
      <c r="T32" s="39">
        <f t="shared" si="16"/>
        <v>-3.6282135794331012</v>
      </c>
      <c r="U32" t="s">
        <v>394</v>
      </c>
      <c r="V32" t="s">
        <v>485</v>
      </c>
      <c r="W32" t="s">
        <v>433</v>
      </c>
      <c r="X32" s="48" t="s">
        <v>488</v>
      </c>
      <c r="Y32" s="41"/>
    </row>
    <row r="33" spans="1:25" ht="15" x14ac:dyDescent="0.25">
      <c r="A33">
        <v>2</v>
      </c>
      <c r="B33">
        <v>1.89</v>
      </c>
      <c r="C33" s="29">
        <f t="shared" si="0"/>
        <v>2.9100529100529293E-2</v>
      </c>
      <c r="D33" s="30">
        <f>IF(OR($A33="",$B33=""),"",A33*'MPTO_working_2-way'!$G32)</f>
        <v>2.0582010582010586</v>
      </c>
      <c r="E33" s="32">
        <f>IF(OR($A33="",$B33=""),"",B33*'MPTO_working_2-way'!$G32)</f>
        <v>1.9450000000000003</v>
      </c>
      <c r="F33" s="30">
        <f>IF(OR($A33="",$B33=""),"",'MPTO_working_2-way'!D32)</f>
        <v>2.0599455040871937</v>
      </c>
      <c r="G33" s="32">
        <f>IF(OR($A33="",$B33=""),"",'MPTO_working_2-way'!E32)</f>
        <v>1.9434447300771212</v>
      </c>
      <c r="H33" s="30">
        <f>IF(OR($A33="",$B33=""),"",'OddsRatio_working_2-way'!M32)</f>
        <v>2.0599978800063603</v>
      </c>
      <c r="I33" s="30">
        <f>IF(OR($A33="",$B33=""),"",'OddsRatio_working_2-way'!N32)</f>
        <v>1.9433981132056606</v>
      </c>
      <c r="J33" s="30">
        <f>IF('Log_working_2-way'!$D32="","",A33^('Log_working_2-way'!$D32))</f>
        <v>2.0607901501181232</v>
      </c>
      <c r="K33" s="32">
        <f>IF('Log_working_2-way'!$D32="","",B33^('Log_working_2-way'!$D32))</f>
        <v>1.9426935194379702</v>
      </c>
      <c r="L33" s="37">
        <f t="shared" si="9"/>
        <v>0.48586118251928012</v>
      </c>
      <c r="M33" s="37">
        <f t="shared" si="10"/>
        <v>0.51413881748071977</v>
      </c>
      <c r="N33" s="38">
        <v>129</v>
      </c>
      <c r="O33" s="38">
        <f t="shared" si="11"/>
        <v>64.5</v>
      </c>
      <c r="P33" s="38">
        <f t="shared" si="12"/>
        <v>60.74603174603174</v>
      </c>
      <c r="Q33" s="38">
        <f t="shared" si="13"/>
        <v>68.253968253968267</v>
      </c>
      <c r="R33" s="38">
        <f t="shared" si="14"/>
        <v>64.5</v>
      </c>
      <c r="S33" s="39">
        <f t="shared" si="15"/>
        <v>-3.7539682539682673</v>
      </c>
      <c r="T33" s="39">
        <f t="shared" si="16"/>
        <v>-3.7539682539682602</v>
      </c>
      <c r="U33" t="s">
        <v>392</v>
      </c>
      <c r="V33" t="s">
        <v>422</v>
      </c>
      <c r="W33" t="s">
        <v>433</v>
      </c>
      <c r="X33" s="48" t="s">
        <v>488</v>
      </c>
      <c r="Y33" s="41"/>
    </row>
    <row r="34" spans="1:25" ht="15" x14ac:dyDescent="0.25">
      <c r="A34">
        <v>1.72</v>
      </c>
      <c r="B34">
        <v>2.21</v>
      </c>
      <c r="C34" s="29">
        <f t="shared" si="0"/>
        <v>3.3884036620014824E-2</v>
      </c>
      <c r="D34" s="30">
        <f>IF(OR($A34="",$B34=""),"",A34*'MPTO_working_2-way'!$G33)</f>
        <v>1.7782805429864255</v>
      </c>
      <c r="E34" s="32">
        <f>IF(OR($A34="",$B34=""),"",B34*'MPTO_working_2-way'!$G33)</f>
        <v>2.2848837209302326</v>
      </c>
      <c r="F34" s="30">
        <f>IF(OR($A34="",$B34=""),"",'MPTO_working_2-way'!D33)</f>
        <v>1.7716256524981358</v>
      </c>
      <c r="G34" s="32">
        <f>IF(OR($A34="",$B34=""),"",'MPTO_working_2-way'!E33)</f>
        <v>2.2959652089876781</v>
      </c>
      <c r="H34" s="30">
        <f>IF(OR($A34="",$B34=""),"",'OddsRatio_working_2-way'!M33)</f>
        <v>1.7713892158398703</v>
      </c>
      <c r="I34" s="30">
        <f>IF(OR($A34="",$B34=""),"",'OddsRatio_working_2-way'!N33)</f>
        <v>2.2963624321753371</v>
      </c>
      <c r="J34" s="30">
        <f>IF('Log_working_2-way'!$D33="","",A34^('Log_working_2-way'!$D33))</f>
        <v>1.7683679149287428</v>
      </c>
      <c r="K34" s="32">
        <f>IF('Log_working_2-way'!$D33="","",B34^('Log_working_2-way'!$D33))</f>
        <v>2.3014598613122459</v>
      </c>
      <c r="L34" s="37">
        <f t="shared" si="9"/>
        <v>0.56234096692111957</v>
      </c>
      <c r="M34" s="37">
        <f t="shared" si="10"/>
        <v>0.43765903307888038</v>
      </c>
      <c r="N34" s="38">
        <v>130</v>
      </c>
      <c r="O34" s="38">
        <f t="shared" si="11"/>
        <v>54.418604651162788</v>
      </c>
      <c r="P34" s="38">
        <f t="shared" si="12"/>
        <v>71.176470588235304</v>
      </c>
      <c r="Q34" s="38">
        <f t="shared" si="13"/>
        <v>58.823529411764703</v>
      </c>
      <c r="R34" s="38">
        <f t="shared" si="14"/>
        <v>75.581395348837219</v>
      </c>
      <c r="S34" s="39">
        <f t="shared" si="15"/>
        <v>-4.4049247606019151</v>
      </c>
      <c r="T34" s="39">
        <f t="shared" si="16"/>
        <v>-4.4049247606019151</v>
      </c>
      <c r="U34" t="s">
        <v>297</v>
      </c>
      <c r="V34" t="s">
        <v>481</v>
      </c>
      <c r="W34" t="s">
        <v>346</v>
      </c>
      <c r="X34" s="48" t="s">
        <v>488</v>
      </c>
      <c r="Y34" s="41"/>
    </row>
    <row r="35" spans="1:25" ht="15" x14ac:dyDescent="0.25">
      <c r="A35">
        <v>1.76</v>
      </c>
      <c r="B35">
        <v>2.15</v>
      </c>
      <c r="C35" s="29">
        <f t="shared" si="0"/>
        <v>3.3298097251585723E-2</v>
      </c>
      <c r="D35" s="30">
        <f>IF(OR($A35="",$B35=""),"",A35*'MPTO_working_2-way'!$G34)</f>
        <v>1.8186046511627909</v>
      </c>
      <c r="E35" s="32">
        <f>IF(OR($A35="",$B35=""),"",B35*'MPTO_working_2-way'!$G34)</f>
        <v>2.2215909090909092</v>
      </c>
      <c r="F35" s="30">
        <f>IF(OR($A35="",$B35=""),"",'MPTO_working_2-way'!D34)</f>
        <v>1.8131288931480596</v>
      </c>
      <c r="G35" s="32">
        <f>IF(OR($A35="",$B35=""),"",'MPTO_working_2-way'!E34)</f>
        <v>2.2298173246906305</v>
      </c>
      <c r="H35" s="30">
        <f>IF(OR($A35="",$B35=""),"",'OddsRatio_working_2-way'!M34)</f>
        <v>1.8129388446970602</v>
      </c>
      <c r="I35" s="30">
        <f>IF(OR($A35="",$B35=""),"",'OddsRatio_working_2-way'!N34)</f>
        <v>2.2301048307916052</v>
      </c>
      <c r="J35" s="30">
        <f>IF('Log_working_2-way'!$D34="","",A35^('Log_working_2-way'!$D34))</f>
        <v>1.8104537322239227</v>
      </c>
      <c r="K35" s="32">
        <f>IF('Log_working_2-way'!$D34="","",B35^('Log_working_2-way'!$D34))</f>
        <v>2.2338767288490446</v>
      </c>
      <c r="L35" s="37">
        <f t="shared" si="9"/>
        <v>0.54987212276214825</v>
      </c>
      <c r="M35" s="37">
        <f t="shared" si="10"/>
        <v>0.45012787723785164</v>
      </c>
      <c r="N35" s="38">
        <v>131</v>
      </c>
      <c r="O35" s="38">
        <f t="shared" si="11"/>
        <v>56.568181818181827</v>
      </c>
      <c r="P35" s="38">
        <f t="shared" si="12"/>
        <v>70.069767441860449</v>
      </c>
      <c r="Q35" s="38">
        <f t="shared" si="13"/>
        <v>60.930232558139537</v>
      </c>
      <c r="R35" s="38">
        <f t="shared" si="14"/>
        <v>74.431818181818187</v>
      </c>
      <c r="S35" s="39">
        <f t="shared" si="15"/>
        <v>-4.3620507399577093</v>
      </c>
      <c r="T35" s="39">
        <f t="shared" si="16"/>
        <v>-4.3620507399577377</v>
      </c>
      <c r="U35" t="s">
        <v>298</v>
      </c>
      <c r="V35" t="s">
        <v>254</v>
      </c>
      <c r="W35" t="s">
        <v>346</v>
      </c>
      <c r="X35" s="48" t="s">
        <v>488</v>
      </c>
      <c r="Y35" s="41"/>
    </row>
    <row r="36" spans="1:25" ht="15" x14ac:dyDescent="0.25">
      <c r="A36">
        <v>1.63</v>
      </c>
      <c r="B36">
        <v>2.39</v>
      </c>
      <c r="C36" s="29">
        <f t="shared" si="0"/>
        <v>3.19069743563416E-2</v>
      </c>
      <c r="D36" s="30">
        <f>IF(OR($A36="",$B36=""),"",A36*'MPTO_working_2-way'!$G35)</f>
        <v>1.6820083682008367</v>
      </c>
      <c r="E36" s="32">
        <f>IF(OR($A36="",$B36=""),"",B36*'MPTO_working_2-way'!$G35)</f>
        <v>2.4662576687116564</v>
      </c>
      <c r="F36" s="30">
        <f>IF(OR($A36="",$B36=""),"",'MPTO_working_2-way'!D35)</f>
        <v>1.6735184827201064</v>
      </c>
      <c r="G36" s="32">
        <f>IF(OR($A36="",$B36=""),"",'MPTO_working_2-way'!E35)</f>
        <v>2.4847402493861024</v>
      </c>
      <c r="H36" s="30">
        <f>IF(OR($A36="",$B36=""),"",'OddsRatio_working_2-way'!M35)</f>
        <v>1.6732290918193764</v>
      </c>
      <c r="I36" s="30">
        <f>IF(OR($A36="",$B36=""),"",'OddsRatio_working_2-way'!N35)</f>
        <v>2.4853784724268779</v>
      </c>
      <c r="J36" s="30">
        <f>IF('Log_working_2-way'!$D35="","",A36^('Log_working_2-way'!$D35))</f>
        <v>1.6693751275261461</v>
      </c>
      <c r="K36" s="32">
        <f>IF('Log_working_2-way'!$D35="","",B36^('Log_working_2-way'!$D35))</f>
        <v>2.4939306210789667</v>
      </c>
      <c r="L36" s="37">
        <f t="shared" si="9"/>
        <v>0.59452736318407962</v>
      </c>
      <c r="M36" s="37">
        <f t="shared" si="10"/>
        <v>0.40547263681592038</v>
      </c>
      <c r="N36" s="38">
        <v>132</v>
      </c>
      <c r="O36" s="38">
        <f t="shared" si="11"/>
        <v>51.018404907975459</v>
      </c>
      <c r="P36" s="38">
        <f t="shared" si="12"/>
        <v>76.769874476987454</v>
      </c>
      <c r="Q36" s="38">
        <f t="shared" si="13"/>
        <v>55.230125523012546</v>
      </c>
      <c r="R36" s="38">
        <f t="shared" si="14"/>
        <v>80.981595092024548</v>
      </c>
      <c r="S36" s="39">
        <f t="shared" si="15"/>
        <v>-4.2117206150370876</v>
      </c>
      <c r="T36" s="39">
        <f t="shared" si="16"/>
        <v>-4.2117206150370947</v>
      </c>
      <c r="U36" t="s">
        <v>470</v>
      </c>
      <c r="V36" t="s">
        <v>253</v>
      </c>
      <c r="W36" t="s">
        <v>346</v>
      </c>
      <c r="X36" s="48" t="s">
        <v>488</v>
      </c>
      <c r="Y36" s="41"/>
    </row>
    <row r="37" spans="1:25" ht="15" x14ac:dyDescent="0.25">
      <c r="A37">
        <v>1.58</v>
      </c>
      <c r="B37">
        <v>2.48</v>
      </c>
      <c r="C37" s="29">
        <f t="shared" si="0"/>
        <v>3.61371988566761E-2</v>
      </c>
      <c r="D37" s="30">
        <f>IF(OR($A37="",$B37=""),"",A37*'MPTO_working_2-way'!$G36)</f>
        <v>1.6370967741935483</v>
      </c>
      <c r="E37" s="32">
        <f>IF(OR($A37="",$B37=""),"",B37*'MPTO_working_2-way'!$G36)</f>
        <v>2.5696202531645569</v>
      </c>
      <c r="F37" s="30">
        <f>IF(OR($A37="",$B37=""),"",'MPTO_working_2-way'!D36)</f>
        <v>1.6264320106259338</v>
      </c>
      <c r="G37" s="32">
        <f>IF(OR($A37="",$B37=""),"",'MPTO_working_2-way'!E36)</f>
        <v>2.5963424330771265</v>
      </c>
      <c r="H37" s="30">
        <f>IF(OR($A37="",$B37=""),"",'OddsRatio_working_2-way'!M36)</f>
        <v>1.6260126930757011</v>
      </c>
      <c r="I37" s="30">
        <f>IF(OR($A37="",$B37=""),"",'OddsRatio_working_2-way'!N36)</f>
        <v>2.5974116995724779</v>
      </c>
      <c r="J37" s="30">
        <f>IF('Log_working_2-way'!$D36="","",A37^('Log_working_2-way'!$D36))</f>
        <v>1.6211538390924995</v>
      </c>
      <c r="K37" s="32">
        <f>IF('Log_working_2-way'!$D36="","",B37^('Log_working_2-way'!$D36))</f>
        <v>2.6099071390443571</v>
      </c>
      <c r="L37" s="37">
        <f t="shared" si="9"/>
        <v>0.61083743842364535</v>
      </c>
      <c r="M37" s="37">
        <f t="shared" si="10"/>
        <v>0.3891625615763547</v>
      </c>
      <c r="N37" s="38">
        <v>133</v>
      </c>
      <c r="O37" s="38">
        <f t="shared" si="11"/>
        <v>48.822784810126585</v>
      </c>
      <c r="P37" s="38">
        <f t="shared" si="12"/>
        <v>79.370967741935473</v>
      </c>
      <c r="Q37" s="38">
        <f t="shared" si="13"/>
        <v>53.62903225806452</v>
      </c>
      <c r="R37" s="38">
        <f t="shared" si="14"/>
        <v>84.177215189873408</v>
      </c>
      <c r="S37" s="39">
        <f t="shared" si="15"/>
        <v>-4.8062474479379347</v>
      </c>
      <c r="T37" s="39">
        <f t="shared" si="16"/>
        <v>-4.8062474479379347</v>
      </c>
      <c r="U37" t="s">
        <v>482</v>
      </c>
      <c r="V37" t="s">
        <v>300</v>
      </c>
      <c r="W37" t="s">
        <v>346</v>
      </c>
      <c r="X37" s="48" t="s">
        <v>488</v>
      </c>
      <c r="Y37" s="41"/>
    </row>
    <row r="38" spans="1:25" ht="15" x14ac:dyDescent="0.25">
      <c r="A38">
        <v>1.96</v>
      </c>
      <c r="B38">
        <v>1.93</v>
      </c>
      <c r="C38" s="29">
        <f t="shared" si="0"/>
        <v>2.8338796658559762E-2</v>
      </c>
      <c r="D38" s="30">
        <f>IF(OR($A38="",$B38=""),"",A38*'MPTO_working_2-way'!$G37)</f>
        <v>2.0155440414507773</v>
      </c>
      <c r="E38" s="32">
        <f>IF(OR($A38="",$B38=""),"",B38*'MPTO_working_2-way'!$G37)</f>
        <v>1.9846938775510203</v>
      </c>
      <c r="F38" s="30">
        <f>IF(OR($A38="",$B38=""),"",'MPTO_working_2-way'!D37)</f>
        <v>2.0159880622468553</v>
      </c>
      <c r="G38" s="32">
        <f>IF(OR($A38="",$B38=""),"",'MPTO_working_2-way'!E37)</f>
        <v>1.9842635333613092</v>
      </c>
      <c r="H38" s="30">
        <f>IF(OR($A38="",$B38=""),"",'OddsRatio_working_2-way'!M37)</f>
        <v>2.0160010160015238</v>
      </c>
      <c r="I38" s="30">
        <f>IF(OR($A38="",$B38=""),"",'OddsRatio_working_2-way'!N37)</f>
        <v>1.9842509842514759</v>
      </c>
      <c r="J38" s="30">
        <f>IF('Log_working_2-way'!$D37="","",A38^('Log_working_2-way'!$D37))</f>
        <v>2.0162023284286739</v>
      </c>
      <c r="K38" s="32">
        <f>IF('Log_working_2-way'!$D37="","",B38^('Log_working_2-way'!$D37))</f>
        <v>1.9840560014719333</v>
      </c>
      <c r="L38" s="37">
        <f t="shared" si="9"/>
        <v>0.49614395886889456</v>
      </c>
      <c r="M38" s="37">
        <f t="shared" si="10"/>
        <v>0.50385604113110538</v>
      </c>
      <c r="N38" s="38">
        <v>134</v>
      </c>
      <c r="O38" s="38">
        <f t="shared" si="11"/>
        <v>65.632653061224488</v>
      </c>
      <c r="P38" s="38">
        <f t="shared" si="12"/>
        <v>64.569948186528507</v>
      </c>
      <c r="Q38" s="38">
        <f t="shared" si="13"/>
        <v>69.430051813471508</v>
      </c>
      <c r="R38" s="38">
        <f t="shared" si="14"/>
        <v>68.367346938775512</v>
      </c>
      <c r="S38" s="39">
        <f t="shared" si="15"/>
        <v>-3.7973987522470196</v>
      </c>
      <c r="T38" s="39">
        <f t="shared" si="16"/>
        <v>-3.7973987522470054</v>
      </c>
      <c r="U38" t="s">
        <v>305</v>
      </c>
      <c r="V38" t="s">
        <v>303</v>
      </c>
      <c r="W38" t="s">
        <v>347</v>
      </c>
      <c r="X38" s="48" t="s">
        <v>488</v>
      </c>
      <c r="Y38" s="41"/>
    </row>
    <row r="39" spans="1:25" ht="15" x14ac:dyDescent="0.25">
      <c r="A39">
        <v>1.99</v>
      </c>
      <c r="B39">
        <v>1.9</v>
      </c>
      <c r="C39" s="29">
        <f t="shared" si="0"/>
        <v>2.8828352287754377E-2</v>
      </c>
      <c r="D39" s="30">
        <f>IF(OR($A39="",$B39=""),"",A39*'MPTO_working_2-way'!$G38)</f>
        <v>2.0473684210526311</v>
      </c>
      <c r="E39" s="32">
        <f>IF(OR($A39="",$B39=""),"",B39*'MPTO_working_2-way'!$G38)</f>
        <v>1.9547738693467331</v>
      </c>
      <c r="F39" s="30">
        <f>IF(OR($A39="",$B39=""),"",'MPTO_working_2-way'!D38)</f>
        <v>2.0487672717420748</v>
      </c>
      <c r="G39" s="32">
        <f>IF(OR($A39="",$B39=""),"",'MPTO_working_2-way'!E38)</f>
        <v>1.9535003874967702</v>
      </c>
      <c r="H39" s="30">
        <f>IF(OR($A39="",$B39=""),"",'OddsRatio_working_2-way'!M38)</f>
        <v>2.0488088481701512</v>
      </c>
      <c r="I39" s="30">
        <f>IF(OR($A39="",$B39=""),"",'OddsRatio_working_2-way'!N38)</f>
        <v>1.9534625892455926</v>
      </c>
      <c r="J39" s="30">
        <f>IF('Log_working_2-way'!$D38="","",A39^('Log_working_2-way'!$D38))</f>
        <v>2.0494438264048878</v>
      </c>
      <c r="K39" s="32">
        <f>IF('Log_working_2-way'!$D38="","",B39^('Log_working_2-way'!$D38))</f>
        <v>1.9528856855785393</v>
      </c>
      <c r="L39" s="37">
        <f t="shared" si="9"/>
        <v>0.48843187660668391</v>
      </c>
      <c r="M39" s="37">
        <f t="shared" si="10"/>
        <v>0.51156812339331637</v>
      </c>
      <c r="N39" s="38">
        <v>135</v>
      </c>
      <c r="O39" s="38">
        <f t="shared" si="11"/>
        <v>67.160804020100485</v>
      </c>
      <c r="P39" s="38">
        <f t="shared" si="12"/>
        <v>63.94736842105263</v>
      </c>
      <c r="Q39" s="38">
        <f t="shared" si="13"/>
        <v>71.05263157894737</v>
      </c>
      <c r="R39" s="38">
        <f t="shared" si="14"/>
        <v>67.839195979899486</v>
      </c>
      <c r="S39" s="39">
        <f t="shared" si="15"/>
        <v>-3.8918275588468845</v>
      </c>
      <c r="T39" s="39">
        <f t="shared" si="16"/>
        <v>-3.891827558846856</v>
      </c>
      <c r="U39" t="s">
        <v>304</v>
      </c>
      <c r="V39" t="s">
        <v>306</v>
      </c>
      <c r="W39" t="s">
        <v>347</v>
      </c>
      <c r="X39" s="48" t="s">
        <v>488</v>
      </c>
      <c r="Y39" s="41"/>
    </row>
    <row r="40" spans="1:25" ht="15" x14ac:dyDescent="0.25">
      <c r="A40">
        <v>2.15</v>
      </c>
      <c r="B40">
        <v>1.76</v>
      </c>
      <c r="C40" s="29">
        <f t="shared" si="0"/>
        <v>3.3298097251585723E-2</v>
      </c>
      <c r="D40" s="30">
        <f>IF(OR($A40="",$B40=""),"",A40*'MPTO_working_2-way'!$G39)</f>
        <v>2.2215909090909092</v>
      </c>
      <c r="E40" s="32">
        <f>IF(OR($A40="",$B40=""),"",B40*'MPTO_working_2-way'!$G39)</f>
        <v>1.8186046511627909</v>
      </c>
      <c r="F40" s="30">
        <f>IF(OR($A40="",$B40=""),"",'MPTO_working_2-way'!D39)</f>
        <v>2.2298173246906305</v>
      </c>
      <c r="G40" s="32">
        <f>IF(OR($A40="",$B40=""),"",'MPTO_working_2-way'!E39)</f>
        <v>1.8131288931480596</v>
      </c>
      <c r="H40" s="30">
        <f>IF(OR($A40="",$B40=""),"",'OddsRatio_working_2-way'!M39)</f>
        <v>2.2301048307916052</v>
      </c>
      <c r="I40" s="30">
        <f>IF(OR($A40="",$B40=""),"",'OddsRatio_working_2-way'!N39)</f>
        <v>1.8129388446970602</v>
      </c>
      <c r="J40" s="30">
        <f>IF('Log_working_2-way'!$D39="","",A40^('Log_working_2-way'!$D39))</f>
        <v>2.2338767288490446</v>
      </c>
      <c r="K40" s="32">
        <f>IF('Log_working_2-way'!$D39="","",B40^('Log_working_2-way'!$D39))</f>
        <v>1.8104537322239227</v>
      </c>
      <c r="L40" s="37">
        <f t="shared" si="9"/>
        <v>0.45012787723785164</v>
      </c>
      <c r="M40" s="37">
        <f t="shared" si="10"/>
        <v>0.54987212276214825</v>
      </c>
      <c r="N40" s="38">
        <v>136</v>
      </c>
      <c r="O40" s="38">
        <f t="shared" si="11"/>
        <v>72.744186046511615</v>
      </c>
      <c r="P40" s="38">
        <f t="shared" si="12"/>
        <v>58.727272727272741</v>
      </c>
      <c r="Q40" s="38">
        <f t="shared" si="13"/>
        <v>77.27272727272728</v>
      </c>
      <c r="R40" s="38">
        <f t="shared" si="14"/>
        <v>63.255813953488371</v>
      </c>
      <c r="S40" s="39">
        <f t="shared" si="15"/>
        <v>-4.5285412262156655</v>
      </c>
      <c r="T40" s="39">
        <f t="shared" si="16"/>
        <v>-4.5285412262156299</v>
      </c>
      <c r="U40" t="s">
        <v>302</v>
      </c>
      <c r="V40" t="s">
        <v>483</v>
      </c>
      <c r="W40" t="s">
        <v>347</v>
      </c>
      <c r="X40" s="48" t="s">
        <v>488</v>
      </c>
      <c r="Y40" s="41"/>
    </row>
    <row r="41" spans="1:25" s="35" customFormat="1" ht="15" x14ac:dyDescent="0.25">
      <c r="A41">
        <v>1.75</v>
      </c>
      <c r="B41">
        <v>2.11</v>
      </c>
      <c r="C41" s="29">
        <f t="shared" si="0"/>
        <v>4.5362220717670931E-2</v>
      </c>
      <c r="D41" s="30">
        <f>IF(OR($A41="",$B41=""),"",A41*'MPTO_working_2-way'!$G40)</f>
        <v>1.8293838862559242</v>
      </c>
      <c r="E41" s="32">
        <f>IF(OR($A41="",$B41=""),"",B41*'MPTO_working_2-way'!$G40)</f>
        <v>2.2057142857142855</v>
      </c>
      <c r="F41" s="30">
        <f>IF(OR($A41="",$B41=""),"",'MPTO_working_2-way'!D40)</f>
        <v>1.8223318938926589</v>
      </c>
      <c r="G41" s="32">
        <f>IF(OR($A41="",$B41=""),"",'MPTO_working_2-way'!E40)</f>
        <v>2.2160540135033755</v>
      </c>
      <c r="H41" s="30">
        <f>IF(OR($A41="",$B41=""),"",'OddsRatio_working_2-way'!M40)</f>
        <v>1.8219949365267862</v>
      </c>
      <c r="I41" s="30">
        <f>IF(OR($A41="",$B41=""),"",'OddsRatio_working_2-way'!N40)</f>
        <v>2.216552506059644</v>
      </c>
      <c r="J41" s="30">
        <f>IF('Log_working_2-way'!$D40="","",A41^('Log_working_2-way'!$D40))</f>
        <v>1.8187663952959283</v>
      </c>
      <c r="K41" s="32">
        <f>IF('Log_working_2-way'!$D40="","",B41^('Log_working_2-way'!$D40))</f>
        <v>2.2213495885331906</v>
      </c>
      <c r="L41" s="37">
        <f t="shared" si="9"/>
        <v>0.54663212435233155</v>
      </c>
      <c r="M41" s="37">
        <f t="shared" si="10"/>
        <v>0.45336787564766845</v>
      </c>
      <c r="N41" s="38">
        <v>137</v>
      </c>
      <c r="O41" s="38">
        <f t="shared" si="11"/>
        <v>58.714285714285708</v>
      </c>
      <c r="P41" s="38">
        <f t="shared" si="12"/>
        <v>72.071090047393369</v>
      </c>
      <c r="Q41" s="38">
        <f t="shared" si="13"/>
        <v>64.928909952606631</v>
      </c>
      <c r="R41" s="38">
        <f t="shared" si="14"/>
        <v>78.285714285714278</v>
      </c>
      <c r="S41" s="39">
        <f t="shared" si="15"/>
        <v>-6.2146242383209227</v>
      </c>
      <c r="T41" s="39">
        <f t="shared" si="16"/>
        <v>-6.2146242383209085</v>
      </c>
      <c r="U41" t="s">
        <v>224</v>
      </c>
      <c r="V41" t="s">
        <v>335</v>
      </c>
      <c r="W41" t="s">
        <v>348</v>
      </c>
      <c r="X41" s="48" t="s">
        <v>488</v>
      </c>
      <c r="Y41" s="41"/>
    </row>
    <row r="42" spans="1:25" ht="15" x14ac:dyDescent="0.25">
      <c r="A42">
        <v>2.6</v>
      </c>
      <c r="B42">
        <v>1.51</v>
      </c>
      <c r="C42" s="29">
        <f t="shared" si="0"/>
        <v>4.6867040244523706E-2</v>
      </c>
      <c r="D42" s="30">
        <f>IF(OR($A42="",$B42=""),"",A42*'MPTO_working_2-way'!$G41)</f>
        <v>2.7218543046357619</v>
      </c>
      <c r="E42" s="32">
        <f>IF(OR($A42="",$B42=""),"",B42*'MPTO_working_2-way'!$G41)</f>
        <v>1.5807692307692307</v>
      </c>
      <c r="F42" s="30">
        <f>IF(OR($A42="",$B42=""),"",'MPTO_working_2-way'!D41)</f>
        <v>2.7686882933709454</v>
      </c>
      <c r="G42" s="32">
        <f>IF(OR($A42="",$B42=""),"",'MPTO_working_2-way'!E41)</f>
        <v>1.5653907496012758</v>
      </c>
      <c r="H42" s="30">
        <f>IF(OR($A42="",$B42=""),"",'OddsRatio_working_2-way'!M41)</f>
        <v>2.7712297710801912</v>
      </c>
      <c r="I42" s="30">
        <f>IF(OR($A42="",$B42=""),"",'OddsRatio_working_2-way'!N41)</f>
        <v>1.5645794895318106</v>
      </c>
      <c r="J42" s="30">
        <f>IF('Log_working_2-way'!$D41="","",A42^('Log_working_2-way'!$D41))</f>
        <v>2.7936594255468981</v>
      </c>
      <c r="K42" s="32">
        <f>IF('Log_working_2-way'!$D41="","",B42^('Log_working_2-way'!$D41))</f>
        <v>1.5575194408454212</v>
      </c>
      <c r="L42" s="37">
        <f t="shared" si="9"/>
        <v>0.36739659367396588</v>
      </c>
      <c r="M42" s="37">
        <f t="shared" si="10"/>
        <v>0.63260340632603407</v>
      </c>
      <c r="N42" s="38">
        <v>138</v>
      </c>
      <c r="O42" s="38">
        <f t="shared" si="11"/>
        <v>84.92307692307692</v>
      </c>
      <c r="P42" s="38">
        <f t="shared" si="12"/>
        <v>46.609271523178812</v>
      </c>
      <c r="Q42" s="38">
        <f t="shared" si="13"/>
        <v>91.390728476821195</v>
      </c>
      <c r="R42" s="38">
        <f t="shared" si="14"/>
        <v>53.076923076923073</v>
      </c>
      <c r="S42" s="39">
        <f t="shared" si="15"/>
        <v>-6.4676515537442754</v>
      </c>
      <c r="T42" s="39">
        <f t="shared" si="16"/>
        <v>-6.4676515537442612</v>
      </c>
      <c r="U42" t="s">
        <v>333</v>
      </c>
      <c r="V42" t="s">
        <v>308</v>
      </c>
      <c r="W42" t="s">
        <v>348</v>
      </c>
      <c r="X42" s="48" t="s">
        <v>488</v>
      </c>
      <c r="Y42" s="41"/>
    </row>
    <row r="43" spans="1:25" ht="15" x14ac:dyDescent="0.25">
      <c r="A43">
        <v>1.77</v>
      </c>
      <c r="B43">
        <v>2.0699999999999998</v>
      </c>
      <c r="C43" s="29">
        <f t="shared" si="0"/>
        <v>4.8063538852042953E-2</v>
      </c>
      <c r="D43" s="30">
        <f>IF(OR($A43="",$B43=""),"",A43*'MPTO_working_2-way'!$G42)</f>
        <v>1.855072463768116</v>
      </c>
      <c r="E43" s="32">
        <f>IF(OR($A43="",$B43=""),"",B43*'MPTO_working_2-way'!$G42)</f>
        <v>2.1694915254237288</v>
      </c>
      <c r="F43" s="30">
        <f>IF(OR($A43="",$B43=""),"",'MPTO_working_2-way'!D42)</f>
        <v>1.848633921138273</v>
      </c>
      <c r="G43" s="32">
        <f>IF(OR($A43="",$B43=""),"",'MPTO_working_2-way'!E42)</f>
        <v>2.1783643984660661</v>
      </c>
      <c r="H43" s="30">
        <f>IF(OR($A43="",$B43=""),"",'OddsRatio_working_2-way'!M42)</f>
        <v>1.8483078263368193</v>
      </c>
      <c r="I43" s="30">
        <f>IF(OR($A43="",$B43=""),"",'OddsRatio_working_2-way'!N42)</f>
        <v>2.1788173690654498</v>
      </c>
      <c r="J43" s="30">
        <f>IF('Log_working_2-way'!$D42="","",A43^('Log_working_2-way'!$D42))</f>
        <v>1.8453528280410556</v>
      </c>
      <c r="K43" s="32">
        <f>IF('Log_working_2-way'!$D42="","",B43^('Log_working_2-way'!$D42))</f>
        <v>2.1829380192842547</v>
      </c>
      <c r="L43" s="37">
        <f t="shared" si="9"/>
        <v>0.5390625</v>
      </c>
      <c r="M43" s="37">
        <f t="shared" si="10"/>
        <v>0.4609375</v>
      </c>
      <c r="N43" s="38">
        <v>139</v>
      </c>
      <c r="O43" s="38">
        <f t="shared" si="11"/>
        <v>60.468926553672318</v>
      </c>
      <c r="P43" s="38">
        <f t="shared" si="12"/>
        <v>71.850241545893709</v>
      </c>
      <c r="Q43" s="38">
        <f t="shared" si="13"/>
        <v>67.149758454106291</v>
      </c>
      <c r="R43" s="38">
        <f t="shared" si="14"/>
        <v>78.531073446327682</v>
      </c>
      <c r="S43" s="39">
        <f t="shared" si="15"/>
        <v>-6.6808319004339722</v>
      </c>
      <c r="T43" s="39">
        <f t="shared" si="16"/>
        <v>-6.6808319004339722</v>
      </c>
      <c r="U43" t="s">
        <v>334</v>
      </c>
      <c r="V43" t="s">
        <v>332</v>
      </c>
      <c r="W43" t="s">
        <v>348</v>
      </c>
      <c r="X43" s="48" t="s">
        <v>488</v>
      </c>
      <c r="Y43" s="41"/>
    </row>
    <row r="44" spans="1:25" ht="15" x14ac:dyDescent="0.25">
      <c r="A44">
        <v>2.19</v>
      </c>
      <c r="B44">
        <v>1.69</v>
      </c>
      <c r="C44" s="29">
        <f t="shared" si="0"/>
        <v>4.8336980897571102E-2</v>
      </c>
      <c r="D44" s="30">
        <f>IF(OR($A44="",$B44=""),"",A44*'MPTO_working_2-way'!$G43)</f>
        <v>2.2958579881656807</v>
      </c>
      <c r="E44" s="32">
        <f>IF(OR($A44="",$B44=""),"",B44*'MPTO_working_2-way'!$G43)</f>
        <v>1.7716894977168951</v>
      </c>
      <c r="F44" s="30">
        <f>IF(OR($A44="",$B44=""),"",'MPTO_working_2-way'!D43)</f>
        <v>2.3123926150385805</v>
      </c>
      <c r="G44" s="32">
        <f>IF(OR($A44="",$B44=""),"",'MPTO_working_2-way'!E43)</f>
        <v>1.7619671038537528</v>
      </c>
      <c r="H44" s="30">
        <f>IF(OR($A44="",$B44=""),"",'OddsRatio_working_2-way'!M43)</f>
        <v>2.3132546139874859</v>
      </c>
      <c r="I44" s="30">
        <f>IF(OR($A44="",$B44=""),"",'OddsRatio_working_2-way'!N43)</f>
        <v>1.761466961051567</v>
      </c>
      <c r="J44" s="30">
        <f>IF('Log_working_2-way'!$D43="","",A44^('Log_working_2-way'!$D43))</f>
        <v>2.3209867282319023</v>
      </c>
      <c r="K44" s="32">
        <f>IF('Log_working_2-way'!$D43="","",B44^('Log_working_2-way'!$D43))</f>
        <v>1.7570098765015589</v>
      </c>
      <c r="L44" s="37">
        <f t="shared" si="9"/>
        <v>0.4355670103092783</v>
      </c>
      <c r="M44" s="37">
        <f t="shared" si="10"/>
        <v>0.56443298969072164</v>
      </c>
      <c r="N44" s="38">
        <v>140</v>
      </c>
      <c r="O44" s="38">
        <f t="shared" si="11"/>
        <v>76.073059360730582</v>
      </c>
      <c r="P44" s="38">
        <f t="shared" si="12"/>
        <v>57.159763313609467</v>
      </c>
      <c r="Q44" s="38">
        <f t="shared" si="13"/>
        <v>82.84023668639054</v>
      </c>
      <c r="R44" s="38">
        <f t="shared" si="14"/>
        <v>63.926940639269411</v>
      </c>
      <c r="S44" s="39">
        <f t="shared" si="15"/>
        <v>-6.7671773256599579</v>
      </c>
      <c r="T44" s="39">
        <f t="shared" si="16"/>
        <v>-6.7671773256599437</v>
      </c>
      <c r="U44" t="s">
        <v>310</v>
      </c>
      <c r="V44" t="s">
        <v>227</v>
      </c>
      <c r="W44" t="s">
        <v>348</v>
      </c>
      <c r="X44" s="48" t="s">
        <v>488</v>
      </c>
      <c r="Y44" s="41"/>
    </row>
    <row r="45" spans="1:25" ht="15" x14ac:dyDescent="0.25">
      <c r="A45">
        <v>2.87</v>
      </c>
      <c r="B45">
        <v>1.46</v>
      </c>
      <c r="C45" s="29">
        <f t="shared" si="0"/>
        <v>3.3363562598443863E-2</v>
      </c>
      <c r="D45" s="30">
        <f>IF(OR($A45="",$B45=""),"",A45*'MPTO_working_2-way'!$G44)</f>
        <v>2.9657534246575339</v>
      </c>
      <c r="E45" s="32">
        <f>IF(OR($A45="",$B45=""),"",B45*'MPTO_working_2-way'!$G44)</f>
        <v>1.508710801393728</v>
      </c>
      <c r="F45" s="30">
        <f>IF(OR($A45="",$B45=""),"",'MPTO_working_2-way'!D44)</f>
        <v>3.0143155168692894</v>
      </c>
      <c r="G45" s="32">
        <f>IF(OR($A45="",$B45=""),"",'MPTO_working_2-way'!E44)</f>
        <v>1.4964465554801614</v>
      </c>
      <c r="H45" s="30">
        <f>IF(OR($A45="",$B45=""),"",'OddsRatio_working_2-way'!M44)</f>
        <v>3.0162384262046857</v>
      </c>
      <c r="I45" s="30">
        <f>IF(OR($A45="",$B45=""),"",'OddsRatio_working_2-way'!N44)</f>
        <v>1.4959730887990137</v>
      </c>
      <c r="J45" s="30">
        <f>IF('Log_working_2-way'!$D44="","",A45^('Log_working_2-way'!$D44))</f>
        <v>3.0393406915854553</v>
      </c>
      <c r="K45" s="32">
        <f>IF('Log_working_2-way'!$D44="","",B45^('Log_working_2-way'!$D44))</f>
        <v>1.4903545563160985</v>
      </c>
      <c r="L45" s="37">
        <f t="shared" si="9"/>
        <v>0.33718244803695152</v>
      </c>
      <c r="M45" s="37">
        <f t="shared" si="10"/>
        <v>0.66281755196304859</v>
      </c>
      <c r="N45" s="38">
        <v>141</v>
      </c>
      <c r="O45" s="38">
        <f t="shared" si="11"/>
        <v>91.871080139372822</v>
      </c>
      <c r="P45" s="38">
        <f t="shared" si="12"/>
        <v>44.424657534246563</v>
      </c>
      <c r="Q45" s="38">
        <f t="shared" si="13"/>
        <v>96.575342465753423</v>
      </c>
      <c r="R45" s="38">
        <f t="shared" si="14"/>
        <v>49.128919860627171</v>
      </c>
      <c r="S45" s="39">
        <f t="shared" si="15"/>
        <v>-4.7042623263806007</v>
      </c>
      <c r="T45" s="39">
        <f t="shared" si="16"/>
        <v>-4.7042623263806078</v>
      </c>
      <c r="U45" t="s">
        <v>318</v>
      </c>
      <c r="V45" t="s">
        <v>339</v>
      </c>
      <c r="W45" t="s">
        <v>349</v>
      </c>
      <c r="X45" s="48" t="s">
        <v>488</v>
      </c>
      <c r="Y45" s="41"/>
    </row>
    <row r="46" spans="1:25" s="35" customFormat="1" ht="15" x14ac:dyDescent="0.25">
      <c r="A46">
        <v>2.27</v>
      </c>
      <c r="B46">
        <v>1.68</v>
      </c>
      <c r="C46" s="29">
        <f t="shared" si="0"/>
        <v>3.5766729599328695E-2</v>
      </c>
      <c r="D46" s="30">
        <f>IF(OR($A46="",$B46=""),"",A46*'MPTO_working_2-way'!$G45)</f>
        <v>2.3511904761904763</v>
      </c>
      <c r="E46" s="32">
        <f>IF(OR($A46="",$B46=""),"",B46*'MPTO_working_2-way'!$G45)</f>
        <v>1.7400881057268722</v>
      </c>
      <c r="F46" s="30">
        <f>IF(OR($A46="",$B46=""),"",'MPTO_working_2-way'!D45)</f>
        <v>2.3660503784588656</v>
      </c>
      <c r="G46" s="32">
        <f>IF(OR($A46="",$B46=""),"",'MPTO_working_2-way'!E45)</f>
        <v>1.7320374239258789</v>
      </c>
      <c r="H46" s="30">
        <f>IF(OR($A46="",$B46=""),"",'OddsRatio_working_2-way'!M45)</f>
        <v>2.3666188418222287</v>
      </c>
      <c r="I46" s="30">
        <f>IF(OR($A46="",$B46=""),"",'OddsRatio_working_2-way'!N45)</f>
        <v>1.7317329231804059</v>
      </c>
      <c r="J46" s="30">
        <f>IF('Log_working_2-way'!$D45="","",A46^('Log_working_2-way'!$D45))</f>
        <v>2.37348902776783</v>
      </c>
      <c r="K46" s="32">
        <f>IF('Log_working_2-way'!$D45="","",B46^('Log_working_2-way'!$D45))</f>
        <v>1.72807279838637</v>
      </c>
      <c r="L46" s="37">
        <f t="shared" si="9"/>
        <v>0.42531645569620252</v>
      </c>
      <c r="M46" s="37">
        <f t="shared" si="10"/>
        <v>0.57468354430379742</v>
      </c>
      <c r="N46" s="38">
        <v>142</v>
      </c>
      <c r="O46" s="38">
        <f t="shared" si="11"/>
        <v>79.444933920704827</v>
      </c>
      <c r="P46" s="38">
        <f t="shared" si="12"/>
        <v>57.476190476190474</v>
      </c>
      <c r="Q46" s="38">
        <f t="shared" si="13"/>
        <v>84.523809523809518</v>
      </c>
      <c r="R46" s="38">
        <f t="shared" si="14"/>
        <v>62.555066079295152</v>
      </c>
      <c r="S46" s="39">
        <f t="shared" si="15"/>
        <v>-5.0788756031046915</v>
      </c>
      <c r="T46" s="39">
        <f t="shared" si="16"/>
        <v>-5.0788756031046773</v>
      </c>
      <c r="U46" t="s">
        <v>228</v>
      </c>
      <c r="V46" t="s">
        <v>317</v>
      </c>
      <c r="W46" t="s">
        <v>349</v>
      </c>
      <c r="X46" s="48" t="s">
        <v>488</v>
      </c>
      <c r="Y46" s="41"/>
    </row>
    <row r="47" spans="1:25" ht="15" x14ac:dyDescent="0.25">
      <c r="A47">
        <v>2.2400000000000002</v>
      </c>
      <c r="B47">
        <v>1.7</v>
      </c>
      <c r="C47" s="29">
        <f t="shared" si="0"/>
        <v>3.4663865546218364E-2</v>
      </c>
      <c r="D47" s="30">
        <f>IF(OR($A47="",$B47=""),"",A47*'MPTO_working_2-way'!$G46)</f>
        <v>2.3176470588235292</v>
      </c>
      <c r="E47" s="32">
        <f>IF(OR($A47="",$B47=""),"",B47*'MPTO_working_2-way'!$G46)</f>
        <v>1.7589285714285712</v>
      </c>
      <c r="F47" s="30">
        <f>IF(OR($A47="",$B47=""),"",'MPTO_working_2-way'!D46)</f>
        <v>2.3304773561811505</v>
      </c>
      <c r="G47" s="32">
        <f>IF(OR($A47="",$B47=""),"",'MPTO_working_2-way'!E46)</f>
        <v>1.7516099356025756</v>
      </c>
      <c r="H47" s="30">
        <f>IF(OR($A47="",$B47=""),"",'OddsRatio_working_2-way'!M46)</f>
        <v>2.3309502512973848</v>
      </c>
      <c r="I47" s="30">
        <f>IF(OR($A47="",$B47=""),"",'OddsRatio_working_2-way'!N46)</f>
        <v>1.7513428837969105</v>
      </c>
      <c r="J47" s="30">
        <f>IF('Log_working_2-way'!$D46="","",A47^('Log_working_2-way'!$D46))</f>
        <v>2.3368656510313084</v>
      </c>
      <c r="K47" s="32">
        <f>IF('Log_working_2-way'!$D46="","",B47^('Log_working_2-way'!$D46))</f>
        <v>1.7480183212340654</v>
      </c>
      <c r="L47" s="37">
        <f t="shared" si="9"/>
        <v>0.43147208121827418</v>
      </c>
      <c r="M47" s="37">
        <f t="shared" si="10"/>
        <v>0.56852791878172593</v>
      </c>
      <c r="N47" s="38">
        <v>143</v>
      </c>
      <c r="O47" s="38">
        <f t="shared" si="11"/>
        <v>79.160714285714306</v>
      </c>
      <c r="P47" s="38">
        <f t="shared" si="12"/>
        <v>58.882352941176471</v>
      </c>
      <c r="Q47" s="38">
        <f t="shared" si="13"/>
        <v>84.117647058823536</v>
      </c>
      <c r="R47" s="38">
        <f t="shared" si="14"/>
        <v>63.839285714285708</v>
      </c>
      <c r="S47" s="39">
        <f t="shared" si="15"/>
        <v>-4.9569327731092301</v>
      </c>
      <c r="T47" s="39">
        <f t="shared" si="16"/>
        <v>-4.9569327731092372</v>
      </c>
      <c r="U47" t="s">
        <v>230</v>
      </c>
      <c r="V47" t="s">
        <v>313</v>
      </c>
      <c r="W47" t="s">
        <v>349</v>
      </c>
      <c r="X47" s="48" t="s">
        <v>488</v>
      </c>
      <c r="Y47" s="41"/>
    </row>
    <row r="48" spans="1:25" ht="15" x14ac:dyDescent="0.25">
      <c r="A48">
        <v>2.2999999999999998</v>
      </c>
      <c r="B48">
        <v>1.67</v>
      </c>
      <c r="C48" s="29">
        <f t="shared" si="0"/>
        <v>3.3585003905233002E-2</v>
      </c>
      <c r="D48" s="30">
        <f>IF(OR($A48="",$B48=""),"",A48*'MPTO_working_2-way'!$G47)</f>
        <v>2.3772455089820359</v>
      </c>
      <c r="E48" s="32">
        <f>IF(OR($A48="",$B48=""),"",B48*'MPTO_working_2-way'!$G47)</f>
        <v>1.7260869565217389</v>
      </c>
      <c r="F48" s="30">
        <f>IF(OR($A48="",$B48=""),"",'MPTO_working_2-way'!D47)</f>
        <v>2.3924011211460603</v>
      </c>
      <c r="G48" s="32">
        <f>IF(OR($A48="",$B48=""),"",'MPTO_working_2-way'!E47)</f>
        <v>1.7181838514873629</v>
      </c>
      <c r="H48" s="30">
        <f>IF(OR($A48="",$B48=""),"",'OddsRatio_working_2-way'!M47)</f>
        <v>2.3929459815307572</v>
      </c>
      <c r="I48" s="30">
        <f>IF(OR($A48="",$B48=""),"",'OddsRatio_working_2-way'!N47)</f>
        <v>1.7179029289427752</v>
      </c>
      <c r="J48" s="30">
        <f>IF('Log_working_2-way'!$D47="","",A48^('Log_working_2-way'!$D47))</f>
        <v>2.399943779582375</v>
      </c>
      <c r="K48" s="32">
        <f>IF('Log_working_2-way'!$D47="","",B48^('Log_working_2-way'!$D47))</f>
        <v>1.7143143993241288</v>
      </c>
      <c r="L48" s="37">
        <f t="shared" si="9"/>
        <v>0.42065491183879095</v>
      </c>
      <c r="M48" s="37">
        <f t="shared" si="10"/>
        <v>0.57934508816120911</v>
      </c>
      <c r="N48" s="38">
        <v>144</v>
      </c>
      <c r="O48" s="38">
        <f t="shared" si="11"/>
        <v>81.391304347826093</v>
      </c>
      <c r="P48" s="38">
        <f t="shared" si="12"/>
        <v>57.772455089820362</v>
      </c>
      <c r="Q48" s="38">
        <f t="shared" si="13"/>
        <v>86.227544910179645</v>
      </c>
      <c r="R48" s="38">
        <f t="shared" si="14"/>
        <v>62.608695652173921</v>
      </c>
      <c r="S48" s="39">
        <f t="shared" si="15"/>
        <v>-4.8362405623535523</v>
      </c>
      <c r="T48" s="39">
        <f t="shared" si="16"/>
        <v>-4.8362405623535594</v>
      </c>
      <c r="U48" t="s">
        <v>269</v>
      </c>
      <c r="V48" t="s">
        <v>336</v>
      </c>
      <c r="W48" t="s">
        <v>349</v>
      </c>
      <c r="X48" s="48" t="s">
        <v>488</v>
      </c>
      <c r="Y48" s="41"/>
    </row>
    <row r="49" spans="1:25" ht="15" x14ac:dyDescent="0.25">
      <c r="A49">
        <v>2.8</v>
      </c>
      <c r="B49">
        <v>1.48</v>
      </c>
      <c r="C49" s="29">
        <f t="shared" si="0"/>
        <v>3.2818532818532864E-2</v>
      </c>
      <c r="D49" s="30">
        <f>IF(OR($A49="",$B49=""),"",A49*'MPTO_working_2-way'!$G48)</f>
        <v>2.8918918918918917</v>
      </c>
      <c r="E49" s="32">
        <f>IF(OR($A49="",$B49=""),"",B49*'MPTO_working_2-way'!$G48)</f>
        <v>1.5285714285714287</v>
      </c>
      <c r="F49" s="30">
        <f>IF(OR($A49="",$B49=""),"",'MPTO_working_2-way'!D48)</f>
        <v>2.9348441926345612</v>
      </c>
      <c r="G49" s="32">
        <f>IF(OR($A49="",$B49=""),"",'MPTO_working_2-way'!E48)</f>
        <v>1.5168374816983896</v>
      </c>
      <c r="H49" s="30">
        <f>IF(OR($A49="",$B49=""),"",'OddsRatio_working_2-way'!M48)</f>
        <v>2.936491673103709</v>
      </c>
      <c r="I49" s="30">
        <f>IF(OR($A49="",$B49=""),"",'OddsRatio_working_2-way'!N48)</f>
        <v>1.5163977794943222</v>
      </c>
      <c r="J49" s="30">
        <f>IF('Log_working_2-way'!$D48="","",A49^('Log_working_2-way'!$D48))</f>
        <v>2.956826143593994</v>
      </c>
      <c r="K49" s="32">
        <f>IF('Log_working_2-way'!$D48="","",B49^('Log_working_2-way'!$D48))</f>
        <v>1.5110316025128196</v>
      </c>
      <c r="L49" s="37">
        <f t="shared" si="9"/>
        <v>0.34579439252336452</v>
      </c>
      <c r="M49" s="37">
        <f t="shared" si="10"/>
        <v>0.65420560747663548</v>
      </c>
      <c r="N49" s="38">
        <v>145</v>
      </c>
      <c r="O49" s="38">
        <f t="shared" si="11"/>
        <v>93.214285714285722</v>
      </c>
      <c r="P49" s="38">
        <f t="shared" si="12"/>
        <v>47.027027027027025</v>
      </c>
      <c r="Q49" s="38">
        <f t="shared" si="13"/>
        <v>97.972972972972968</v>
      </c>
      <c r="R49" s="38">
        <f t="shared" si="14"/>
        <v>51.785714285714285</v>
      </c>
      <c r="S49" s="39">
        <f t="shared" si="15"/>
        <v>-4.758687258687246</v>
      </c>
      <c r="T49" s="39">
        <f t="shared" si="16"/>
        <v>-4.7586872586872602</v>
      </c>
      <c r="U49" t="s">
        <v>314</v>
      </c>
      <c r="V49" t="s">
        <v>231</v>
      </c>
      <c r="W49" t="s">
        <v>349</v>
      </c>
      <c r="X49" s="48" t="s">
        <v>488</v>
      </c>
      <c r="Y49" s="41"/>
    </row>
    <row r="50" spans="1:25" ht="15" x14ac:dyDescent="0.25">
      <c r="A50">
        <v>1.75</v>
      </c>
      <c r="B50">
        <v>2.17</v>
      </c>
      <c r="C50" s="29">
        <f t="shared" si="0"/>
        <v>3.2258064516129004E-2</v>
      </c>
      <c r="D50" s="30">
        <f>IF(OR($A50="",$B50=""),"",A50*'MPTO_working_2-way'!$G49)</f>
        <v>1.8064516129032258</v>
      </c>
      <c r="E50" s="32">
        <f>IF(OR($A50="",$B50=""),"",B50*'MPTO_working_2-way'!$G49)</f>
        <v>2.2399999999999998</v>
      </c>
      <c r="F50" s="30">
        <f>IF(OR($A50="",$B50=""),"",'MPTO_working_2-way'!D49)</f>
        <v>1.8008298755186722</v>
      </c>
      <c r="G50" s="32">
        <f>IF(OR($A50="",$B50=""),"",'MPTO_working_2-way'!E49)</f>
        <v>2.2487046632124348</v>
      </c>
      <c r="H50" s="30">
        <f>IF(OR($A50="",$B50=""),"",'OddsRatio_working_2-way'!M49)</f>
        <v>1.8006407690254356</v>
      </c>
      <c r="I50" s="30">
        <f>IF(OR($A50="",$B50=""),"",'OddsRatio_working_2-way'!N49)</f>
        <v>2.2489995996796797</v>
      </c>
      <c r="J50" s="30">
        <f>IF('Log_working_2-way'!$D49="","",A50^('Log_working_2-way'!$D49))</f>
        <v>1.798091355138193</v>
      </c>
      <c r="K50" s="32">
        <f>IF('Log_working_2-way'!$D49="","",B50^('Log_working_2-way'!$D49))</f>
        <v>2.2529893897006406</v>
      </c>
      <c r="L50" s="37">
        <f t="shared" si="9"/>
        <v>0.5535714285714286</v>
      </c>
      <c r="M50" s="37">
        <f t="shared" si="10"/>
        <v>0.44642857142857145</v>
      </c>
      <c r="N50" s="38">
        <v>146</v>
      </c>
      <c r="O50" s="38">
        <f t="shared" si="11"/>
        <v>62.571428571428569</v>
      </c>
      <c r="P50" s="38">
        <f t="shared" si="12"/>
        <v>78.718894009216584</v>
      </c>
      <c r="Q50" s="38">
        <f t="shared" si="13"/>
        <v>67.281105990783416</v>
      </c>
      <c r="R50" s="38">
        <f t="shared" si="14"/>
        <v>83.428571428571431</v>
      </c>
      <c r="S50" s="39">
        <f t="shared" si="15"/>
        <v>-4.709677419354847</v>
      </c>
      <c r="T50" s="39">
        <f t="shared" si="16"/>
        <v>-4.709677419354847</v>
      </c>
      <c r="U50" t="s">
        <v>342</v>
      </c>
      <c r="V50" t="s">
        <v>273</v>
      </c>
      <c r="W50" t="s">
        <v>350</v>
      </c>
      <c r="X50" s="48" t="s">
        <v>488</v>
      </c>
      <c r="Y50" s="41"/>
    </row>
    <row r="51" spans="1:25" ht="15" x14ac:dyDescent="0.25">
      <c r="A51">
        <v>1.54</v>
      </c>
      <c r="B51">
        <v>2.6</v>
      </c>
      <c r="C51" s="29">
        <f t="shared" si="0"/>
        <v>3.3966033966033926E-2</v>
      </c>
      <c r="D51" s="30">
        <f>IF(OR($A51="",$B51=""),"",A51*'MPTO_working_2-way'!$G50)</f>
        <v>1.5923076923076922</v>
      </c>
      <c r="E51" s="32">
        <f>IF(OR($A51="",$B51=""),"",B51*'MPTO_working_2-way'!$G50)</f>
        <v>2.6883116883116882</v>
      </c>
      <c r="F51" s="30">
        <f>IF(OR($A51="",$B51=""),"",'MPTO_working_2-way'!D50)</f>
        <v>1.5813586097946286</v>
      </c>
      <c r="G51" s="32">
        <f>IF(OR($A51="",$B51=""),"",'MPTO_working_2-way'!E50)</f>
        <v>2.7201086956521738</v>
      </c>
      <c r="H51" s="30">
        <f>IF(OR($A51="",$B51=""),"",'OddsRatio_working_2-way'!M50)</f>
        <v>1.5809475019311128</v>
      </c>
      <c r="I51" s="30">
        <f>IF(OR($A51="",$B51=""),"",'OddsRatio_working_2-way'!N50)</f>
        <v>2.7213259316477414</v>
      </c>
      <c r="J51" s="30">
        <f>IF('Log_working_2-way'!$D50="","",A51^('Log_working_2-way'!$D50))</f>
        <v>1.5759562356951364</v>
      </c>
      <c r="K51" s="32">
        <f>IF('Log_working_2-way'!$D50="","",B51^('Log_working_2-way'!$D50))</f>
        <v>2.7362430303283927</v>
      </c>
      <c r="L51" s="37">
        <f t="shared" si="9"/>
        <v>0.6280193236714976</v>
      </c>
      <c r="M51" s="37">
        <f t="shared" si="10"/>
        <v>0.37198067632850246</v>
      </c>
      <c r="N51" s="38">
        <v>147</v>
      </c>
      <c r="O51" s="38">
        <f t="shared" si="11"/>
        <v>51.54545454545454</v>
      </c>
      <c r="P51" s="38">
        <f t="shared" si="12"/>
        <v>90.461538461538453</v>
      </c>
      <c r="Q51" s="38">
        <f t="shared" si="13"/>
        <v>56.538461538461533</v>
      </c>
      <c r="R51" s="38">
        <f t="shared" si="14"/>
        <v>95.454545454545453</v>
      </c>
      <c r="S51" s="39">
        <f t="shared" si="15"/>
        <v>-4.9930069930069934</v>
      </c>
      <c r="T51" s="39">
        <f t="shared" si="16"/>
        <v>-4.9930069930070005</v>
      </c>
      <c r="U51" t="s">
        <v>325</v>
      </c>
      <c r="V51" t="s">
        <v>324</v>
      </c>
      <c r="W51" t="s">
        <v>350</v>
      </c>
      <c r="X51" s="48" t="s">
        <v>488</v>
      </c>
      <c r="Y51" s="41"/>
    </row>
    <row r="52" spans="1:25" ht="15" x14ac:dyDescent="0.25">
      <c r="A52">
        <v>1.57</v>
      </c>
      <c r="B52">
        <v>2.5</v>
      </c>
      <c r="C52" s="29">
        <f t="shared" si="0"/>
        <v>3.6942675159235661E-2</v>
      </c>
      <c r="D52" s="30">
        <f>IF(OR($A52="",$B52=""),"",A52*'MPTO_working_2-way'!$G51)</f>
        <v>1.6280000000000001</v>
      </c>
      <c r="E52" s="32">
        <f>IF(OR($A52="",$B52=""),"",B52*'MPTO_working_2-way'!$G51)</f>
        <v>2.5923566878980893</v>
      </c>
      <c r="F52" s="30">
        <f>IF(OR($A52="",$B52=""),"",'MPTO_working_2-way'!D51)</f>
        <v>1.6168898043254378</v>
      </c>
      <c r="G52" s="32">
        <f>IF(OR($A52="",$B52=""),"",'MPTO_working_2-way'!E51)</f>
        <v>2.621035058430718</v>
      </c>
      <c r="H52" s="30">
        <f>IF(OR($A52="",$B52=""),"",'OddsRatio_working_2-way'!M51)</f>
        <v>1.6164414002968981</v>
      </c>
      <c r="I52" s="30">
        <f>IF(OR($A52="",$B52=""),"",'OddsRatio_working_2-way'!N51)</f>
        <v>2.6222142113076257</v>
      </c>
      <c r="J52" s="30">
        <f>IF('Log_working_2-way'!$D51="","",A52^('Log_working_2-way'!$D51))</f>
        <v>1.6113758926152844</v>
      </c>
      <c r="K52" s="32">
        <f>IF('Log_working_2-way'!$D51="","",B52^('Log_working_2-way'!$D51))</f>
        <v>2.6356549417120103</v>
      </c>
      <c r="L52" s="37">
        <f t="shared" si="9"/>
        <v>0.61425061425061422</v>
      </c>
      <c r="M52" s="37">
        <f t="shared" si="10"/>
        <v>0.38574938574938572</v>
      </c>
      <c r="N52" s="38">
        <v>148</v>
      </c>
      <c r="O52" s="38">
        <f t="shared" si="11"/>
        <v>53.732484076433124</v>
      </c>
      <c r="P52" s="38">
        <f t="shared" si="12"/>
        <v>88.800000000000011</v>
      </c>
      <c r="Q52" s="38">
        <f t="shared" si="13"/>
        <v>59.2</v>
      </c>
      <c r="R52" s="38">
        <f t="shared" si="14"/>
        <v>94.267515923566876</v>
      </c>
      <c r="S52" s="39">
        <f t="shared" si="15"/>
        <v>-5.4675159235668787</v>
      </c>
      <c r="T52" s="39">
        <f t="shared" si="16"/>
        <v>-5.4675159235668644</v>
      </c>
      <c r="U52" t="s">
        <v>323</v>
      </c>
      <c r="V52" t="s">
        <v>340</v>
      </c>
      <c r="W52" t="s">
        <v>350</v>
      </c>
      <c r="X52" s="48" t="s">
        <v>488</v>
      </c>
      <c r="Y52" s="41"/>
    </row>
    <row r="53" spans="1:25" s="35" customFormat="1" ht="15" x14ac:dyDescent="0.25">
      <c r="A53">
        <v>1.78</v>
      </c>
      <c r="B53">
        <v>2.11</v>
      </c>
      <c r="C53" s="29">
        <f t="shared" si="0"/>
        <v>3.5731402098088338E-2</v>
      </c>
      <c r="D53" s="30">
        <f>IF(OR($A53="",$B53=""),"",A53*'MPTO_working_2-way'!$G52)</f>
        <v>1.8436018957345972</v>
      </c>
      <c r="E53" s="32">
        <f>IF(OR($A53="",$B53=""),"",B53*'MPTO_working_2-way'!$G52)</f>
        <v>2.1853932584269664</v>
      </c>
      <c r="F53" s="30">
        <f>IF(OR($A53="",$B53=""),"",'MPTO_working_2-way'!D52)</f>
        <v>1.8384649273092173</v>
      </c>
      <c r="G53" s="32">
        <f>IF(OR($A53="",$B53=""),"",'MPTO_working_2-way'!E52)</f>
        <v>2.1926557300484557</v>
      </c>
      <c r="H53" s="30">
        <f>IF(OR($A53="",$B53=""),"",'OddsRatio_working_2-way'!M52)</f>
        <v>1.838273644284909</v>
      </c>
      <c r="I53" s="30">
        <f>IF(OR($A53="",$B53=""),"",'OddsRatio_working_2-way'!N52)</f>
        <v>2.192927878405448</v>
      </c>
      <c r="J53" s="30">
        <f>IF('Log_working_2-way'!$D52="","",A53^('Log_working_2-way'!$D52))</f>
        <v>1.8359377980310738</v>
      </c>
      <c r="K53" s="32">
        <f>IF('Log_working_2-way'!$D52="","",B53^('Log_working_2-way'!$D52))</f>
        <v>2.1962612557480616</v>
      </c>
      <c r="L53" s="37">
        <f t="shared" si="9"/>
        <v>0.54241645244215941</v>
      </c>
      <c r="M53" s="37">
        <f t="shared" si="10"/>
        <v>0.45758354755784059</v>
      </c>
      <c r="N53" s="38">
        <v>149</v>
      </c>
      <c r="O53" s="38">
        <f t="shared" si="11"/>
        <v>65.2921348314607</v>
      </c>
      <c r="P53" s="38">
        <f t="shared" si="12"/>
        <v>78.383886255924168</v>
      </c>
      <c r="Q53" s="38">
        <f t="shared" si="13"/>
        <v>70.616113744075832</v>
      </c>
      <c r="R53" s="38">
        <f t="shared" si="14"/>
        <v>83.707865168539328</v>
      </c>
      <c r="S53" s="39">
        <f t="shared" si="15"/>
        <v>-5.3239789126151322</v>
      </c>
      <c r="T53" s="39">
        <f t="shared" si="16"/>
        <v>-5.3239789126151607</v>
      </c>
      <c r="U53" t="s">
        <v>275</v>
      </c>
      <c r="V53" t="s">
        <v>343</v>
      </c>
      <c r="W53" t="s">
        <v>350</v>
      </c>
      <c r="X53" s="48" t="s">
        <v>488</v>
      </c>
      <c r="Y53" s="41"/>
    </row>
    <row r="54" spans="1:25" ht="15" x14ac:dyDescent="0.25">
      <c r="A54">
        <v>1.99</v>
      </c>
      <c r="B54">
        <v>1.9</v>
      </c>
      <c r="C54" s="29">
        <f t="shared" si="0"/>
        <v>2.8828352287754377E-2</v>
      </c>
      <c r="D54" s="30">
        <f>IF(OR($A54="",$B54=""),"",A54*'MPTO_working_2-way'!$G53)</f>
        <v>2.0473684210526311</v>
      </c>
      <c r="E54" s="32">
        <f>IF(OR($A54="",$B54=""),"",B54*'MPTO_working_2-way'!$G53)</f>
        <v>1.9547738693467331</v>
      </c>
      <c r="F54" s="30">
        <f>IF(OR($A54="",$B54=""),"",'MPTO_working_2-way'!D53)</f>
        <v>2.0487672717420748</v>
      </c>
      <c r="G54" s="32">
        <f>IF(OR($A54="",$B54=""),"",'MPTO_working_2-way'!E53)</f>
        <v>1.9535003874967702</v>
      </c>
      <c r="H54" s="30">
        <f>IF(OR($A54="",$B54=""),"",'OddsRatio_working_2-way'!M53)</f>
        <v>2.0488088481701512</v>
      </c>
      <c r="I54" s="30">
        <f>IF(OR($A54="",$B54=""),"",'OddsRatio_working_2-way'!N53)</f>
        <v>1.9534625892455926</v>
      </c>
      <c r="J54" s="30">
        <f>IF('Log_working_2-way'!$D53="","",A54^('Log_working_2-way'!$D53))</f>
        <v>2.0494438264048878</v>
      </c>
      <c r="K54" s="32">
        <f>IF('Log_working_2-way'!$D53="","",B54^('Log_working_2-way'!$D53))</f>
        <v>1.9528856855785393</v>
      </c>
      <c r="L54" s="37">
        <f t="shared" si="9"/>
        <v>0.48843187660668391</v>
      </c>
      <c r="M54" s="37">
        <f t="shared" si="10"/>
        <v>0.51156812339331637</v>
      </c>
      <c r="N54" s="38">
        <v>150</v>
      </c>
      <c r="O54" s="38">
        <f t="shared" si="11"/>
        <v>74.623115577889436</v>
      </c>
      <c r="P54" s="38">
        <f t="shared" si="12"/>
        <v>71.05263157894737</v>
      </c>
      <c r="Q54" s="38">
        <f t="shared" si="13"/>
        <v>78.94736842105263</v>
      </c>
      <c r="R54" s="38">
        <f t="shared" si="14"/>
        <v>75.37688442211055</v>
      </c>
      <c r="S54" s="39">
        <f t="shared" si="15"/>
        <v>-4.3242528431631939</v>
      </c>
      <c r="T54" s="39">
        <f t="shared" si="16"/>
        <v>-4.3242528431631797</v>
      </c>
      <c r="U54" t="s">
        <v>240</v>
      </c>
      <c r="V54" t="s">
        <v>283</v>
      </c>
      <c r="W54" t="s">
        <v>344</v>
      </c>
      <c r="X54" s="48" t="s">
        <v>489</v>
      </c>
      <c r="Y54" s="41"/>
    </row>
    <row r="55" spans="1:25" ht="15" x14ac:dyDescent="0.25">
      <c r="A55">
        <v>2.4500000000000002</v>
      </c>
      <c r="B55">
        <v>1.56</v>
      </c>
      <c r="C55" s="29">
        <f t="shared" si="0"/>
        <v>4.9188906331763427E-2</v>
      </c>
      <c r="D55" s="30">
        <f>IF(OR($A55="",$B55=""),"",A55*'MPTO_working_2-way'!$G54)</f>
        <v>2.5705128205128207</v>
      </c>
      <c r="E55" s="32">
        <f>IF(OR($A55="",$B55=""),"",B55*'MPTO_working_2-way'!$G54)</f>
        <v>1.6367346938775511</v>
      </c>
      <c r="F55" s="30">
        <f>IF(OR($A55="",$B55=""),"",'MPTO_working_2-way'!D54)</f>
        <v>2.6070941336971352</v>
      </c>
      <c r="G55" s="32">
        <f>IF(OR($A55="",$B55=""),"",'MPTO_working_2-way'!E54)</f>
        <v>1.6222410865874364</v>
      </c>
      <c r="H55" s="30">
        <f>IF(OR($A55="",$B55=""),"",'OddsRatio_working_2-way'!M54)</f>
        <v>2.6091257608669731</v>
      </c>
      <c r="I55" s="30">
        <f>IF(OR($A55="",$B55=""),"",'OddsRatio_working_2-way'!N54)</f>
        <v>1.6214554662658656</v>
      </c>
      <c r="J55" s="30">
        <f>IF('Log_working_2-way'!$D54="","",A55^('Log_working_2-way'!$D54))</f>
        <v>2.6265342875694877</v>
      </c>
      <c r="K55" s="32">
        <f>IF('Log_working_2-way'!$D54="","",B55^('Log_working_2-way'!$D54))</f>
        <v>1.6148041314839445</v>
      </c>
      <c r="L55" s="37">
        <f t="shared" si="9"/>
        <v>0.38902743142144636</v>
      </c>
      <c r="M55" s="37">
        <f t="shared" si="10"/>
        <v>0.61097256857855353</v>
      </c>
      <c r="N55" s="38">
        <v>151</v>
      </c>
      <c r="O55" s="38">
        <f t="shared" si="11"/>
        <v>89.367346938775512</v>
      </c>
      <c r="P55" s="38">
        <f t="shared" si="12"/>
        <v>54.205128205128204</v>
      </c>
      <c r="Q55" s="38">
        <f t="shared" si="13"/>
        <v>96.794871794871781</v>
      </c>
      <c r="R55" s="38">
        <f t="shared" si="14"/>
        <v>61.632653061224481</v>
      </c>
      <c r="S55" s="39">
        <f t="shared" si="15"/>
        <v>-7.4275248560962694</v>
      </c>
      <c r="T55" s="39">
        <f t="shared" si="16"/>
        <v>-7.4275248560962766</v>
      </c>
      <c r="U55" t="s">
        <v>81</v>
      </c>
      <c r="V55" t="s">
        <v>76</v>
      </c>
      <c r="W55" t="s">
        <v>68</v>
      </c>
      <c r="X55" s="48" t="s">
        <v>489</v>
      </c>
      <c r="Y55" s="41"/>
    </row>
    <row r="56" spans="1:25" ht="15" x14ac:dyDescent="0.25">
      <c r="A56">
        <v>2.35</v>
      </c>
      <c r="B56">
        <v>1.61</v>
      </c>
      <c r="C56" s="29">
        <f t="shared" si="0"/>
        <v>4.664992731597728E-2</v>
      </c>
      <c r="D56" s="30">
        <f>IF(OR($A56="",$B56=""),"",A56*'MPTO_working_2-way'!$G55)</f>
        <v>2.4596273291925468</v>
      </c>
      <c r="E56" s="32">
        <f>IF(OR($A56="",$B56=""),"",B56*'MPTO_working_2-way'!$G55)</f>
        <v>1.6851063829787236</v>
      </c>
      <c r="F56" s="30">
        <f>IF(OR($A56="",$B56=""),"",'MPTO_working_2-way'!D55)</f>
        <v>2.4862822408411369</v>
      </c>
      <c r="G56" s="32">
        <f>IF(OR($A56="",$B56=""),"",'MPTO_working_2-way'!E55)</f>
        <v>1.6728197192439485</v>
      </c>
      <c r="H56" s="30">
        <f>IF(OR($A56="",$B56=""),"",'OddsRatio_working_2-way'!M55)</f>
        <v>2.4876541110413939</v>
      </c>
      <c r="I56" s="30">
        <f>IF(OR($A56="",$B56=""),"",'OddsRatio_working_2-way'!N55)</f>
        <v>1.6721992649890747</v>
      </c>
      <c r="J56" s="30">
        <f>IF('Log_working_2-way'!$D55="","",A56^('Log_working_2-way'!$D55))</f>
        <v>2.5002110391672079</v>
      </c>
      <c r="K56" s="32">
        <f>IF('Log_working_2-way'!$D55="","",B56^('Log_working_2-way'!$D55))</f>
        <v>1.6665728846750132</v>
      </c>
      <c r="L56" s="37">
        <f t="shared" si="9"/>
        <v>0.40656565656565652</v>
      </c>
      <c r="M56" s="37">
        <f t="shared" si="10"/>
        <v>0.59343434343434331</v>
      </c>
      <c r="N56" s="38">
        <v>152</v>
      </c>
      <c r="O56" s="38">
        <f t="shared" si="11"/>
        <v>87.319148936170208</v>
      </c>
      <c r="P56" s="38">
        <f t="shared" si="12"/>
        <v>57.590062111801252</v>
      </c>
      <c r="Q56" s="38">
        <f t="shared" si="13"/>
        <v>94.409937888198755</v>
      </c>
      <c r="R56" s="38">
        <f t="shared" si="14"/>
        <v>64.680851063829792</v>
      </c>
      <c r="S56" s="39">
        <f t="shared" si="15"/>
        <v>-7.0907889520285465</v>
      </c>
      <c r="T56" s="39">
        <f t="shared" si="16"/>
        <v>-7.0907889520285394</v>
      </c>
      <c r="U56" t="s">
        <v>460</v>
      </c>
      <c r="V56" t="s">
        <v>408</v>
      </c>
      <c r="W56" t="s">
        <v>432</v>
      </c>
      <c r="X56" s="48" t="s">
        <v>489</v>
      </c>
      <c r="Y56" s="41"/>
    </row>
    <row r="57" spans="1:25" ht="15" x14ac:dyDescent="0.25">
      <c r="A57">
        <v>1.77</v>
      </c>
      <c r="B57">
        <v>2.04</v>
      </c>
      <c r="C57" s="29">
        <f t="shared" si="0"/>
        <v>5.5167829843801863E-2</v>
      </c>
      <c r="D57" s="30">
        <f>IF(OR($A57="",$B57=""),"",A57*'MPTO_working_2-way'!$G56)</f>
        <v>1.8676470588235292</v>
      </c>
      <c r="E57" s="32">
        <f>IF(OR($A57="",$B57=""),"",B57*'MPTO_working_2-way'!$G56)</f>
        <v>2.152542372881356</v>
      </c>
      <c r="F57" s="30">
        <f>IF(OR($A57="",$B57=""),"",'MPTO_working_2-way'!D56)</f>
        <v>1.8608534322820036</v>
      </c>
      <c r="G57" s="32">
        <f>IF(OR($A57="",$B57=""),"",'MPTO_working_2-way'!E56)</f>
        <v>2.1616379310344827</v>
      </c>
      <c r="H57" s="30">
        <f>IF(OR($A57="",$B57=""),"",'OddsRatio_working_2-way'!M56)</f>
        <v>1.8604560508152725</v>
      </c>
      <c r="I57" s="30">
        <f>IF(OR($A57="",$B57=""),"",'OddsRatio_working_2-way'!N56)</f>
        <v>2.1621744062959527</v>
      </c>
      <c r="J57" s="30">
        <f>IF('Log_working_2-way'!$D56="","",A57^('Log_working_2-way'!$D56))</f>
        <v>1.8573202636406585</v>
      </c>
      <c r="K57" s="32">
        <f>IF('Log_working_2-way'!$D56="","",B57^('Log_working_2-way'!$D56))</f>
        <v>2.16642524667648</v>
      </c>
      <c r="L57" s="37">
        <f t="shared" si="9"/>
        <v>0.53543307086614178</v>
      </c>
      <c r="M57" s="37">
        <f t="shared" si="10"/>
        <v>0.46456692913385828</v>
      </c>
      <c r="N57" s="38">
        <v>153</v>
      </c>
      <c r="O57" s="38">
        <f t="shared" si="11"/>
        <v>66.559322033898312</v>
      </c>
      <c r="P57" s="38">
        <f t="shared" si="12"/>
        <v>78</v>
      </c>
      <c r="Q57" s="38">
        <f t="shared" si="13"/>
        <v>75</v>
      </c>
      <c r="R57" s="38">
        <f t="shared" si="14"/>
        <v>86.440677966101703</v>
      </c>
      <c r="S57" s="39">
        <f t="shared" si="15"/>
        <v>-8.4406779661016884</v>
      </c>
      <c r="T57" s="39">
        <f t="shared" si="16"/>
        <v>-8.4406779661017026</v>
      </c>
      <c r="U57" t="s">
        <v>405</v>
      </c>
      <c r="V57" t="s">
        <v>439</v>
      </c>
      <c r="W57" t="s">
        <v>432</v>
      </c>
      <c r="X57" s="48" t="s">
        <v>489</v>
      </c>
      <c r="Y57" s="41"/>
    </row>
    <row r="58" spans="1:25" ht="15" x14ac:dyDescent="0.25">
      <c r="A58">
        <v>1.59</v>
      </c>
      <c r="B58">
        <v>2.37</v>
      </c>
      <c r="C58" s="29">
        <f t="shared" si="0"/>
        <v>5.0871745880105124E-2</v>
      </c>
      <c r="D58" s="30">
        <f>IF(OR($A58="",$B58=""),"",A58*'MPTO_working_2-way'!$G57)</f>
        <v>1.6708860759493673</v>
      </c>
      <c r="E58" s="32">
        <f>IF(OR($A58="",$B58=""),"",B58*'MPTO_working_2-way'!$G57)</f>
        <v>2.4905660377358494</v>
      </c>
      <c r="F58" s="30">
        <f>IF(OR($A58="",$B58=""),"",'MPTO_working_2-way'!D57)</f>
        <v>1.6570147087922962</v>
      </c>
      <c r="G58" s="32">
        <f>IF(OR($A58="",$B58=""),"",'MPTO_working_2-way'!E57)</f>
        <v>2.5220359401666501</v>
      </c>
      <c r="H58" s="30">
        <f>IF(OR($A58="",$B58=""),"",'OddsRatio_working_2-way'!M57)</f>
        <v>1.6562445689730083</v>
      </c>
      <c r="I58" s="30">
        <f>IF(OR($A58="",$B58=""),"",'OddsRatio_working_2-way'!N57)</f>
        <v>2.5238221347339347</v>
      </c>
      <c r="J58" s="30">
        <f>IF('Log_working_2-way'!$D57="","",A58^('Log_working_2-way'!$D57))</f>
        <v>1.6498757221286853</v>
      </c>
      <c r="K58" s="32">
        <f>IF('Log_working_2-way'!$D57="","",B58^('Log_working_2-way'!$D57))</f>
        <v>2.5387557435171288</v>
      </c>
      <c r="L58" s="37">
        <f t="shared" si="9"/>
        <v>0.5984848484848484</v>
      </c>
      <c r="M58" s="37">
        <f t="shared" si="10"/>
        <v>0.40151515151515144</v>
      </c>
      <c r="N58" s="38">
        <v>154</v>
      </c>
      <c r="O58" s="38">
        <f t="shared" si="11"/>
        <v>57.144654088050324</v>
      </c>
      <c r="P58" s="38">
        <f t="shared" si="12"/>
        <v>89.021097046413502</v>
      </c>
      <c r="Q58" s="38">
        <f t="shared" si="13"/>
        <v>64.978902953586484</v>
      </c>
      <c r="R58" s="38">
        <f t="shared" si="14"/>
        <v>96.855345911949684</v>
      </c>
      <c r="S58" s="39">
        <f t="shared" si="15"/>
        <v>-7.8342488655361606</v>
      </c>
      <c r="T58" s="39">
        <f t="shared" si="16"/>
        <v>-7.8342488655361819</v>
      </c>
      <c r="U58" t="s">
        <v>413</v>
      </c>
      <c r="V58" t="s">
        <v>389</v>
      </c>
      <c r="W58" t="s">
        <v>434</v>
      </c>
      <c r="X58" s="48" t="s">
        <v>489</v>
      </c>
      <c r="Y58" s="41"/>
    </row>
    <row r="59" spans="1:25" ht="15" x14ac:dyDescent="0.25">
      <c r="A59">
        <v>2.34</v>
      </c>
      <c r="B59">
        <v>1.6</v>
      </c>
      <c r="C59" s="29">
        <f t="shared" si="0"/>
        <v>5.2350427350427386E-2</v>
      </c>
      <c r="D59" s="30">
        <f>IF(OR($A59="",$B59=""),"",A59*'MPTO_working_2-way'!$G58)</f>
        <v>2.4624999999999999</v>
      </c>
      <c r="E59" s="32">
        <f>IF(OR($A59="",$B59=""),"",B59*'MPTO_working_2-way'!$G58)</f>
        <v>1.683760683760684</v>
      </c>
      <c r="F59" s="30">
        <f>IF(OR($A59="",$B59=""),"",'MPTO_working_2-way'!D58)</f>
        <v>2.4926764314247669</v>
      </c>
      <c r="G59" s="32">
        <f>IF(OR($A59="",$B59=""),"",'MPTO_working_2-way'!E58)</f>
        <v>1.6699375557537914</v>
      </c>
      <c r="H59" s="30">
        <f>IF(OR($A59="",$B59=""),"",'OddsRatio_working_2-way'!M58)</f>
        <v>2.4944341180973262</v>
      </c>
      <c r="I59" s="30">
        <f>IF(OR($A59="",$B59=""),"",'OddsRatio_working_2-way'!N58)</f>
        <v>1.6691496051182058</v>
      </c>
      <c r="J59" s="30">
        <f>IF('Log_working_2-way'!$D58="","",A59^('Log_working_2-way'!$D58))</f>
        <v>2.5087555748027559</v>
      </c>
      <c r="K59" s="32">
        <f>IF('Log_working_2-way'!$D58="","",B59^('Log_working_2-way'!$D58))</f>
        <v>1.6627978823728382</v>
      </c>
      <c r="L59" s="37">
        <f t="shared" si="9"/>
        <v>0.40609137055837563</v>
      </c>
      <c r="M59" s="37">
        <f t="shared" si="10"/>
        <v>0.59390862944162426</v>
      </c>
      <c r="N59" s="38">
        <v>155</v>
      </c>
      <c r="O59" s="38">
        <f t="shared" si="11"/>
        <v>88.760683760683762</v>
      </c>
      <c r="P59" s="38">
        <f t="shared" si="12"/>
        <v>58.125</v>
      </c>
      <c r="Q59" s="38">
        <f t="shared" si="13"/>
        <v>96.875</v>
      </c>
      <c r="R59" s="38">
        <f t="shared" si="14"/>
        <v>66.239316239316238</v>
      </c>
      <c r="S59" s="39">
        <f t="shared" si="15"/>
        <v>-8.1143162393162385</v>
      </c>
      <c r="T59" s="39">
        <f t="shared" si="16"/>
        <v>-8.1143162393162385</v>
      </c>
      <c r="U59" t="s">
        <v>426</v>
      </c>
      <c r="V59" t="s">
        <v>383</v>
      </c>
      <c r="W59" t="s">
        <v>434</v>
      </c>
      <c r="X59" s="48" t="s">
        <v>489</v>
      </c>
      <c r="Y59" s="41"/>
    </row>
    <row r="60" spans="1:25" s="35" customFormat="1" ht="15" x14ac:dyDescent="0.25">
      <c r="A60">
        <v>1.87</v>
      </c>
      <c r="B60">
        <v>1.94</v>
      </c>
      <c r="C60" s="29">
        <f t="shared" si="0"/>
        <v>5.0223275814543111E-2</v>
      </c>
      <c r="D60" s="30">
        <f>IF(OR($A60="",$B60=""),"",A60*'MPTO_working_2-way'!$G59)</f>
        <v>1.9639175257731958</v>
      </c>
      <c r="E60" s="32">
        <f>IF(OR($A60="",$B60=""),"",B60*'MPTO_working_2-way'!$G59)</f>
        <v>2.0374331550802136</v>
      </c>
      <c r="F60" s="30">
        <f>IF(OR($A60="",$B60=""),"",'MPTO_working_2-way'!D59)</f>
        <v>1.9621396506030613</v>
      </c>
      <c r="G60" s="32">
        <f>IF(OR($A60="",$B60=""),"",'MPTO_working_2-way'!E59)</f>
        <v>2.0393501602113662</v>
      </c>
      <c r="H60" s="30">
        <f>IF(OR($A60="",$B60=""),"",'OddsRatio_working_2-way'!M59)</f>
        <v>1.9620456927265033</v>
      </c>
      <c r="I60" s="30">
        <f>IF(OR($A60="",$B60=""),"",'OddsRatio_working_2-way'!N59)</f>
        <v>2.0394516680033474</v>
      </c>
      <c r="J60" s="30">
        <f>IF('Log_working_2-way'!$D59="","",A60^('Log_working_2-way'!$D59))</f>
        <v>1.9612257138583866</v>
      </c>
      <c r="K60" s="32">
        <f>IF('Log_working_2-way'!$D59="","",B60^('Log_working_2-way'!$D59))</f>
        <v>2.0403383779497468</v>
      </c>
      <c r="L60" s="37">
        <f t="shared" si="9"/>
        <v>0.50918635170603677</v>
      </c>
      <c r="M60" s="37">
        <f t="shared" si="10"/>
        <v>0.49081364829396334</v>
      </c>
      <c r="N60" s="38">
        <v>156</v>
      </c>
      <c r="O60" s="38">
        <f t="shared" si="11"/>
        <v>72.577540106951872</v>
      </c>
      <c r="P60" s="38">
        <f t="shared" si="12"/>
        <v>75.587628865979383</v>
      </c>
      <c r="Q60" s="38">
        <f t="shared" si="13"/>
        <v>80.412371134020631</v>
      </c>
      <c r="R60" s="38">
        <f t="shared" si="14"/>
        <v>83.422459893048114</v>
      </c>
      <c r="S60" s="39">
        <f t="shared" si="15"/>
        <v>-7.8348310270687591</v>
      </c>
      <c r="T60" s="39">
        <f t="shared" si="16"/>
        <v>-7.8348310270687307</v>
      </c>
      <c r="U60" t="s">
        <v>387</v>
      </c>
      <c r="V60" t="s">
        <v>427</v>
      </c>
      <c r="W60" t="s">
        <v>434</v>
      </c>
      <c r="X60" s="48" t="s">
        <v>489</v>
      </c>
      <c r="Y60" s="41"/>
    </row>
    <row r="61" spans="1:25" ht="15" x14ac:dyDescent="0.25">
      <c r="A61">
        <v>2.11</v>
      </c>
      <c r="B61">
        <v>1.77</v>
      </c>
      <c r="C61" s="29">
        <f t="shared" si="0"/>
        <v>3.8905400701529036E-2</v>
      </c>
      <c r="D61" s="30">
        <f>IF(OR($A61="",$B61=""),"",A61*'MPTO_working_2-way'!$G60)</f>
        <v>2.1920903954802262</v>
      </c>
      <c r="E61" s="32">
        <f>IF(OR($A61="",$B61=""),"",B61*'MPTO_working_2-way'!$G60)</f>
        <v>1.8388625592417065</v>
      </c>
      <c r="F61" s="30">
        <f>IF(OR($A61="",$B61=""),"",'MPTO_working_2-way'!D60)</f>
        <v>2.2003122514507911</v>
      </c>
      <c r="G61" s="32">
        <f>IF(OR($A61="",$B61=""),"",'MPTO_working_2-way'!E60)</f>
        <v>1.8331165484575556</v>
      </c>
      <c r="H61" s="30">
        <f>IF(OR($A61="",$B61=""),"",'OddsRatio_working_2-way'!M60)</f>
        <v>2.2006491750542465</v>
      </c>
      <c r="I61" s="30">
        <f>IF(OR($A61="",$B61=""),"",'OddsRatio_working_2-way'!N60)</f>
        <v>1.8328827610736662</v>
      </c>
      <c r="J61" s="30">
        <f>IF('Log_working_2-way'!$D60="","",A61^('Log_working_2-way'!$D60))</f>
        <v>2.2044360761738599</v>
      </c>
      <c r="K61" s="32">
        <f>IF('Log_working_2-way'!$D60="","",B61^('Log_working_2-way'!$D60))</f>
        <v>1.8302640711133078</v>
      </c>
      <c r="L61" s="37">
        <f t="shared" si="9"/>
        <v>0.45618556701030921</v>
      </c>
      <c r="M61" s="37">
        <f t="shared" si="10"/>
        <v>0.54381443298969068</v>
      </c>
      <c r="N61" s="38">
        <v>157</v>
      </c>
      <c r="O61" s="38">
        <f t="shared" si="11"/>
        <v>82.592417061611371</v>
      </c>
      <c r="P61" s="38">
        <f t="shared" si="12"/>
        <v>68.299435028248581</v>
      </c>
      <c r="Q61" s="38">
        <f t="shared" si="13"/>
        <v>88.700564971751419</v>
      </c>
      <c r="R61" s="38">
        <f t="shared" si="14"/>
        <v>74.407582938388629</v>
      </c>
      <c r="S61" s="39">
        <f t="shared" si="15"/>
        <v>-6.1081479101400475</v>
      </c>
      <c r="T61" s="39">
        <f t="shared" si="16"/>
        <v>-6.1081479101400475</v>
      </c>
      <c r="U61" t="s">
        <v>255</v>
      </c>
      <c r="V61" t="s">
        <v>258</v>
      </c>
      <c r="W61" t="s">
        <v>347</v>
      </c>
      <c r="X61" s="48" t="s">
        <v>489</v>
      </c>
      <c r="Y61" s="41"/>
    </row>
    <row r="62" spans="1:25" ht="15" x14ac:dyDescent="0.25">
      <c r="A62">
        <v>2.29</v>
      </c>
      <c r="B62">
        <v>1.63</v>
      </c>
      <c r="C62" s="29">
        <f t="shared" si="0"/>
        <v>5.0178155222761145E-2</v>
      </c>
      <c r="D62" s="30">
        <f>IF(OR($A62="",$B62=""),"",A62*'MPTO_working_2-way'!$G61)</f>
        <v>2.404907975460123</v>
      </c>
      <c r="E62" s="32">
        <f>IF(OR($A62="",$B62=""),"",B62*'MPTO_working_2-way'!$G61)</f>
        <v>1.7117903930131007</v>
      </c>
      <c r="F62" s="30">
        <f>IF(OR($A62="",$B62=""),"",'MPTO_working_2-way'!D61)</f>
        <v>2.4295896117421165</v>
      </c>
      <c r="G62" s="32">
        <f>IF(OR($A62="",$B62=""),"",'MPTO_working_2-way'!E61)</f>
        <v>1.6995014455801674</v>
      </c>
      <c r="H62" s="30">
        <f>IF(OR($A62="",$B62=""),"",'OddsRatio_working_2-way'!M61)</f>
        <v>2.4309504001254023</v>
      </c>
      <c r="I62" s="30">
        <f>IF(OR($A62="",$B62=""),"",'OddsRatio_working_2-way'!N61)</f>
        <v>1.6988362419217082</v>
      </c>
      <c r="J62" s="30">
        <f>IF('Log_working_2-way'!$D61="","",A62^('Log_working_2-way'!$D61))</f>
        <v>2.4425905591721042</v>
      </c>
      <c r="K62" s="32">
        <f>IF('Log_working_2-way'!$D61="","",B62^('Log_working_2-way'!$D61))</f>
        <v>1.6931973827503051</v>
      </c>
      <c r="L62" s="37">
        <f t="shared" si="9"/>
        <v>0.41581632653061218</v>
      </c>
      <c r="M62" s="37">
        <f t="shared" si="10"/>
        <v>0.58418367346938771</v>
      </c>
      <c r="N62" s="38">
        <v>158</v>
      </c>
      <c r="O62" s="38">
        <f t="shared" si="11"/>
        <v>89.004366812227076</v>
      </c>
      <c r="P62" s="38">
        <f t="shared" si="12"/>
        <v>61.067484662576668</v>
      </c>
      <c r="Q62" s="38">
        <f t="shared" si="13"/>
        <v>96.932515337423311</v>
      </c>
      <c r="R62" s="38">
        <f t="shared" si="14"/>
        <v>68.995633187772924</v>
      </c>
      <c r="S62" s="39">
        <f t="shared" si="15"/>
        <v>-7.9281485251962351</v>
      </c>
      <c r="T62" s="39">
        <f t="shared" si="16"/>
        <v>-7.9281485251962565</v>
      </c>
      <c r="U62" t="s">
        <v>263</v>
      </c>
      <c r="V62" t="s">
        <v>307</v>
      </c>
      <c r="W62" t="s">
        <v>348</v>
      </c>
      <c r="X62" s="48" t="s">
        <v>489</v>
      </c>
      <c r="Y62" s="41"/>
    </row>
    <row r="63" spans="1:25" s="50" customFormat="1" ht="15" x14ac:dyDescent="0.25">
      <c r="A63">
        <v>1.97</v>
      </c>
      <c r="B63">
        <v>1.9</v>
      </c>
      <c r="C63" s="29">
        <f t="shared" si="0"/>
        <v>3.3930002671653803E-2</v>
      </c>
      <c r="D63" s="30">
        <f>IF(OR($A63="",$B63=""),"",A63*'MPTO_working_2-way'!$G62)</f>
        <v>2.0368421052631578</v>
      </c>
      <c r="E63" s="32">
        <f>IF(OR($A63="",$B63=""),"",B63*'MPTO_working_2-way'!$G62)</f>
        <v>1.9644670050761421</v>
      </c>
      <c r="F63" s="30">
        <f>IF(OR($A63="",$B63=""),"",'MPTO_working_2-way'!D62)</f>
        <v>2.0381159814865235</v>
      </c>
      <c r="G63" s="32">
        <f>IF(OR($A63="",$B63=""),"",'MPTO_working_2-way'!E62)</f>
        <v>1.9632835038027801</v>
      </c>
      <c r="H63" s="30">
        <f>IF(OR($A63="",$B63=""),"",'OddsRatio_working_2-way'!M62)</f>
        <v>2.0381607668264961</v>
      </c>
      <c r="I63" s="30">
        <f>IF(OR($A63="",$B63=""),"",'OddsRatio_working_2-way'!N62)</f>
        <v>1.963241948601903</v>
      </c>
      <c r="J63" s="30">
        <f>IF('Log_working_2-way'!$D62="","",A63^('Log_working_2-way'!$D62))</f>
        <v>2.0387414625037734</v>
      </c>
      <c r="K63" s="32">
        <f>IF('Log_working_2-way'!$D62="","",B63^('Log_working_2-way'!$D62))</f>
        <v>1.9627034600020314</v>
      </c>
      <c r="L63" s="37">
        <f t="shared" si="9"/>
        <v>0.49095607235142119</v>
      </c>
      <c r="M63" s="37">
        <f t="shared" si="10"/>
        <v>0.50904392764857886</v>
      </c>
      <c r="N63" s="38">
        <v>159</v>
      </c>
      <c r="O63" s="38">
        <f t="shared" si="11"/>
        <v>78.289340101522853</v>
      </c>
      <c r="P63" s="38">
        <f t="shared" si="12"/>
        <v>75.315789473684191</v>
      </c>
      <c r="Q63" s="38">
        <f t="shared" si="13"/>
        <v>83.68421052631578</v>
      </c>
      <c r="R63" s="38">
        <f t="shared" si="14"/>
        <v>80.710659898477147</v>
      </c>
      <c r="S63" s="39">
        <f t="shared" si="15"/>
        <v>-5.3948704247929271</v>
      </c>
      <c r="T63" s="39">
        <f t="shared" si="16"/>
        <v>-5.3948704247929555</v>
      </c>
      <c r="U63" t="s">
        <v>316</v>
      </c>
      <c r="V63" t="s">
        <v>272</v>
      </c>
      <c r="W63" t="s">
        <v>349</v>
      </c>
      <c r="X63" s="48" t="s">
        <v>489</v>
      </c>
      <c r="Y63" s="51"/>
    </row>
    <row r="64" spans="1:25" ht="15" x14ac:dyDescent="0.25">
      <c r="A64">
        <v>1.88</v>
      </c>
      <c r="B64">
        <v>1.98</v>
      </c>
      <c r="C64" s="29">
        <f t="shared" si="0"/>
        <v>3.6965398667526461E-2</v>
      </c>
      <c r="D64" s="30">
        <f>IF(OR($A64="",$B64=""),"",A64*'MPTO_working_2-way'!$G63)</f>
        <v>1.9494949494949496</v>
      </c>
      <c r="E64" s="32">
        <f>IF(OR($A64="",$B64=""),"",B64*'MPTO_working_2-way'!$G63)</f>
        <v>2.0531914893617023</v>
      </c>
      <c r="F64" s="30">
        <f>IF(OR($A64="",$B64=""),"",'MPTO_working_2-way'!D63)</f>
        <v>1.9476768522394308</v>
      </c>
      <c r="G64" s="32">
        <f>IF(OR($A64="",$B64=""),"",'MPTO_working_2-way'!E63)</f>
        <v>2.0552120141342756</v>
      </c>
      <c r="H64" s="30">
        <f>IF(OR($A64="",$B64=""),"",'OddsRatio_working_2-way'!M63)</f>
        <v>1.947607082958686</v>
      </c>
      <c r="I64" s="30">
        <f>IF(OR($A64="",$B64=""),"",'OddsRatio_working_2-way'!N63)</f>
        <v>2.0552897060221729</v>
      </c>
      <c r="J64" s="30">
        <f>IF('Log_working_2-way'!$D63="","",A64^('Log_working_2-way'!$D63))</f>
        <v>1.9467780797695502</v>
      </c>
      <c r="K64" s="32">
        <f>IF('Log_working_2-way'!$D63="","",B64^('Log_working_2-way'!$D63))</f>
        <v>2.0562137224842738</v>
      </c>
      <c r="L64" s="37">
        <f t="shared" si="9"/>
        <v>0.5129533678756476</v>
      </c>
      <c r="M64" s="37">
        <f t="shared" si="10"/>
        <v>0.48704663212435229</v>
      </c>
      <c r="N64" s="38">
        <v>160</v>
      </c>
      <c r="O64" s="38">
        <f t="shared" si="11"/>
        <v>74.893617021276569</v>
      </c>
      <c r="P64" s="38">
        <f t="shared" si="12"/>
        <v>79.191919191919197</v>
      </c>
      <c r="Q64" s="38">
        <f t="shared" si="13"/>
        <v>80.808080808080817</v>
      </c>
      <c r="R64" s="38">
        <f t="shared" si="14"/>
        <v>85.106382978723403</v>
      </c>
      <c r="S64" s="39">
        <f t="shared" si="15"/>
        <v>-5.914463786804248</v>
      </c>
      <c r="T64" s="39">
        <f t="shared" si="16"/>
        <v>-5.9144637868042054</v>
      </c>
      <c r="U64" t="s">
        <v>277</v>
      </c>
      <c r="V64" t="s">
        <v>341</v>
      </c>
      <c r="W64" t="s">
        <v>350</v>
      </c>
      <c r="X64" s="48" t="s">
        <v>489</v>
      </c>
      <c r="Y64" s="41"/>
    </row>
    <row r="65" spans="1:25" ht="15" x14ac:dyDescent="0.25">
      <c r="A65">
        <v>1.54</v>
      </c>
      <c r="B65">
        <v>2.54</v>
      </c>
      <c r="C65" s="29">
        <f t="shared" si="0"/>
        <v>4.3051436752224115E-2</v>
      </c>
      <c r="D65" s="30">
        <f>IF(OR($A65="",$B65=""),"",A65*'MPTO_working_2-way'!$G64)</f>
        <v>1.6062992125984252</v>
      </c>
      <c r="E65" s="32">
        <f>IF(OR($A65="",$B65=""),"",B65*'MPTO_working_2-way'!$G64)</f>
        <v>2.6493506493506493</v>
      </c>
      <c r="F65" s="30">
        <f>IF(OR($A65="",$B65=""),"",'MPTO_working_2-way'!D64)</f>
        <v>1.5928007166707387</v>
      </c>
      <c r="G65" s="32">
        <f>IF(OR($A65="",$B65=""),"",'MPTO_working_2-way'!E64)</f>
        <v>2.6869075422448137</v>
      </c>
      <c r="H65" s="30">
        <f>IF(OR($A65="",$B65=""),"",'OddsRatio_working_2-way'!M64)</f>
        <v>1.5921565254637919</v>
      </c>
      <c r="I65" s="30">
        <f>IF(OR($A65="",$B65=""),"",'OddsRatio_working_2-way'!N64)</f>
        <v>2.6887426837300739</v>
      </c>
      <c r="J65" s="30">
        <f>IF('Log_working_2-way'!$D64="","",A65^('Log_working_2-way'!$D64))</f>
        <v>1.5859774370185058</v>
      </c>
      <c r="K65" s="32">
        <f>IF('Log_working_2-way'!$D64="","",B65^('Log_working_2-way'!$D64))</f>
        <v>2.7065503495957599</v>
      </c>
      <c r="L65" s="37">
        <f t="shared" si="9"/>
        <v>0.62254901960784315</v>
      </c>
      <c r="M65" s="37">
        <f t="shared" si="10"/>
        <v>0.37745098039215685</v>
      </c>
      <c r="N65" s="38">
        <v>161</v>
      </c>
      <c r="O65" s="38">
        <f t="shared" si="11"/>
        <v>56.454545454545453</v>
      </c>
      <c r="P65" s="38">
        <f t="shared" si="12"/>
        <v>97.614173228346445</v>
      </c>
      <c r="Q65" s="38">
        <f t="shared" si="13"/>
        <v>63.385826771653541</v>
      </c>
      <c r="R65" s="38">
        <f t="shared" si="14"/>
        <v>104.54545454545455</v>
      </c>
      <c r="S65" s="39">
        <f t="shared" si="15"/>
        <v>-6.9312813171080876</v>
      </c>
      <c r="T65" s="39">
        <f t="shared" si="16"/>
        <v>-6.9312813171081018</v>
      </c>
      <c r="U65" t="s">
        <v>204</v>
      </c>
      <c r="V65" t="s">
        <v>89</v>
      </c>
      <c r="W65" t="s">
        <v>212</v>
      </c>
      <c r="X65" t="s">
        <v>490</v>
      </c>
      <c r="Y65" s="41"/>
    </row>
    <row r="66" spans="1:25" ht="15" x14ac:dyDescent="0.25">
      <c r="A66">
        <v>1.4</v>
      </c>
      <c r="B66">
        <v>3.07</v>
      </c>
      <c r="C66" s="29">
        <f t="shared" si="0"/>
        <v>4.0018613308515638E-2</v>
      </c>
      <c r="D66" s="30">
        <f>IF(OR($A66="",$B66=""),"",A66*'MPTO_working_2-way'!$G65)</f>
        <v>1.4560260586319218</v>
      </c>
      <c r="E66" s="32">
        <f>IF(OR($A66="",$B66=""),"",B66*'MPTO_working_2-way'!$G65)</f>
        <v>3.1928571428571431</v>
      </c>
      <c r="F66" s="30">
        <f>IF(OR($A66="",$B66=""),"",'MPTO_working_2-way'!D65)</f>
        <v>1.4403485254691688</v>
      </c>
      <c r="G66" s="32">
        <f>IF(OR($A66="",$B66=""),"",'MPTO_working_2-way'!E65)</f>
        <v>3.2709284627092847</v>
      </c>
      <c r="H66" s="30">
        <f>IF(OR($A66="",$B66=""),"",'OddsRatio_working_2-way'!M65)</f>
        <v>1.4395869822638578</v>
      </c>
      <c r="I66" s="30">
        <f>IF(OR($A66="",$B66=""),"",'OddsRatio_working_2-way'!N65)</f>
        <v>3.2748626332154656</v>
      </c>
      <c r="J66" s="30">
        <f>IF('Log_working_2-way'!$D65="","",A66^('Log_working_2-way'!$D65))</f>
        <v>1.4323510949116594</v>
      </c>
      <c r="K66" s="32">
        <f>IF('Log_working_2-way'!$D65="","",B66^('Log_working_2-way'!$D65))</f>
        <v>3.3129350469261327</v>
      </c>
      <c r="L66" s="37">
        <f t="shared" si="9"/>
        <v>0.68680089485458617</v>
      </c>
      <c r="M66" s="37">
        <f t="shared" si="10"/>
        <v>0.31319910514541383</v>
      </c>
      <c r="N66" s="38">
        <v>162</v>
      </c>
      <c r="O66" s="38">
        <f t="shared" si="11"/>
        <v>46.285714285714278</v>
      </c>
      <c r="P66" s="38">
        <f t="shared" si="12"/>
        <v>109.23127035830619</v>
      </c>
      <c r="Q66" s="38">
        <f t="shared" si="13"/>
        <v>52.768729641693817</v>
      </c>
      <c r="R66" s="38">
        <f t="shared" si="14"/>
        <v>115.71428571428572</v>
      </c>
      <c r="S66" s="39">
        <f t="shared" si="15"/>
        <v>-6.4830153559795392</v>
      </c>
      <c r="T66" s="39">
        <f t="shared" si="16"/>
        <v>-6.483015355979532</v>
      </c>
      <c r="U66" t="s">
        <v>362</v>
      </c>
      <c r="V66" t="s">
        <v>370</v>
      </c>
      <c r="W66" t="s">
        <v>430</v>
      </c>
      <c r="X66" t="s">
        <v>490</v>
      </c>
      <c r="Y66" s="41"/>
    </row>
    <row r="67" spans="1:25" ht="15" x14ac:dyDescent="0.25">
      <c r="A67">
        <v>1.46</v>
      </c>
      <c r="B67">
        <v>2.82</v>
      </c>
      <c r="C67" s="29">
        <f t="shared" ref="C67:C130" si="17">IF(OR($A67="",$B67=""),"",(1/A67)+(1/B67)-1)</f>
        <v>3.9541435927329172E-2</v>
      </c>
      <c r="D67" s="30">
        <f>IF(OR($A67="",$B67=""),"",A67*'MPTO_working_2-way'!$G66)</f>
        <v>1.5177304964539005</v>
      </c>
      <c r="E67" s="32">
        <f>IF(OR($A67="",$B67=""),"",B67*'MPTO_working_2-way'!$G66)</f>
        <v>2.9315068493150682</v>
      </c>
      <c r="F67" s="30">
        <f>IF(OR($A67="",$B67=""),"",'MPTO_working_2-way'!D66)</f>
        <v>1.5033958957131379</v>
      </c>
      <c r="G67" s="32">
        <f>IF(OR($A67="",$B67=""),"",'MPTO_working_2-way'!E66)</f>
        <v>2.9865080516465974</v>
      </c>
      <c r="H67" s="30">
        <f>IF(OR($A67="",$B67=""),"",'OddsRatio_working_2-way'!M66)</f>
        <v>1.50273974653617</v>
      </c>
      <c r="I67" s="30">
        <f>IF(OR($A67="",$B67=""),"",'OddsRatio_working_2-way'!N66)</f>
        <v>2.9891007362952826</v>
      </c>
      <c r="J67" s="30">
        <f>IF('Log_working_2-way'!$D66="","",A67^('Log_working_2-way'!$D66))</f>
        <v>1.4961594225006967</v>
      </c>
      <c r="K67" s="32">
        <f>IF('Log_working_2-way'!$D66="","",B67^('Log_working_2-way'!$D66))</f>
        <v>3.0154812236740574</v>
      </c>
      <c r="L67" s="37">
        <f t="shared" si="9"/>
        <v>0.65887850467289732</v>
      </c>
      <c r="M67" s="37">
        <f t="shared" si="10"/>
        <v>0.34112149532710284</v>
      </c>
      <c r="N67" s="38">
        <v>163</v>
      </c>
      <c r="O67" s="38">
        <f t="shared" si="11"/>
        <v>51.356164383561634</v>
      </c>
      <c r="P67" s="38">
        <f t="shared" si="12"/>
        <v>105.19858156028369</v>
      </c>
      <c r="Q67" s="38">
        <f t="shared" si="13"/>
        <v>57.801418439716315</v>
      </c>
      <c r="R67" s="38">
        <f t="shared" si="14"/>
        <v>111.64383561643835</v>
      </c>
      <c r="S67" s="39">
        <f t="shared" si="15"/>
        <v>-6.4452540561546812</v>
      </c>
      <c r="T67" s="39">
        <f t="shared" si="16"/>
        <v>-6.445254056154667</v>
      </c>
      <c r="U67" t="s">
        <v>378</v>
      </c>
      <c r="V67" t="s">
        <v>372</v>
      </c>
      <c r="W67" t="s">
        <v>431</v>
      </c>
      <c r="X67" t="s">
        <v>490</v>
      </c>
      <c r="Y67" s="41"/>
    </row>
    <row r="68" spans="1:25" ht="15" x14ac:dyDescent="0.25">
      <c r="A68">
        <v>1.6</v>
      </c>
      <c r="B68">
        <v>2.4500000000000002</v>
      </c>
      <c r="C68" s="29">
        <f t="shared" si="17"/>
        <v>3.3163265306122458E-2</v>
      </c>
      <c r="D68" s="30">
        <f>IF(OR($A68="",$B68=""),"",A68*'MPTO_working_2-way'!$G67)</f>
        <v>1.653061224489796</v>
      </c>
      <c r="E68" s="32">
        <f>IF(OR($A68="",$B68=""),"",B68*'MPTO_working_2-way'!$G67)</f>
        <v>2.53125</v>
      </c>
      <c r="F68" s="30">
        <f>IF(OR($A68="",$B68=""),"",'MPTO_working_2-way'!D67)</f>
        <v>1.6436058700209644</v>
      </c>
      <c r="G68" s="32">
        <f>IF(OR($A68="",$B68=""),"",'MPTO_working_2-way'!E67)</f>
        <v>2.5537459283387625</v>
      </c>
      <c r="H68" s="30">
        <f>IF(OR($A68="",$B68=""),"",'OddsRatio_working_2-way'!M67)</f>
        <v>1.643267520902677</v>
      </c>
      <c r="I68" s="30">
        <f>IF(OR($A68="",$B68=""),"",'OddsRatio_working_2-way'!N67)</f>
        <v>2.5545631755148031</v>
      </c>
      <c r="J68" s="30">
        <f>IF('Log_working_2-way'!$D67="","",A68^('Log_working_2-way'!$D67))</f>
        <v>1.6389689112690746</v>
      </c>
      <c r="K68" s="32">
        <f>IF('Log_working_2-way'!$D67="","",B68^('Log_working_2-way'!$D67))</f>
        <v>2.5650213685886376</v>
      </c>
      <c r="L68" s="37">
        <f t="shared" si="9"/>
        <v>0.60493827160493829</v>
      </c>
      <c r="M68" s="37">
        <f t="shared" si="10"/>
        <v>0.39506172839506171</v>
      </c>
      <c r="N68" s="38">
        <v>164</v>
      </c>
      <c r="O68" s="38">
        <f t="shared" si="11"/>
        <v>61.500000000000021</v>
      </c>
      <c r="P68" s="38">
        <f t="shared" si="12"/>
        <v>97.061224489795919</v>
      </c>
      <c r="Q68" s="38">
        <f t="shared" si="13"/>
        <v>66.938775510204067</v>
      </c>
      <c r="R68" s="38">
        <f t="shared" si="14"/>
        <v>102.5</v>
      </c>
      <c r="S68" s="39">
        <f t="shared" si="15"/>
        <v>-5.4387755102040458</v>
      </c>
      <c r="T68" s="39">
        <f t="shared" si="16"/>
        <v>-5.4387755102040813</v>
      </c>
      <c r="U68" t="s">
        <v>373</v>
      </c>
      <c r="V68" t="s">
        <v>400</v>
      </c>
      <c r="W68" t="s">
        <v>431</v>
      </c>
      <c r="X68" t="s">
        <v>490</v>
      </c>
      <c r="Y68" s="41"/>
    </row>
    <row r="69" spans="1:25" ht="15" x14ac:dyDescent="0.25">
      <c r="A69">
        <v>1.95</v>
      </c>
      <c r="B69">
        <v>1.93</v>
      </c>
      <c r="C69" s="29">
        <f t="shared" si="17"/>
        <v>3.0955227846419575E-2</v>
      </c>
      <c r="D69" s="30">
        <f>IF(OR($A69="",$B69=""),"",A69*'MPTO_working_2-way'!$G68)</f>
        <v>2.0103626943005182</v>
      </c>
      <c r="E69" s="32">
        <f>IF(OR($A69="",$B69=""),"",B69*'MPTO_working_2-way'!$G68)</f>
        <v>1.9897435897435898</v>
      </c>
      <c r="F69" s="30">
        <f>IF(OR($A69="",$B69=""),"",'MPTO_working_2-way'!D68)</f>
        <v>2.0106851876586083</v>
      </c>
      <c r="G69" s="32">
        <f>IF(OR($A69="",$B69=""),"",'MPTO_working_2-way'!E68)</f>
        <v>1.9894277785119598</v>
      </c>
      <c r="H69" s="30">
        <f>IF(OR($A69="",$B69=""),"",'OddsRatio_working_2-way'!M68)</f>
        <v>2.0106954914038573</v>
      </c>
      <c r="I69" s="30">
        <f>IF(OR($A69="",$B69=""),"",'OddsRatio_working_2-way'!N68)</f>
        <v>1.9894176915848294</v>
      </c>
      <c r="J69" s="30">
        <f>IF('Log_working_2-way'!$D68="","",A69^('Log_working_2-way'!$D68))</f>
        <v>2.0108420160403986</v>
      </c>
      <c r="K69" s="32">
        <f>IF('Log_working_2-way'!$D68="","",B69^('Log_working_2-way'!$D68))</f>
        <v>1.9892742724695103</v>
      </c>
      <c r="L69" s="37">
        <f t="shared" ref="L69:L132" si="18">(1/D69)</f>
        <v>0.49742268041237114</v>
      </c>
      <c r="M69" s="37">
        <f t="shared" ref="M69:M132" si="19">(1/E69)</f>
        <v>0.50257731958762886</v>
      </c>
      <c r="N69" s="38">
        <v>165</v>
      </c>
      <c r="O69" s="38">
        <f t="shared" ref="O69:O132" si="20">(1/A69)*((N69*A69)-N69)</f>
        <v>80.384615384615401</v>
      </c>
      <c r="P69" s="38">
        <f t="shared" ref="P69:P132" si="21">(1/B69)*((N69*B69)-N69)</f>
        <v>79.507772020725398</v>
      </c>
      <c r="Q69" s="38">
        <f t="shared" ref="Q69:Q132" si="22">(1/B69)*N69</f>
        <v>85.492227979274617</v>
      </c>
      <c r="R69" s="38">
        <f t="shared" ref="R69:R132" si="23">(1/A69)*N69</f>
        <v>84.615384615384627</v>
      </c>
      <c r="S69" s="39">
        <f t="shared" ref="S69:S132" si="24">O69-Q69</f>
        <v>-5.1076125946592157</v>
      </c>
      <c r="T69" s="39">
        <f t="shared" ref="T69:T132" si="25">P69-R69</f>
        <v>-5.1076125946592299</v>
      </c>
      <c r="U69" t="s">
        <v>85</v>
      </c>
      <c r="V69" t="s">
        <v>210</v>
      </c>
      <c r="W69" t="s">
        <v>213</v>
      </c>
      <c r="X69" t="s">
        <v>490</v>
      </c>
      <c r="Y69" s="41"/>
    </row>
    <row r="70" spans="1:25" ht="15" x14ac:dyDescent="0.25">
      <c r="A70">
        <v>2.04</v>
      </c>
      <c r="B70">
        <v>1.85</v>
      </c>
      <c r="C70" s="29">
        <f t="shared" si="17"/>
        <v>3.0736618971912932E-2</v>
      </c>
      <c r="D70" s="30">
        <f>IF(OR($A70="",$B70=""),"",A70*'MPTO_working_2-way'!$G69)</f>
        <v>2.1027027027027025</v>
      </c>
      <c r="E70" s="32">
        <f>IF(OR($A70="",$B70=""),"",B70*'MPTO_working_2-way'!$G69)</f>
        <v>1.9068627450980391</v>
      </c>
      <c r="F70" s="30">
        <f>IF(OR($A70="",$B70=""),"",'MPTO_working_2-way'!D69)</f>
        <v>2.1060267857142851</v>
      </c>
      <c r="G70" s="32">
        <f>IF(OR($A70="",$B70=""),"",'MPTO_working_2-way'!E69)</f>
        <v>1.9041372351160444</v>
      </c>
      <c r="H70" s="30">
        <f>IF(OR($A70="",$B70=""),"",'OddsRatio_working_2-way'!M69)</f>
        <v>2.1061326375099441</v>
      </c>
      <c r="I70" s="30">
        <f>IF(OR($A70="",$B70=""),"",'OddsRatio_working_2-way'!N69)</f>
        <v>1.904050713349474</v>
      </c>
      <c r="J70" s="30">
        <f>IF('Log_working_2-way'!$D69="","",A70^('Log_working_2-way'!$D69))</f>
        <v>2.1076465292124213</v>
      </c>
      <c r="K70" s="32">
        <f>IF('Log_working_2-way'!$D69="","",B70^('Log_working_2-way'!$D69))</f>
        <v>1.9028150891340896</v>
      </c>
      <c r="L70" s="37">
        <f t="shared" si="18"/>
        <v>0.47557840616966585</v>
      </c>
      <c r="M70" s="37">
        <f t="shared" si="19"/>
        <v>0.52442159383033427</v>
      </c>
      <c r="N70" s="38">
        <v>166</v>
      </c>
      <c r="O70" s="38">
        <f t="shared" si="20"/>
        <v>84.62745098039214</v>
      </c>
      <c r="P70" s="38">
        <f t="shared" si="21"/>
        <v>76.270270270270274</v>
      </c>
      <c r="Q70" s="38">
        <f t="shared" si="22"/>
        <v>89.729729729729712</v>
      </c>
      <c r="R70" s="38">
        <f t="shared" si="23"/>
        <v>81.372549019607845</v>
      </c>
      <c r="S70" s="39">
        <f t="shared" si="24"/>
        <v>-5.1022787493375716</v>
      </c>
      <c r="T70" s="39">
        <f t="shared" si="25"/>
        <v>-5.1022787493375716</v>
      </c>
      <c r="U70" t="s">
        <v>295</v>
      </c>
      <c r="V70" t="s">
        <v>286</v>
      </c>
      <c r="W70" t="s">
        <v>345</v>
      </c>
      <c r="X70" t="s">
        <v>490</v>
      </c>
      <c r="Y70" s="41"/>
    </row>
    <row r="71" spans="1:25" ht="15" x14ac:dyDescent="0.25">
      <c r="A71">
        <v>1.83</v>
      </c>
      <c r="B71">
        <v>2.0499999999999998</v>
      </c>
      <c r="C71" s="29">
        <f t="shared" si="17"/>
        <v>3.4252965480474407E-2</v>
      </c>
      <c r="D71" s="30">
        <f>IF(OR($A71="",$B71=""),"",A71*'MPTO_working_2-way'!$G70)</f>
        <v>1.8926829268292682</v>
      </c>
      <c r="E71" s="32">
        <f>IF(OR($A71="",$B71=""),"",B71*'MPTO_working_2-way'!$G70)</f>
        <v>2.1202185792349724</v>
      </c>
      <c r="F71" s="30">
        <f>IF(OR($A71="",$B71=""),"",'MPTO_working_2-way'!D70)</f>
        <v>1.8892106257081707</v>
      </c>
      <c r="G71" s="32">
        <f>IF(OR($A71="",$B71=""),"",'MPTO_working_2-way'!E70)</f>
        <v>2.1245929491717397</v>
      </c>
      <c r="H71" s="30">
        <f>IF(OR($A71="",$B71=""),"",'OddsRatio_working_2-way'!M70)</f>
        <v>1.8890872794479689</v>
      </c>
      <c r="I71" s="30">
        <f>IF(OR($A71="",$B71=""),"",'OddsRatio_working_2-way'!N70)</f>
        <v>2.1247489679763456</v>
      </c>
      <c r="J71" s="30">
        <f>IF('Log_working_2-way'!$D70="","",A71^('Log_working_2-way'!$D70))</f>
        <v>1.8875091450726849</v>
      </c>
      <c r="K71" s="32">
        <f>IF('Log_working_2-way'!$D70="","",B71^('Log_working_2-way'!$D70))</f>
        <v>2.1267489530128172</v>
      </c>
      <c r="L71" s="37">
        <f t="shared" si="18"/>
        <v>0.52835051546391754</v>
      </c>
      <c r="M71" s="37">
        <f t="shared" si="19"/>
        <v>0.47164948453608252</v>
      </c>
      <c r="N71" s="38">
        <v>167</v>
      </c>
      <c r="O71" s="38">
        <f t="shared" si="20"/>
        <v>75.743169398907099</v>
      </c>
      <c r="P71" s="38">
        <f t="shared" si="21"/>
        <v>85.536585365853654</v>
      </c>
      <c r="Q71" s="38">
        <f t="shared" si="22"/>
        <v>81.463414634146346</v>
      </c>
      <c r="R71" s="38">
        <f t="shared" si="23"/>
        <v>91.256830601092886</v>
      </c>
      <c r="S71" s="39">
        <f t="shared" si="24"/>
        <v>-5.720245235239247</v>
      </c>
      <c r="T71" s="39">
        <f t="shared" si="25"/>
        <v>-5.7202452352392328</v>
      </c>
      <c r="U71" t="s">
        <v>331</v>
      </c>
      <c r="V71" t="s">
        <v>329</v>
      </c>
      <c r="W71" t="s">
        <v>347</v>
      </c>
      <c r="X71" t="s">
        <v>490</v>
      </c>
      <c r="Y71" s="41"/>
    </row>
    <row r="72" spans="1:25" ht="15" x14ac:dyDescent="0.25">
      <c r="A72">
        <v>1.49</v>
      </c>
      <c r="B72">
        <v>2.52</v>
      </c>
      <c r="C72" s="29">
        <f t="shared" si="17"/>
        <v>6.7966336422712326E-2</v>
      </c>
      <c r="D72" s="30">
        <f>IF(OR($A72="",$B72=""),"",A72*'MPTO_working_2-way'!$G71)</f>
        <v>1.5912698412698414</v>
      </c>
      <c r="E72" s="32">
        <f>IF(OR($A72="",$B72=""),"",B72*'MPTO_working_2-way'!$G71)</f>
        <v>2.6912751677852351</v>
      </c>
      <c r="F72" s="30">
        <f>IF(OR($A72="",$B72=""),"",'MPTO_working_2-way'!D71)</f>
        <v>1.5694699882962717</v>
      </c>
      <c r="G72" s="32">
        <f>IF(OR($A72="",$B72=""),"",'MPTO_working_2-way'!E71)</f>
        <v>2.7560187903699358</v>
      </c>
      <c r="H72" s="30">
        <f>IF(OR($A72="",$B72=""),"",'OddsRatio_working_2-way'!M71)</f>
        <v>1.5677749739576687</v>
      </c>
      <c r="I72" s="30">
        <f>IF(OR($A72="",$B72=""),"",'OddsRatio_working_2-way'!N71)</f>
        <v>2.761261143705422</v>
      </c>
      <c r="J72" s="30">
        <f>IF('Log_working_2-way'!$D71="","",A72^('Log_working_2-way'!$D71))</f>
        <v>1.5576615669263751</v>
      </c>
      <c r="K72" s="32">
        <f>IF('Log_working_2-way'!$D71="","",B72^('Log_working_2-way'!$D71))</f>
        <v>2.7932022919874986</v>
      </c>
      <c r="L72" s="37">
        <f t="shared" si="18"/>
        <v>0.62842892768079794</v>
      </c>
      <c r="M72" s="37">
        <f t="shared" si="19"/>
        <v>0.37157107231920194</v>
      </c>
      <c r="N72" s="38">
        <v>168</v>
      </c>
      <c r="O72" s="38">
        <f t="shared" si="20"/>
        <v>55.248322147651002</v>
      </c>
      <c r="P72" s="38">
        <f t="shared" si="21"/>
        <v>101.33333333333333</v>
      </c>
      <c r="Q72" s="38">
        <f t="shared" si="22"/>
        <v>66.666666666666657</v>
      </c>
      <c r="R72" s="38">
        <f t="shared" si="23"/>
        <v>112.751677852349</v>
      </c>
      <c r="S72" s="39">
        <f t="shared" si="24"/>
        <v>-11.418344519015655</v>
      </c>
      <c r="T72" s="39">
        <f t="shared" si="25"/>
        <v>-11.418344519015676</v>
      </c>
      <c r="U72" t="s">
        <v>184</v>
      </c>
      <c r="V72" t="s">
        <v>183</v>
      </c>
      <c r="W72" t="s">
        <v>218</v>
      </c>
      <c r="X72" t="s">
        <v>490</v>
      </c>
      <c r="Y72" s="41"/>
    </row>
    <row r="73" spans="1:25" ht="15" x14ac:dyDescent="0.25">
      <c r="A73">
        <v>1.51</v>
      </c>
      <c r="B73">
        <v>2.66</v>
      </c>
      <c r="C73" s="29">
        <f t="shared" si="17"/>
        <v>3.8191505253199143E-2</v>
      </c>
      <c r="D73" s="30">
        <f>IF(OR($A73="",$B73=""),"",A73*'MPTO_working_2-way'!$G72)</f>
        <v>1.5676691729323307</v>
      </c>
      <c r="E73" s="32">
        <f>IF(OR($A73="",$B73=""),"",B73*'MPTO_working_2-way'!$G72)</f>
        <v>2.76158940397351</v>
      </c>
      <c r="F73" s="30">
        <f>IF(OR($A73="",$B73=""),"",'MPTO_working_2-way'!D72)</f>
        <v>1.5548329655866526</v>
      </c>
      <c r="G73" s="32">
        <f>IF(OR($A73="",$B73=""),"",'MPTO_working_2-way'!E72)</f>
        <v>2.802344240563734</v>
      </c>
      <c r="H73" s="30">
        <f>IF(OR($A73="",$B73=""),"",'OddsRatio_working_2-way'!M72)</f>
        <v>1.5542823429107684</v>
      </c>
      <c r="I73" s="30">
        <f>IF(OR($A73="",$B73=""),"",'OddsRatio_working_2-way'!N72)</f>
        <v>2.8041346847683837</v>
      </c>
      <c r="J73" s="30">
        <f>IF('Log_working_2-way'!$D72="","",A73^('Log_working_2-way'!$D72))</f>
        <v>1.5484113072488479</v>
      </c>
      <c r="K73" s="32">
        <f>IF('Log_working_2-way'!$D72="","",B73^('Log_working_2-way'!$D72))</f>
        <v>2.8234489092067649</v>
      </c>
      <c r="L73" s="37">
        <f t="shared" si="18"/>
        <v>0.63788968824940051</v>
      </c>
      <c r="M73" s="37">
        <f t="shared" si="19"/>
        <v>0.36211031175059949</v>
      </c>
      <c r="N73" s="38">
        <v>169</v>
      </c>
      <c r="O73" s="38">
        <f t="shared" si="20"/>
        <v>57.079470198675502</v>
      </c>
      <c r="P73" s="38">
        <f t="shared" si="21"/>
        <v>105.46616541353383</v>
      </c>
      <c r="Q73" s="38">
        <f t="shared" si="22"/>
        <v>63.533834586466163</v>
      </c>
      <c r="R73" s="38">
        <f t="shared" si="23"/>
        <v>111.92052980132451</v>
      </c>
      <c r="S73" s="39">
        <f t="shared" si="24"/>
        <v>-6.4543643877906618</v>
      </c>
      <c r="T73" s="39">
        <f t="shared" si="25"/>
        <v>-6.454364387790676</v>
      </c>
      <c r="U73" t="s">
        <v>312</v>
      </c>
      <c r="V73" t="s">
        <v>226</v>
      </c>
      <c r="W73" t="s">
        <v>348</v>
      </c>
      <c r="X73" t="s">
        <v>490</v>
      </c>
      <c r="Y73" s="41"/>
    </row>
    <row r="74" spans="1:25" ht="15" x14ac:dyDescent="0.25">
      <c r="A74">
        <v>2.85</v>
      </c>
      <c r="B74">
        <v>1.47</v>
      </c>
      <c r="C74" s="29">
        <f t="shared" si="17"/>
        <v>3.1149301825993625E-2</v>
      </c>
      <c r="D74" s="30">
        <f>IF(OR($A74="",$B74=""),"",A74*'MPTO_working_2-way'!$G73)</f>
        <v>2.9387755102040818</v>
      </c>
      <c r="E74" s="32">
        <f>IF(OR($A74="",$B74=""),"",B74*'MPTO_working_2-way'!$G73)</f>
        <v>1.5157894736842106</v>
      </c>
      <c r="F74" s="30">
        <f>IF(OR($A74="",$B74=""),"",'MPTO_working_2-way'!D73)</f>
        <v>2.9823812066203956</v>
      </c>
      <c r="G74" s="32">
        <f>IF(OR($A74="",$B74=""),"",'MPTO_working_2-way'!E73)</f>
        <v>1.5044438459466738</v>
      </c>
      <c r="H74" s="30">
        <f>IF(OR($A74="",$B74=""),"",'OddsRatio_working_2-way'!M73)</f>
        <v>2.9839783801155599</v>
      </c>
      <c r="I74" s="30">
        <f>IF(OR($A74="",$B74=""),"",'OddsRatio_working_2-way'!N73)</f>
        <v>1.5040377506239528</v>
      </c>
      <c r="J74" s="30">
        <f>IF('Log_working_2-way'!$D73="","",A74^('Log_working_2-way'!$D73))</f>
        <v>3.0046185680168516</v>
      </c>
      <c r="K74" s="32">
        <f>IF('Log_working_2-way'!$D73="","",B74^('Log_working_2-way'!$D73))</f>
        <v>1.498848018248756</v>
      </c>
      <c r="L74" s="37">
        <f t="shared" si="18"/>
        <v>0.34027777777777773</v>
      </c>
      <c r="M74" s="37">
        <f t="shared" si="19"/>
        <v>0.65972222222222221</v>
      </c>
      <c r="N74" s="38">
        <v>170</v>
      </c>
      <c r="O74" s="38">
        <f t="shared" si="20"/>
        <v>110.35087719298245</v>
      </c>
      <c r="P74" s="38">
        <f t="shared" si="21"/>
        <v>54.353741496598644</v>
      </c>
      <c r="Q74" s="38">
        <f t="shared" si="22"/>
        <v>115.64625850340136</v>
      </c>
      <c r="R74" s="38">
        <f t="shared" si="23"/>
        <v>59.649122807017541</v>
      </c>
      <c r="S74" s="39">
        <f t="shared" si="24"/>
        <v>-5.2953813104189038</v>
      </c>
      <c r="T74" s="39">
        <f t="shared" si="25"/>
        <v>-5.2953813104188967</v>
      </c>
      <c r="U74" t="s">
        <v>319</v>
      </c>
      <c r="V74" t="s">
        <v>267</v>
      </c>
      <c r="W74" t="s">
        <v>349</v>
      </c>
      <c r="X74" t="s">
        <v>490</v>
      </c>
      <c r="Y74" s="41"/>
    </row>
    <row r="75" spans="1:25" ht="15" x14ac:dyDescent="0.25">
      <c r="A75">
        <v>1.91</v>
      </c>
      <c r="B75">
        <v>1.98</v>
      </c>
      <c r="C75" s="29">
        <f t="shared" si="17"/>
        <v>2.861071447458885E-2</v>
      </c>
      <c r="D75" s="30">
        <f>IF(OR($A75="",$B75=""),"",A75*'MPTO_working_2-way'!$G74)</f>
        <v>1.9646464646464645</v>
      </c>
      <c r="E75" s="32">
        <f>IF(OR($A75="",$B75=""),"",B75*'MPTO_working_2-way'!$G74)</f>
        <v>2.0366492146596857</v>
      </c>
      <c r="F75" s="30">
        <f>IF(OR($A75="",$B75=""),"",'MPTO_working_2-way'!D74)</f>
        <v>1.9636533568721115</v>
      </c>
      <c r="G75" s="32">
        <f>IF(OR($A75="",$B75=""),"",'MPTO_working_2-way'!E74)</f>
        <v>2.0377175494369308</v>
      </c>
      <c r="H75" s="30">
        <f>IF(OR($A75="",$B75=""),"",'OddsRatio_working_2-way'!M74)</f>
        <v>1.9636241116594322</v>
      </c>
      <c r="I75" s="30">
        <f>IF(OR($A75="",$B75=""),"",'OddsRatio_working_2-way'!N74)</f>
        <v>2.0377490433255412</v>
      </c>
      <c r="J75" s="30">
        <f>IF('Log_working_2-way'!$D74="","",A75^('Log_working_2-way'!$D74))</f>
        <v>1.9631742210121639</v>
      </c>
      <c r="K75" s="32">
        <f>IF('Log_working_2-way'!$D74="","",B75^('Log_working_2-way'!$D74))</f>
        <v>2.0382337672504618</v>
      </c>
      <c r="L75" s="37">
        <f t="shared" si="18"/>
        <v>0.50899742930591263</v>
      </c>
      <c r="M75" s="37">
        <f t="shared" si="19"/>
        <v>0.49100257069408743</v>
      </c>
      <c r="N75" s="38">
        <v>171</v>
      </c>
      <c r="O75" s="38">
        <f t="shared" si="20"/>
        <v>81.471204188481678</v>
      </c>
      <c r="P75" s="38">
        <f t="shared" si="21"/>
        <v>84.63636363636364</v>
      </c>
      <c r="Q75" s="38">
        <f t="shared" si="22"/>
        <v>86.363636363636374</v>
      </c>
      <c r="R75" s="38">
        <f t="shared" si="23"/>
        <v>89.528795811518322</v>
      </c>
      <c r="S75" s="39">
        <f t="shared" si="24"/>
        <v>-4.8924321751546955</v>
      </c>
      <c r="T75" s="39">
        <f t="shared" si="25"/>
        <v>-4.8924321751546813</v>
      </c>
      <c r="U75" t="s">
        <v>322</v>
      </c>
      <c r="V75" t="s">
        <v>326</v>
      </c>
      <c r="W75" t="s">
        <v>350</v>
      </c>
      <c r="X75" t="s">
        <v>490</v>
      </c>
      <c r="Y75" s="41"/>
    </row>
    <row r="76" spans="1:25" ht="15" x14ac:dyDescent="0.25">
      <c r="A76">
        <v>1.69</v>
      </c>
      <c r="B76">
        <v>2.23</v>
      </c>
      <c r="C76" s="29">
        <f t="shared" si="17"/>
        <v>4.0146469604903645E-2</v>
      </c>
      <c r="D76" s="30">
        <f>IF(OR($A76="",$B76=""),"",A76*'MPTO_working_2-way'!$G75)</f>
        <v>1.7578475336322872</v>
      </c>
      <c r="E76" s="32">
        <f>IF(OR($A76="",$B76=""),"",B76*'MPTO_working_2-way'!$G75)</f>
        <v>2.3195266272189352</v>
      </c>
      <c r="F76" s="30">
        <f>IF(OR($A76="",$B76=""),"",'MPTO_working_2-way'!D75)</f>
        <v>1.7493443498038854</v>
      </c>
      <c r="G76" s="32">
        <f>IF(OR($A76="",$B76=""),"",'MPTO_working_2-way'!E75)</f>
        <v>2.3344999535416733</v>
      </c>
      <c r="H76" s="30">
        <f>IF(OR($A76="",$B76=""),"",'OddsRatio_working_2-way'!M75)</f>
        <v>1.7489830503797115</v>
      </c>
      <c r="I76" s="30">
        <f>IF(OR($A76="",$B76=""),"",'OddsRatio_working_2-way'!N75)</f>
        <v>2.3351436985029639</v>
      </c>
      <c r="J76" s="30">
        <f>IF('Log_working_2-way'!$D75="","",A76^('Log_working_2-way'!$D75))</f>
        <v>1.7451064167640695</v>
      </c>
      <c r="K76" s="32">
        <f>IF('Log_working_2-way'!$D75="","",B76^('Log_working_2-way'!$D75))</f>
        <v>2.3420901732972235</v>
      </c>
      <c r="L76" s="37">
        <f t="shared" si="18"/>
        <v>0.56887755102040816</v>
      </c>
      <c r="M76" s="37">
        <f t="shared" si="19"/>
        <v>0.43112244897959179</v>
      </c>
      <c r="N76" s="38">
        <v>172</v>
      </c>
      <c r="O76" s="38">
        <f t="shared" si="20"/>
        <v>70.224852071005927</v>
      </c>
      <c r="P76" s="38">
        <f t="shared" si="21"/>
        <v>94.869955156950681</v>
      </c>
      <c r="Q76" s="38">
        <f t="shared" si="22"/>
        <v>77.130044843049333</v>
      </c>
      <c r="R76" s="38">
        <f t="shared" si="23"/>
        <v>101.77514792899409</v>
      </c>
      <c r="S76" s="39">
        <f t="shared" si="24"/>
        <v>-6.9051927720434065</v>
      </c>
      <c r="T76" s="39">
        <f t="shared" si="25"/>
        <v>-6.9051927720434065</v>
      </c>
      <c r="U76" t="s">
        <v>88</v>
      </c>
      <c r="V76" t="s">
        <v>201</v>
      </c>
      <c r="W76" t="s">
        <v>212</v>
      </c>
      <c r="X76" t="s">
        <v>491</v>
      </c>
      <c r="Y76" s="41"/>
    </row>
    <row r="77" spans="1:25" ht="15" x14ac:dyDescent="0.25">
      <c r="A77">
        <v>1.61</v>
      </c>
      <c r="B77">
        <v>2.4</v>
      </c>
      <c r="C77" s="29">
        <f t="shared" si="17"/>
        <v>3.7784679089026829E-2</v>
      </c>
      <c r="D77" s="30">
        <f>IF(OR($A77="",$B77=""),"",A77*'MPTO_working_2-way'!$G76)</f>
        <v>1.6708333333333334</v>
      </c>
      <c r="E77" s="32">
        <f>IF(OR($A77="",$B77=""),"",B77*'MPTO_working_2-way'!$G76)</f>
        <v>2.4906832298136643</v>
      </c>
      <c r="F77" s="30">
        <f>IF(OR($A77="",$B77=""),"",'MPTO_working_2-way'!D76)</f>
        <v>1.6605070906746886</v>
      </c>
      <c r="G77" s="32">
        <f>IF(OR($A77="",$B77=""),"",'MPTO_working_2-way'!E76)</f>
        <v>2.5139882888744305</v>
      </c>
      <c r="H77" s="30">
        <f>IF(OR($A77="",$B77=""),"",'OddsRatio_working_2-way'!M76)</f>
        <v>1.660086574408453</v>
      </c>
      <c r="I77" s="30">
        <f>IF(OR($A77="",$B77=""),"",'OddsRatio_working_2-way'!N76)</f>
        <v>2.5149527937243179</v>
      </c>
      <c r="J77" s="30">
        <f>IF('Log_working_2-way'!$D76="","",A77^('Log_working_2-way'!$D76))</f>
        <v>1.6553816409506441</v>
      </c>
      <c r="K77" s="32">
        <f>IF('Log_working_2-way'!$D76="","",B77^('Log_working_2-way'!$D76))</f>
        <v>2.5258285211487945</v>
      </c>
      <c r="L77" s="37">
        <f t="shared" si="18"/>
        <v>0.59850374064837908</v>
      </c>
      <c r="M77" s="37">
        <f t="shared" si="19"/>
        <v>0.40149625935162098</v>
      </c>
      <c r="N77" s="38">
        <v>173</v>
      </c>
      <c r="O77" s="38">
        <f t="shared" si="20"/>
        <v>65.546583850931697</v>
      </c>
      <c r="P77" s="38">
        <f t="shared" si="21"/>
        <v>100.91666666666667</v>
      </c>
      <c r="Q77" s="38">
        <f t="shared" si="22"/>
        <v>72.083333333333343</v>
      </c>
      <c r="R77" s="38">
        <f t="shared" si="23"/>
        <v>107.45341614906832</v>
      </c>
      <c r="S77" s="39">
        <f t="shared" si="24"/>
        <v>-6.5367494824016461</v>
      </c>
      <c r="T77" s="39">
        <f t="shared" si="25"/>
        <v>-6.5367494824016461</v>
      </c>
      <c r="U77" t="s">
        <v>91</v>
      </c>
      <c r="V77" t="s">
        <v>84</v>
      </c>
      <c r="W77" t="s">
        <v>212</v>
      </c>
      <c r="X77" t="s">
        <v>491</v>
      </c>
      <c r="Y77" s="41"/>
    </row>
    <row r="78" spans="1:25" ht="15" x14ac:dyDescent="0.25">
      <c r="A78">
        <v>1.73</v>
      </c>
      <c r="B78">
        <v>2.17</v>
      </c>
      <c r="C78" s="29">
        <f t="shared" si="17"/>
        <v>3.8864175168482618E-2</v>
      </c>
      <c r="D78" s="30">
        <f>IF(OR($A78="",$B78=""),"",A78*'MPTO_working_2-way'!$G77)</f>
        <v>1.7972350230414749</v>
      </c>
      <c r="E78" s="32">
        <f>IF(OR($A78="",$B78=""),"",B78*'MPTO_working_2-way'!$G77)</f>
        <v>2.254335260115607</v>
      </c>
      <c r="F78" s="30">
        <f>IF(OR($A78="",$B78=""),"",'MPTO_working_2-way'!D77)</f>
        <v>1.7901814453637255</v>
      </c>
      <c r="G78" s="32">
        <f>IF(OR($A78="",$B78=""),"",'MPTO_working_2-way'!E77)</f>
        <v>2.2655321203343295</v>
      </c>
      <c r="H78" s="30">
        <f>IF(OR($A78="",$B78=""),"",'OddsRatio_working_2-way'!M77)</f>
        <v>1.789893425679455</v>
      </c>
      <c r="I78" s="30">
        <f>IF(OR($A78="",$B78=""),"",'OddsRatio_working_2-way'!N77)</f>
        <v>2.2659935726643319</v>
      </c>
      <c r="J78" s="30">
        <f>IF('Log_working_2-way'!$D77="","",A78^('Log_working_2-way'!$D77))</f>
        <v>1.7866801012683895</v>
      </c>
      <c r="K78" s="32">
        <f>IF('Log_working_2-way'!$D77="","",B78^('Log_working_2-way'!$D77))</f>
        <v>2.2711647318744981</v>
      </c>
      <c r="L78" s="37">
        <f t="shared" si="18"/>
        <v>0.55641025641025632</v>
      </c>
      <c r="M78" s="37">
        <f t="shared" si="19"/>
        <v>0.44358974358974357</v>
      </c>
      <c r="N78" s="38">
        <v>174</v>
      </c>
      <c r="O78" s="38">
        <f t="shared" si="20"/>
        <v>73.421965317919074</v>
      </c>
      <c r="P78" s="38">
        <f t="shared" si="21"/>
        <v>93.815668202764968</v>
      </c>
      <c r="Q78" s="38">
        <f t="shared" si="22"/>
        <v>80.184331797235018</v>
      </c>
      <c r="R78" s="38">
        <f t="shared" si="23"/>
        <v>100.57803468208093</v>
      </c>
      <c r="S78" s="39">
        <f t="shared" si="24"/>
        <v>-6.7623664793159435</v>
      </c>
      <c r="T78" s="39">
        <f t="shared" si="25"/>
        <v>-6.7623664793159577</v>
      </c>
      <c r="U78" t="s">
        <v>202</v>
      </c>
      <c r="V78" t="s">
        <v>474</v>
      </c>
      <c r="W78" t="s">
        <v>212</v>
      </c>
      <c r="X78" t="s">
        <v>491</v>
      </c>
      <c r="Y78" s="41"/>
    </row>
    <row r="79" spans="1:25" ht="15" x14ac:dyDescent="0.25">
      <c r="A79">
        <v>1.58</v>
      </c>
      <c r="B79">
        <v>2.4900000000000002</v>
      </c>
      <c r="C79" s="29">
        <f t="shared" si="17"/>
        <v>3.4517818107874465E-2</v>
      </c>
      <c r="D79" s="30">
        <f>IF(OR($A79="",$B79=""),"",A79*'MPTO_working_2-way'!$G78)</f>
        <v>1.6345381526104417</v>
      </c>
      <c r="E79" s="32">
        <f>IF(OR($A79="",$B79=""),"",B79*'MPTO_working_2-way'!$G78)</f>
        <v>2.5759493670886076</v>
      </c>
      <c r="F79" s="30">
        <f>IF(OR($A79="",$B79=""),"",'MPTO_working_2-way'!D78)</f>
        <v>1.6242929689112753</v>
      </c>
      <c r="G79" s="32">
        <f>IF(OR($A79="",$B79=""),"",'MPTO_working_2-way'!E78)</f>
        <v>2.6018120494676276</v>
      </c>
      <c r="H79" s="30">
        <f>IF(OR($A79="",$B79=""),"",'OddsRatio_working_2-way'!M78)</f>
        <v>1.6239084427754149</v>
      </c>
      <c r="I79" s="30">
        <f>IF(OR($A79="",$B79=""),"",'OddsRatio_working_2-way'!N78)</f>
        <v>2.6027992754058067</v>
      </c>
      <c r="J79" s="30">
        <f>IF('Log_working_2-way'!$D78="","",A79^('Log_working_2-way'!$D78))</f>
        <v>1.6192445352091833</v>
      </c>
      <c r="K79" s="32">
        <f>IF('Log_working_2-way'!$D78="","",B79^('Log_working_2-way'!$D78))</f>
        <v>2.6148709324694677</v>
      </c>
      <c r="L79" s="37">
        <f t="shared" si="18"/>
        <v>0.6117936117936118</v>
      </c>
      <c r="M79" s="37">
        <f t="shared" si="19"/>
        <v>0.3882063882063882</v>
      </c>
      <c r="N79" s="38">
        <v>175</v>
      </c>
      <c r="O79" s="38">
        <f t="shared" si="20"/>
        <v>64.240506329113913</v>
      </c>
      <c r="P79" s="38">
        <f t="shared" si="21"/>
        <v>104.71887550200805</v>
      </c>
      <c r="Q79" s="38">
        <f t="shared" si="22"/>
        <v>70.281124497991954</v>
      </c>
      <c r="R79" s="38">
        <f t="shared" si="23"/>
        <v>110.75949367088606</v>
      </c>
      <c r="S79" s="39">
        <f t="shared" si="24"/>
        <v>-6.0406181688780407</v>
      </c>
      <c r="T79" s="39">
        <f t="shared" si="25"/>
        <v>-6.0406181688780123</v>
      </c>
      <c r="U79" t="s">
        <v>367</v>
      </c>
      <c r="V79" t="s">
        <v>361</v>
      </c>
      <c r="W79" t="s">
        <v>430</v>
      </c>
      <c r="X79" t="s">
        <v>491</v>
      </c>
      <c r="Y79" s="41"/>
    </row>
    <row r="80" spans="1:25" ht="15" x14ac:dyDescent="0.25">
      <c r="A80">
        <v>1.69</v>
      </c>
      <c r="B80">
        <v>2.25</v>
      </c>
      <c r="C80" s="29">
        <f t="shared" si="17"/>
        <v>3.6160420775805502E-2</v>
      </c>
      <c r="D80" s="30">
        <f>IF(OR($A80="",$B80=""),"",A80*'MPTO_working_2-way'!$G79)</f>
        <v>1.7511111111111113</v>
      </c>
      <c r="E80" s="32">
        <f>IF(OR($A80="",$B80=""),"",B80*'MPTO_working_2-way'!$G79)</f>
        <v>2.3313609467455625</v>
      </c>
      <c r="F80" s="30">
        <f>IF(OR($A80="",$B80=""),"",'MPTO_working_2-way'!D79)</f>
        <v>1.7432664756446994</v>
      </c>
      <c r="G80" s="32">
        <f>IF(OR($A80="",$B80=""),"",'MPTO_working_2-way'!E79)</f>
        <v>2.3454124903623752</v>
      </c>
      <c r="H80" s="30">
        <f>IF(OR($A80="",$B80=""),"",'OddsRatio_working_2-way'!M79)</f>
        <v>1.7429670248402687</v>
      </c>
      <c r="I80" s="30">
        <f>IF(OR($A80="",$B80=""),"",'OddsRatio_working_2-way'!N79)</f>
        <v>2.3459547551454145</v>
      </c>
      <c r="J80" s="30">
        <f>IF('Log_working_2-way'!$D79="","",A80^('Log_working_2-way'!$D79))</f>
        <v>1.7393999014212567</v>
      </c>
      <c r="K80" s="32">
        <f>IF('Log_working_2-way'!$D79="","",B80^('Log_working_2-way'!$D79))</f>
        <v>2.3524481110664444</v>
      </c>
      <c r="L80" s="37">
        <f t="shared" si="18"/>
        <v>0.57106598984771573</v>
      </c>
      <c r="M80" s="37">
        <f t="shared" si="19"/>
        <v>0.42893401015228422</v>
      </c>
      <c r="N80" s="38">
        <v>176</v>
      </c>
      <c r="O80" s="38">
        <f t="shared" si="20"/>
        <v>71.857988165680482</v>
      </c>
      <c r="P80" s="38">
        <f t="shared" si="21"/>
        <v>97.777777777777771</v>
      </c>
      <c r="Q80" s="38">
        <f t="shared" si="22"/>
        <v>78.222222222222214</v>
      </c>
      <c r="R80" s="38">
        <f t="shared" si="23"/>
        <v>104.14201183431953</v>
      </c>
      <c r="S80" s="39">
        <f t="shared" si="24"/>
        <v>-6.3642340565417328</v>
      </c>
      <c r="T80" s="39">
        <f t="shared" si="25"/>
        <v>-6.3642340565417612</v>
      </c>
      <c r="U80" t="s">
        <v>371</v>
      </c>
      <c r="V80" t="s">
        <v>366</v>
      </c>
      <c r="W80" t="s">
        <v>430</v>
      </c>
      <c r="X80" t="s">
        <v>491</v>
      </c>
      <c r="Y80" s="41"/>
    </row>
    <row r="81" spans="1:25" ht="15" x14ac:dyDescent="0.25">
      <c r="A81">
        <v>1.78</v>
      </c>
      <c r="B81">
        <v>2.13</v>
      </c>
      <c r="C81" s="29">
        <f t="shared" si="17"/>
        <v>3.128132088410629E-2</v>
      </c>
      <c r="D81" s="30">
        <f>IF(OR($A81="",$B81=""),"",A81*'MPTO_working_2-way'!$G80)</f>
        <v>1.8356807511737092</v>
      </c>
      <c r="E81" s="32">
        <f>IF(OR($A81="",$B81=""),"",B81*'MPTO_working_2-way'!$G80)</f>
        <v>2.1966292134831464</v>
      </c>
      <c r="F81" s="30">
        <f>IF(OR($A81="",$B81=""),"",'MPTO_working_2-way'!D80)</f>
        <v>1.8309750325976726</v>
      </c>
      <c r="G81" s="32">
        <f>IF(OR($A81="",$B81=""),"",'MPTO_working_2-way'!E80)</f>
        <v>2.2034055907479515</v>
      </c>
      <c r="H81" s="30">
        <f>IF(OR($A81="",$B81=""),"",'OddsRatio_working_2-way'!M80)</f>
        <v>1.8308221751528204</v>
      </c>
      <c r="I81" s="30">
        <f>IF(OR($A81="",$B81=""),"",'OddsRatio_working_2-way'!N80)</f>
        <v>2.2036269973367788</v>
      </c>
      <c r="J81" s="30">
        <f>IF('Log_working_2-way'!$D80="","",A81^('Log_working_2-way'!$D80))</f>
        <v>1.8286894264917752</v>
      </c>
      <c r="K81" s="32">
        <f>IF('Log_working_2-way'!$D80="","",B81^('Log_working_2-way'!$D80))</f>
        <v>2.2067247005110642</v>
      </c>
      <c r="L81" s="37">
        <f t="shared" si="18"/>
        <v>0.54475703324808178</v>
      </c>
      <c r="M81" s="37">
        <f t="shared" si="19"/>
        <v>0.45524296675191805</v>
      </c>
      <c r="N81" s="38">
        <v>177</v>
      </c>
      <c r="O81" s="38">
        <f t="shared" si="20"/>
        <v>77.561797752808999</v>
      </c>
      <c r="P81" s="38">
        <f t="shared" si="21"/>
        <v>93.901408450704224</v>
      </c>
      <c r="Q81" s="38">
        <f t="shared" si="22"/>
        <v>83.098591549295776</v>
      </c>
      <c r="R81" s="38">
        <f t="shared" si="23"/>
        <v>99.438202247191015</v>
      </c>
      <c r="S81" s="39">
        <f t="shared" si="24"/>
        <v>-5.5367937964867764</v>
      </c>
      <c r="T81" s="39">
        <f t="shared" si="25"/>
        <v>-5.5367937964867906</v>
      </c>
      <c r="U81" t="s">
        <v>369</v>
      </c>
      <c r="V81" t="s">
        <v>395</v>
      </c>
      <c r="W81" t="s">
        <v>430</v>
      </c>
      <c r="X81" t="s">
        <v>491</v>
      </c>
      <c r="Y81" s="41"/>
    </row>
    <row r="82" spans="1:25" ht="15" x14ac:dyDescent="0.25">
      <c r="A82">
        <v>1.56</v>
      </c>
      <c r="B82">
        <v>2.5499999999999998</v>
      </c>
      <c r="C82" s="29">
        <f t="shared" si="17"/>
        <v>3.3182503770738947E-2</v>
      </c>
      <c r="D82" s="30">
        <f>IF(OR($A82="",$B82=""),"",A82*'MPTO_working_2-way'!$G81)</f>
        <v>1.6117647058823528</v>
      </c>
      <c r="E82" s="32">
        <f>IF(OR($A82="",$B82=""),"",B82*'MPTO_working_2-way'!$G81)</f>
        <v>2.6346153846153841</v>
      </c>
      <c r="F82" s="30">
        <f>IF(OR($A82="",$B82=""),"",'MPTO_working_2-way'!D81)</f>
        <v>1.6014492753623186</v>
      </c>
      <c r="G82" s="32">
        <f>IF(OR($A82="",$B82=""),"",'MPTO_working_2-way'!E81)</f>
        <v>2.6626506024096379</v>
      </c>
      <c r="H82" s="30">
        <f>IF(OR($A82="",$B82=""),"",'OddsRatio_working_2-way'!M81)</f>
        <v>1.6010743070375286</v>
      </c>
      <c r="I82" s="30">
        <f>IF(OR($A82="",$B82=""),"",'OddsRatio_working_2-way'!N81)</f>
        <v>2.6636878141217299</v>
      </c>
      <c r="J82" s="30">
        <f>IF('Log_working_2-way'!$D81="","",A82^('Log_working_2-way'!$D81))</f>
        <v>1.5963778347531083</v>
      </c>
      <c r="K82" s="32">
        <f>IF('Log_working_2-way'!$D81="","",B82^('Log_working_2-way'!$D81))</f>
        <v>2.6767893468305748</v>
      </c>
      <c r="L82" s="37">
        <f t="shared" si="18"/>
        <v>0.62043795620437958</v>
      </c>
      <c r="M82" s="37">
        <f t="shared" si="19"/>
        <v>0.37956204379562053</v>
      </c>
      <c r="N82" s="38">
        <v>178</v>
      </c>
      <c r="O82" s="38">
        <f t="shared" si="20"/>
        <v>63.897435897435898</v>
      </c>
      <c r="P82" s="38">
        <f t="shared" si="21"/>
        <v>108.19607843137256</v>
      </c>
      <c r="Q82" s="38">
        <f t="shared" si="22"/>
        <v>69.803921568627459</v>
      </c>
      <c r="R82" s="38">
        <f t="shared" si="23"/>
        <v>114.10256410256409</v>
      </c>
      <c r="S82" s="39">
        <f t="shared" si="24"/>
        <v>-5.906485671191561</v>
      </c>
      <c r="T82" s="39">
        <f t="shared" si="25"/>
        <v>-5.9064856711915326</v>
      </c>
      <c r="U82" t="s">
        <v>396</v>
      </c>
      <c r="V82" t="s">
        <v>364</v>
      </c>
      <c r="W82" t="s">
        <v>430</v>
      </c>
      <c r="X82" t="s">
        <v>491</v>
      </c>
      <c r="Y82" s="41"/>
    </row>
    <row r="83" spans="1:25" ht="15" x14ac:dyDescent="0.25">
      <c r="A83">
        <v>1.98</v>
      </c>
      <c r="B83">
        <v>1.91</v>
      </c>
      <c r="C83" s="29">
        <f t="shared" si="17"/>
        <v>2.861071447458885E-2</v>
      </c>
      <c r="D83" s="30">
        <f>IF(OR($A83="",$B83=""),"",A83*'MPTO_working_2-way'!$G82)</f>
        <v>2.0366492146596857</v>
      </c>
      <c r="E83" s="32">
        <f>IF(OR($A83="",$B83=""),"",B83*'MPTO_working_2-way'!$G82)</f>
        <v>1.9646464646464645</v>
      </c>
      <c r="F83" s="30">
        <f>IF(OR($A83="",$B83=""),"",'MPTO_working_2-way'!D82)</f>
        <v>2.0377175494369308</v>
      </c>
      <c r="G83" s="32">
        <f>IF(OR($A83="",$B83=""),"",'MPTO_working_2-way'!E82)</f>
        <v>1.9636533568721115</v>
      </c>
      <c r="H83" s="30">
        <f>IF(OR($A83="",$B83=""),"",'OddsRatio_working_2-way'!M82)</f>
        <v>2.0377490433255412</v>
      </c>
      <c r="I83" s="30">
        <f>IF(OR($A83="",$B83=""),"",'OddsRatio_working_2-way'!N82)</f>
        <v>1.9636241116594322</v>
      </c>
      <c r="J83" s="30">
        <f>IF('Log_working_2-way'!$D82="","",A83^('Log_working_2-way'!$D82))</f>
        <v>2.0382337672504618</v>
      </c>
      <c r="K83" s="32">
        <f>IF('Log_working_2-way'!$D82="","",B83^('Log_working_2-way'!$D82))</f>
        <v>1.9631742210121639</v>
      </c>
      <c r="L83" s="37">
        <f t="shared" si="18"/>
        <v>0.49100257069408743</v>
      </c>
      <c r="M83" s="37">
        <f t="shared" si="19"/>
        <v>0.50899742930591263</v>
      </c>
      <c r="N83" s="38">
        <v>179</v>
      </c>
      <c r="O83" s="38">
        <f t="shared" si="20"/>
        <v>88.595959595959613</v>
      </c>
      <c r="P83" s="38">
        <f t="shared" si="21"/>
        <v>85.282722513088999</v>
      </c>
      <c r="Q83" s="38">
        <f t="shared" si="22"/>
        <v>93.717277486910987</v>
      </c>
      <c r="R83" s="38">
        <f t="shared" si="23"/>
        <v>90.404040404040416</v>
      </c>
      <c r="S83" s="39">
        <f t="shared" si="24"/>
        <v>-5.1213178909513744</v>
      </c>
      <c r="T83" s="39">
        <f t="shared" si="25"/>
        <v>-5.121317890951417</v>
      </c>
      <c r="U83" t="s">
        <v>368</v>
      </c>
      <c r="V83" t="s">
        <v>397</v>
      </c>
      <c r="W83" t="s">
        <v>430</v>
      </c>
      <c r="X83" t="s">
        <v>491</v>
      </c>
      <c r="Y83" s="41"/>
    </row>
    <row r="84" spans="1:25" ht="15" x14ac:dyDescent="0.25">
      <c r="A84">
        <v>1.43</v>
      </c>
      <c r="B84">
        <v>2.95</v>
      </c>
      <c r="C84" s="29">
        <f t="shared" si="17"/>
        <v>3.8283750148156992E-2</v>
      </c>
      <c r="D84" s="30">
        <f>IF(OR($A84="",$B84=""),"",A84*'MPTO_working_2-way'!$G83)</f>
        <v>1.4847457627118645</v>
      </c>
      <c r="E84" s="32">
        <f>IF(OR($A84="",$B84=""),"",B84*'MPTO_working_2-way'!$G83)</f>
        <v>3.0629370629370634</v>
      </c>
      <c r="F84" s="30">
        <f>IF(OR($A84="",$B84=""),"",'MPTO_working_2-way'!D83)</f>
        <v>1.4702448375010893</v>
      </c>
      <c r="G84" s="32">
        <f>IF(OR($A84="",$B84=""),"",'MPTO_working_2-way'!E83)</f>
        <v>3.1265517880303877</v>
      </c>
      <c r="H84" s="30">
        <f>IF(OR($A84="",$B84=""),"",'OddsRatio_working_2-way'!M83)</f>
        <v>1.469587926285185</v>
      </c>
      <c r="I84" s="30">
        <f>IF(OR($A84="",$B84=""),"",'OddsRatio_working_2-way'!N83)</f>
        <v>3.1295266424560721</v>
      </c>
      <c r="J84" s="30">
        <f>IF('Log_working_2-way'!$D83="","",A84^('Log_working_2-way'!$D83))</f>
        <v>1.4629176001568192</v>
      </c>
      <c r="K84" s="32">
        <f>IF('Log_working_2-way'!$D83="","",B84^('Log_working_2-way'!$D83))</f>
        <v>3.1602116654460213</v>
      </c>
      <c r="L84" s="37">
        <f t="shared" si="18"/>
        <v>0.67351598173515981</v>
      </c>
      <c r="M84" s="37">
        <f t="shared" si="19"/>
        <v>0.32648401826484014</v>
      </c>
      <c r="N84" s="38">
        <v>180</v>
      </c>
      <c r="O84" s="38">
        <f t="shared" si="20"/>
        <v>54.12587412587412</v>
      </c>
      <c r="P84" s="38">
        <f t="shared" si="21"/>
        <v>118.98305084745762</v>
      </c>
      <c r="Q84" s="38">
        <f t="shared" si="22"/>
        <v>61.016949152542367</v>
      </c>
      <c r="R84" s="38">
        <f t="shared" si="23"/>
        <v>125.87412587412589</v>
      </c>
      <c r="S84" s="39">
        <f t="shared" si="24"/>
        <v>-6.891075026668247</v>
      </c>
      <c r="T84" s="39">
        <f t="shared" si="25"/>
        <v>-6.8910750266682754</v>
      </c>
      <c r="U84" t="s">
        <v>365</v>
      </c>
      <c r="V84" t="s">
        <v>352</v>
      </c>
      <c r="W84" t="s">
        <v>430</v>
      </c>
      <c r="X84" t="s">
        <v>491</v>
      </c>
      <c r="Y84" s="41"/>
    </row>
    <row r="85" spans="1:25" ht="15" x14ac:dyDescent="0.25">
      <c r="A85">
        <v>1.62</v>
      </c>
      <c r="B85">
        <v>2.4</v>
      </c>
      <c r="C85" s="29">
        <f t="shared" si="17"/>
        <v>3.3950617283950546E-2</v>
      </c>
      <c r="D85" s="30">
        <f>IF(OR($A85="",$B85=""),"",A85*'MPTO_working_2-way'!$G84)</f>
        <v>1.675</v>
      </c>
      <c r="E85" s="32">
        <f>IF(OR($A85="",$B85=""),"",B85*'MPTO_working_2-way'!$G84)</f>
        <v>2.4814814814814814</v>
      </c>
      <c r="F85" s="30">
        <f>IF(OR($A85="",$B85=""),"",'MPTO_working_2-way'!D84)</f>
        <v>1.6658097686375322</v>
      </c>
      <c r="G85" s="32">
        <f>IF(OR($A85="",$B85=""),"",'MPTO_working_2-way'!E84)</f>
        <v>2.5019305019305014</v>
      </c>
      <c r="H85" s="30">
        <f>IF(OR($A85="",$B85=""),"",'OddsRatio_working_2-way'!M84)</f>
        <v>1.6654751256486924</v>
      </c>
      <c r="I85" s="30">
        <f>IF(OR($A85="",$B85=""),"",'OddsRatio_working_2-way'!N84)</f>
        <v>2.502685767593821</v>
      </c>
      <c r="J85" s="30">
        <f>IF('Log_working_2-way'!$D84="","",A85^('Log_working_2-way'!$D84))</f>
        <v>1.6612975476246807</v>
      </c>
      <c r="K85" s="32">
        <f>IF('Log_working_2-way'!$D84="","",B85^('Log_working_2-way'!$D84))</f>
        <v>2.5121786003771214</v>
      </c>
      <c r="L85" s="37">
        <f t="shared" si="18"/>
        <v>0.59701492537313428</v>
      </c>
      <c r="M85" s="37">
        <f t="shared" si="19"/>
        <v>0.40298507462686567</v>
      </c>
      <c r="N85" s="38">
        <v>181</v>
      </c>
      <c r="O85" s="38">
        <f t="shared" si="20"/>
        <v>69.271604938271622</v>
      </c>
      <c r="P85" s="38">
        <f t="shared" si="21"/>
        <v>105.58333333333333</v>
      </c>
      <c r="Q85" s="38">
        <f t="shared" si="22"/>
        <v>75.416666666666671</v>
      </c>
      <c r="R85" s="38">
        <f t="shared" si="23"/>
        <v>111.72839506172839</v>
      </c>
      <c r="S85" s="39">
        <f t="shared" si="24"/>
        <v>-6.1450617283950493</v>
      </c>
      <c r="T85" s="39">
        <f t="shared" si="25"/>
        <v>-6.1450617283950635</v>
      </c>
      <c r="U85" t="s">
        <v>377</v>
      </c>
      <c r="V85" t="s">
        <v>355</v>
      </c>
      <c r="W85" t="s">
        <v>431</v>
      </c>
      <c r="X85" t="s">
        <v>491</v>
      </c>
      <c r="Y85" s="41"/>
    </row>
    <row r="86" spans="1:25" ht="15" x14ac:dyDescent="0.25">
      <c r="A86">
        <v>1.85</v>
      </c>
      <c r="B86">
        <v>2.04</v>
      </c>
      <c r="C86" s="29">
        <f t="shared" si="17"/>
        <v>3.0736618971912932E-2</v>
      </c>
      <c r="D86" s="30">
        <f>IF(OR($A86="",$B86=""),"",A86*'MPTO_working_2-way'!$G85)</f>
        <v>1.9068627450980391</v>
      </c>
      <c r="E86" s="32">
        <f>IF(OR($A86="",$B86=""),"",B86*'MPTO_working_2-way'!$G85)</f>
        <v>2.1027027027027025</v>
      </c>
      <c r="F86" s="30">
        <f>IF(OR($A86="",$B86=""),"",'MPTO_working_2-way'!D85)</f>
        <v>1.9041372351160444</v>
      </c>
      <c r="G86" s="32">
        <f>IF(OR($A86="",$B86=""),"",'MPTO_working_2-way'!E85)</f>
        <v>2.1060267857142851</v>
      </c>
      <c r="H86" s="30">
        <f>IF(OR($A86="",$B86=""),"",'OddsRatio_working_2-way'!M85)</f>
        <v>1.904050713349474</v>
      </c>
      <c r="I86" s="30">
        <f>IF(OR($A86="",$B86=""),"",'OddsRatio_working_2-way'!N85)</f>
        <v>2.1061326375099441</v>
      </c>
      <c r="J86" s="30">
        <f>IF('Log_working_2-way'!$D85="","",A86^('Log_working_2-way'!$D85))</f>
        <v>1.9028150891340896</v>
      </c>
      <c r="K86" s="32">
        <f>IF('Log_working_2-way'!$D85="","",B86^('Log_working_2-way'!$D85))</f>
        <v>2.1076465292124213</v>
      </c>
      <c r="L86" s="37">
        <f t="shared" si="18"/>
        <v>0.52442159383033427</v>
      </c>
      <c r="M86" s="37">
        <f t="shared" si="19"/>
        <v>0.47557840616966585</v>
      </c>
      <c r="N86" s="38">
        <v>182</v>
      </c>
      <c r="O86" s="38">
        <f t="shared" si="20"/>
        <v>83.6216216216216</v>
      </c>
      <c r="P86" s="38">
        <f t="shared" si="21"/>
        <v>92.784313725490208</v>
      </c>
      <c r="Q86" s="38">
        <f t="shared" si="22"/>
        <v>89.215686274509807</v>
      </c>
      <c r="R86" s="38">
        <f t="shared" si="23"/>
        <v>98.378378378378358</v>
      </c>
      <c r="S86" s="39">
        <f t="shared" si="24"/>
        <v>-5.594064652888207</v>
      </c>
      <c r="T86" s="39">
        <f t="shared" si="25"/>
        <v>-5.5940646528881501</v>
      </c>
      <c r="U86" t="s">
        <v>376</v>
      </c>
      <c r="V86" t="s">
        <v>399</v>
      </c>
      <c r="W86" t="s">
        <v>431</v>
      </c>
      <c r="X86" t="s">
        <v>491</v>
      </c>
      <c r="Y86" s="41"/>
    </row>
    <row r="87" spans="1:25" ht="15" x14ac:dyDescent="0.25">
      <c r="A87">
        <v>1.5</v>
      </c>
      <c r="B87">
        <v>2.68</v>
      </c>
      <c r="C87" s="29">
        <f t="shared" si="17"/>
        <v>3.9800995024875441E-2</v>
      </c>
      <c r="D87" s="30">
        <f>IF(OR($A87="",$B87=""),"",A87*'MPTO_working_2-way'!$G86)</f>
        <v>1.5597014925373132</v>
      </c>
      <c r="E87" s="32">
        <f>IF(OR($A87="",$B87=""),"",B87*'MPTO_working_2-way'!$G86)</f>
        <v>2.7866666666666662</v>
      </c>
      <c r="F87" s="30">
        <f>IF(OR($A87="",$B87=""),"",'MPTO_working_2-way'!D86)</f>
        <v>1.546153846153846</v>
      </c>
      <c r="G87" s="32">
        <f>IF(OR($A87="",$B87=""),"",'MPTO_working_2-way'!E86)</f>
        <v>2.8309859154929571</v>
      </c>
      <c r="H87" s="30">
        <f>IF(OR($A87="",$B87=""),"",'OddsRatio_working_2-way'!M86)</f>
        <v>1.545544725589981</v>
      </c>
      <c r="I87" s="30">
        <f>IF(OR($A87="",$B87=""),"",'OddsRatio_working_2-way'!N86)</f>
        <v>2.8330302779823358</v>
      </c>
      <c r="J87" s="30">
        <f>IF('Log_working_2-way'!$D86="","",A87^('Log_working_2-way'!$D86))</f>
        <v>1.5393408620921092</v>
      </c>
      <c r="K87" s="32">
        <f>IF('Log_working_2-way'!$D86="","",B87^('Log_working_2-way'!$D86))</f>
        <v>2.8541150324126194</v>
      </c>
      <c r="L87" s="37">
        <f t="shared" si="18"/>
        <v>0.6411483253588518</v>
      </c>
      <c r="M87" s="37">
        <f t="shared" si="19"/>
        <v>0.35885167464114837</v>
      </c>
      <c r="N87" s="38">
        <v>183</v>
      </c>
      <c r="O87" s="38">
        <f t="shared" si="20"/>
        <v>61</v>
      </c>
      <c r="P87" s="38">
        <f t="shared" si="21"/>
        <v>114.71641791044777</v>
      </c>
      <c r="Q87" s="38">
        <f t="shared" si="22"/>
        <v>68.283582089552226</v>
      </c>
      <c r="R87" s="38">
        <f t="shared" si="23"/>
        <v>122</v>
      </c>
      <c r="S87" s="39">
        <f t="shared" si="24"/>
        <v>-7.2835820895522261</v>
      </c>
      <c r="T87" s="39">
        <f t="shared" si="25"/>
        <v>-7.2835820895522261</v>
      </c>
      <c r="U87" t="s">
        <v>356</v>
      </c>
      <c r="V87" t="s">
        <v>401</v>
      </c>
      <c r="W87" t="s">
        <v>431</v>
      </c>
      <c r="X87" t="s">
        <v>491</v>
      </c>
      <c r="Y87" s="41"/>
    </row>
    <row r="88" spans="1:25" ht="15" x14ac:dyDescent="0.25">
      <c r="A88">
        <v>1.64</v>
      </c>
      <c r="B88">
        <v>2.36</v>
      </c>
      <c r="C88" s="29">
        <f t="shared" si="17"/>
        <v>3.3484911120297722E-2</v>
      </c>
      <c r="D88" s="30">
        <f>IF(OR($A88="",$B88=""),"",A88*'MPTO_working_2-way'!$G87)</f>
        <v>1.6949152542372881</v>
      </c>
      <c r="E88" s="32">
        <f>IF(OR($A88="",$B88=""),"",B88*'MPTO_working_2-way'!$G87)</f>
        <v>2.4390243902439024</v>
      </c>
      <c r="F88" s="30">
        <f>IF(OR($A88="",$B88=""),"",'MPTO_working_2-way'!D87)</f>
        <v>1.6863018473335656</v>
      </c>
      <c r="G88" s="32">
        <f>IF(OR($A88="",$B88=""),"",'MPTO_working_2-way'!E87)</f>
        <v>2.4570848146267141</v>
      </c>
      <c r="H88" s="30">
        <f>IF(OR($A88="",$B88=""),"",'OddsRatio_working_2-way'!M87)</f>
        <v>1.6859943405700353</v>
      </c>
      <c r="I88" s="30">
        <f>IF(OR($A88="",$B88=""),"",'OddsRatio_working_2-way'!N87)</f>
        <v>2.4577379737113252</v>
      </c>
      <c r="J88" s="30">
        <f>IF('Log_working_2-way'!$D87="","",A88^('Log_working_2-way'!$D87))</f>
        <v>1.6820816748919711</v>
      </c>
      <c r="K88" s="32">
        <f>IF('Log_working_2-way'!$D87="","",B88^('Log_working_2-way'!$D87))</f>
        <v>2.4661000827478752</v>
      </c>
      <c r="L88" s="37">
        <f t="shared" si="18"/>
        <v>0.59000000000000008</v>
      </c>
      <c r="M88" s="37">
        <f t="shared" si="19"/>
        <v>0.41000000000000003</v>
      </c>
      <c r="N88" s="38">
        <v>184</v>
      </c>
      <c r="O88" s="38">
        <f t="shared" si="20"/>
        <v>71.804878048780481</v>
      </c>
      <c r="P88" s="38">
        <f t="shared" si="21"/>
        <v>106.03389830508473</v>
      </c>
      <c r="Q88" s="38">
        <f t="shared" si="22"/>
        <v>77.966101694915267</v>
      </c>
      <c r="R88" s="38">
        <f t="shared" si="23"/>
        <v>112.19512195121951</v>
      </c>
      <c r="S88" s="39">
        <f t="shared" si="24"/>
        <v>-6.1612236461347862</v>
      </c>
      <c r="T88" s="39">
        <f t="shared" si="25"/>
        <v>-6.161223646134772</v>
      </c>
      <c r="U88" t="s">
        <v>379</v>
      </c>
      <c r="V88" t="s">
        <v>375</v>
      </c>
      <c r="W88" t="s">
        <v>431</v>
      </c>
      <c r="X88" t="s">
        <v>491</v>
      </c>
      <c r="Y88" s="41"/>
    </row>
    <row r="89" spans="1:25" ht="15" x14ac:dyDescent="0.25">
      <c r="A89">
        <v>1.45</v>
      </c>
      <c r="B89">
        <v>2.88</v>
      </c>
      <c r="C89" s="29">
        <f t="shared" si="17"/>
        <v>3.687739463601547E-2</v>
      </c>
      <c r="D89" s="30">
        <f>IF(OR($A89="",$B89=""),"",A89*'MPTO_working_2-way'!$G88)</f>
        <v>1.5034722222222223</v>
      </c>
      <c r="E89" s="32">
        <f>IF(OR($A89="",$B89=""),"",B89*'MPTO_working_2-way'!$G88)</f>
        <v>2.9862068965517246</v>
      </c>
      <c r="F89" s="30">
        <f>IF(OR($A89="",$B89=""),"",'MPTO_working_2-way'!D88)</f>
        <v>1.4898323225115948</v>
      </c>
      <c r="G89" s="32">
        <f>IF(OR($A89="",$B89=""),"",'MPTO_working_2-way'!E88)</f>
        <v>3.0415149308084493</v>
      </c>
      <c r="H89" s="30">
        <f>IF(OR($A89="",$B89=""),"",'OddsRatio_working_2-way'!M88)</f>
        <v>1.4892460547900814</v>
      </c>
      <c r="I89" s="30">
        <f>IF(OR($A89="",$B89=""),"",'OddsRatio_working_2-way'!N88)</f>
        <v>3.0439612955674531</v>
      </c>
      <c r="J89" s="30">
        <f>IF('Log_working_2-way'!$D88="","",A89^('Log_working_2-way'!$D88))</f>
        <v>1.4829852248113591</v>
      </c>
      <c r="K89" s="32">
        <f>IF('Log_working_2-way'!$D88="","",B89^('Log_working_2-way'!$D88))</f>
        <v>3.0704567109480201</v>
      </c>
      <c r="L89" s="37">
        <f t="shared" si="18"/>
        <v>0.66512702078521935</v>
      </c>
      <c r="M89" s="37">
        <f t="shared" si="19"/>
        <v>0.33487297921478054</v>
      </c>
      <c r="N89" s="38">
        <v>185</v>
      </c>
      <c r="O89" s="38">
        <f t="shared" si="20"/>
        <v>57.413793103448278</v>
      </c>
      <c r="P89" s="38">
        <f t="shared" si="21"/>
        <v>120.76388888888887</v>
      </c>
      <c r="Q89" s="38">
        <f t="shared" si="22"/>
        <v>64.236111111111114</v>
      </c>
      <c r="R89" s="38">
        <f t="shared" si="23"/>
        <v>127.58620689655173</v>
      </c>
      <c r="S89" s="39">
        <f t="shared" si="24"/>
        <v>-6.8223180076628367</v>
      </c>
      <c r="T89" s="39">
        <f t="shared" si="25"/>
        <v>-6.822318007662858</v>
      </c>
      <c r="U89" t="s">
        <v>244</v>
      </c>
      <c r="V89" t="s">
        <v>238</v>
      </c>
      <c r="W89" t="s">
        <v>344</v>
      </c>
      <c r="X89" t="s">
        <v>491</v>
      </c>
      <c r="Y89" s="41"/>
    </row>
    <row r="90" spans="1:25" ht="15" x14ac:dyDescent="0.25">
      <c r="A90">
        <v>1.57</v>
      </c>
      <c r="B90">
        <v>2.5</v>
      </c>
      <c r="C90" s="29">
        <f t="shared" si="17"/>
        <v>3.6942675159235661E-2</v>
      </c>
      <c r="D90" s="30">
        <f>IF(OR($A90="",$B90=""),"",A90*'MPTO_working_2-way'!$G89)</f>
        <v>1.6280000000000001</v>
      </c>
      <c r="E90" s="32">
        <f>IF(OR($A90="",$B90=""),"",B90*'MPTO_working_2-way'!$G89)</f>
        <v>2.5923566878980893</v>
      </c>
      <c r="F90" s="30">
        <f>IF(OR($A90="",$B90=""),"",'MPTO_working_2-way'!D89)</f>
        <v>1.6168898043254378</v>
      </c>
      <c r="G90" s="32">
        <f>IF(OR($A90="",$B90=""),"",'MPTO_working_2-way'!E89)</f>
        <v>2.621035058430718</v>
      </c>
      <c r="H90" s="30">
        <f>IF(OR($A90="",$B90=""),"",'OddsRatio_working_2-way'!M89)</f>
        <v>1.6164414002968981</v>
      </c>
      <c r="I90" s="30">
        <f>IF(OR($A90="",$B90=""),"",'OddsRatio_working_2-way'!N89)</f>
        <v>2.6222142113076257</v>
      </c>
      <c r="J90" s="30">
        <f>IF('Log_working_2-way'!$D89="","",A90^('Log_working_2-way'!$D89))</f>
        <v>1.6113758926152844</v>
      </c>
      <c r="K90" s="32">
        <f>IF('Log_working_2-way'!$D89="","",B90^('Log_working_2-way'!$D89))</f>
        <v>2.6356549417120103</v>
      </c>
      <c r="L90" s="37">
        <f t="shared" si="18"/>
        <v>0.61425061425061422</v>
      </c>
      <c r="M90" s="37">
        <f t="shared" si="19"/>
        <v>0.38574938574938572</v>
      </c>
      <c r="N90" s="38">
        <v>186</v>
      </c>
      <c r="O90" s="38">
        <f t="shared" si="20"/>
        <v>67.52866242038219</v>
      </c>
      <c r="P90" s="38">
        <f t="shared" si="21"/>
        <v>111.60000000000001</v>
      </c>
      <c r="Q90" s="38">
        <f t="shared" si="22"/>
        <v>74.400000000000006</v>
      </c>
      <c r="R90" s="38">
        <f t="shared" si="23"/>
        <v>118.47133757961782</v>
      </c>
      <c r="S90" s="39">
        <f t="shared" si="24"/>
        <v>-6.8713375796178155</v>
      </c>
      <c r="T90" s="39">
        <f t="shared" si="25"/>
        <v>-6.8713375796178155</v>
      </c>
      <c r="U90" t="s">
        <v>236</v>
      </c>
      <c r="V90" t="s">
        <v>234</v>
      </c>
      <c r="W90" t="s">
        <v>344</v>
      </c>
      <c r="X90" t="s">
        <v>491</v>
      </c>
      <c r="Y90" s="41"/>
    </row>
    <row r="91" spans="1:25" ht="15" x14ac:dyDescent="0.25">
      <c r="A91">
        <v>2.04</v>
      </c>
      <c r="B91">
        <v>1.85</v>
      </c>
      <c r="C91" s="29">
        <f t="shared" si="17"/>
        <v>3.0736618971912932E-2</v>
      </c>
      <c r="D91" s="30">
        <f>IF(OR($A91="",$B91=""),"",A91*'MPTO_working_2-way'!$G90)</f>
        <v>2.1027027027027025</v>
      </c>
      <c r="E91" s="32">
        <f>IF(OR($A91="",$B91=""),"",B91*'MPTO_working_2-way'!$G90)</f>
        <v>1.9068627450980391</v>
      </c>
      <c r="F91" s="30">
        <f>IF(OR($A91="",$B91=""),"",'MPTO_working_2-way'!D90)</f>
        <v>2.1060267857142851</v>
      </c>
      <c r="G91" s="32">
        <f>IF(OR($A91="",$B91=""),"",'MPTO_working_2-way'!E90)</f>
        <v>1.9041372351160444</v>
      </c>
      <c r="H91" s="30">
        <f>IF(OR($A91="",$B91=""),"",'OddsRatio_working_2-way'!M90)</f>
        <v>2.1061326375099441</v>
      </c>
      <c r="I91" s="30">
        <f>IF(OR($A91="",$B91=""),"",'OddsRatio_working_2-way'!N90)</f>
        <v>1.904050713349474</v>
      </c>
      <c r="J91" s="30">
        <f>IF('Log_working_2-way'!$D90="","",A91^('Log_working_2-way'!$D90))</f>
        <v>2.1076465292124213</v>
      </c>
      <c r="K91" s="32">
        <f>IF('Log_working_2-way'!$D90="","",B91^('Log_working_2-way'!$D90))</f>
        <v>1.9028150891340896</v>
      </c>
      <c r="L91" s="37">
        <f t="shared" si="18"/>
        <v>0.47557840616966585</v>
      </c>
      <c r="M91" s="37">
        <f t="shared" si="19"/>
        <v>0.52442159383033427</v>
      </c>
      <c r="N91" s="38">
        <v>187</v>
      </c>
      <c r="O91" s="38">
        <f t="shared" si="20"/>
        <v>95.333333333333343</v>
      </c>
      <c r="P91" s="38">
        <f t="shared" si="21"/>
        <v>85.918918918918905</v>
      </c>
      <c r="Q91" s="38">
        <f t="shared" si="22"/>
        <v>101.08108108108107</v>
      </c>
      <c r="R91" s="38">
        <f t="shared" si="23"/>
        <v>91.666666666666657</v>
      </c>
      <c r="S91" s="39">
        <f t="shared" si="24"/>
        <v>-5.7477477477477237</v>
      </c>
      <c r="T91" s="39">
        <f t="shared" si="25"/>
        <v>-5.7477477477477521</v>
      </c>
      <c r="U91" t="s">
        <v>239</v>
      </c>
      <c r="V91" t="s">
        <v>435</v>
      </c>
      <c r="W91" t="s">
        <v>344</v>
      </c>
      <c r="X91" t="s">
        <v>491</v>
      </c>
      <c r="Y91" s="41"/>
    </row>
    <row r="92" spans="1:25" ht="15" x14ac:dyDescent="0.25">
      <c r="A92">
        <v>1.79</v>
      </c>
      <c r="B92">
        <v>2.09</v>
      </c>
      <c r="C92" s="29">
        <f t="shared" si="17"/>
        <v>3.7128117398625982E-2</v>
      </c>
      <c r="D92" s="30">
        <f>IF(OR($A92="",$B92=""),"",A92*'MPTO_working_2-way'!$G91)</f>
        <v>1.8564593301435406</v>
      </c>
      <c r="E92" s="32">
        <f>IF(OR($A92="",$B92=""),"",B92*'MPTO_working_2-way'!$G91)</f>
        <v>2.1675977653631282</v>
      </c>
      <c r="F92" s="30">
        <f>IF(OR($A92="",$B92=""),"",'MPTO_working_2-way'!D91)</f>
        <v>1.8515255747197545</v>
      </c>
      <c r="G92" s="32">
        <f>IF(OR($A92="",$B92=""),"",'MPTO_working_2-way'!E91)</f>
        <v>2.1743628490889537</v>
      </c>
      <c r="H92" s="30">
        <f>IF(OR($A92="",$B92=""),"",'OddsRatio_working_2-way'!M91)</f>
        <v>1.8513346241060764</v>
      </c>
      <c r="I92" s="30">
        <f>IF(OR($A92="",$B92=""),"",'OddsRatio_working_2-way'!N91)</f>
        <v>2.1746262535134471</v>
      </c>
      <c r="J92" s="30">
        <f>IF('Log_working_2-way'!$D91="","",A92^('Log_working_2-way'!$D91))</f>
        <v>1.8490885498780329</v>
      </c>
      <c r="K92" s="32">
        <f>IF('Log_working_2-way'!$D91="","",B92^('Log_working_2-way'!$D91))</f>
        <v>2.177733465070919</v>
      </c>
      <c r="L92" s="37">
        <f t="shared" si="18"/>
        <v>0.53865979381443296</v>
      </c>
      <c r="M92" s="37">
        <f t="shared" si="19"/>
        <v>0.46134020618556709</v>
      </c>
      <c r="N92" s="38">
        <v>188</v>
      </c>
      <c r="O92" s="38">
        <f t="shared" si="20"/>
        <v>82.972067039106136</v>
      </c>
      <c r="P92" s="38">
        <f t="shared" si="21"/>
        <v>98.04784688995214</v>
      </c>
      <c r="Q92" s="38">
        <f t="shared" si="22"/>
        <v>89.95215311004786</v>
      </c>
      <c r="R92" s="38">
        <f t="shared" si="23"/>
        <v>105.02793296089385</v>
      </c>
      <c r="S92" s="39">
        <f t="shared" si="24"/>
        <v>-6.9800860709417236</v>
      </c>
      <c r="T92" s="39">
        <f t="shared" si="25"/>
        <v>-6.9800860709417094</v>
      </c>
      <c r="U92" t="s">
        <v>327</v>
      </c>
      <c r="V92" t="s">
        <v>242</v>
      </c>
      <c r="W92" t="s">
        <v>344</v>
      </c>
      <c r="X92" t="s">
        <v>491</v>
      </c>
      <c r="Y92" s="41"/>
    </row>
    <row r="93" spans="1:25" ht="15" x14ac:dyDescent="0.25">
      <c r="A93">
        <v>1.56</v>
      </c>
      <c r="B93">
        <v>2.54</v>
      </c>
      <c r="C93" s="29">
        <f t="shared" si="17"/>
        <v>3.4726428427215739E-2</v>
      </c>
      <c r="D93" s="30">
        <f>IF(OR($A93="",$B93=""),"",A93*'MPTO_working_2-way'!$G92)</f>
        <v>1.6141732283464567</v>
      </c>
      <c r="E93" s="32">
        <f>IF(OR($A93="",$B93=""),"",B93*'MPTO_working_2-way'!$G92)</f>
        <v>2.6282051282051282</v>
      </c>
      <c r="F93" s="30">
        <f>IF(OR($A93="",$B93=""),"",'MPTO_working_2-way'!D92)</f>
        <v>1.6034315312398835</v>
      </c>
      <c r="G93" s="32">
        <f>IF(OR($A93="",$B93=""),"",'MPTO_working_2-way'!E92)</f>
        <v>2.6571888412017164</v>
      </c>
      <c r="H93" s="30">
        <f>IF(OR($A93="",$B93=""),"",'OddsRatio_working_2-way'!M92)</f>
        <v>1.6030226891555273</v>
      </c>
      <c r="I93" s="30">
        <f>IF(OR($A93="",$B93=""),"",'OddsRatio_working_2-way'!N92)</f>
        <v>2.6583123951776999</v>
      </c>
      <c r="J93" s="30">
        <f>IF('Log_working_2-way'!$D92="","",A93^('Log_working_2-way'!$D92))</f>
        <v>1.5981286036134053</v>
      </c>
      <c r="K93" s="32">
        <f>IF('Log_working_2-way'!$D92="","",B93^('Log_working_2-way'!$D92))</f>
        <v>2.6718812542297234</v>
      </c>
      <c r="L93" s="37">
        <f t="shared" si="18"/>
        <v>0.61951219512195121</v>
      </c>
      <c r="M93" s="37">
        <f t="shared" si="19"/>
        <v>0.38048780487804879</v>
      </c>
      <c r="N93" s="38">
        <v>189</v>
      </c>
      <c r="O93" s="38">
        <f t="shared" si="20"/>
        <v>67.846153846153854</v>
      </c>
      <c r="P93" s="38">
        <f t="shared" si="21"/>
        <v>114.59055118110236</v>
      </c>
      <c r="Q93" s="38">
        <f t="shared" si="22"/>
        <v>74.40944881889763</v>
      </c>
      <c r="R93" s="38">
        <f t="shared" si="23"/>
        <v>121.15384615384615</v>
      </c>
      <c r="S93" s="39">
        <f t="shared" si="24"/>
        <v>-6.5632949727437762</v>
      </c>
      <c r="T93" s="39">
        <f t="shared" si="25"/>
        <v>-6.5632949727437904</v>
      </c>
      <c r="U93" t="s">
        <v>243</v>
      </c>
      <c r="V93" t="s">
        <v>459</v>
      </c>
      <c r="W93" t="s">
        <v>344</v>
      </c>
      <c r="X93" t="s">
        <v>491</v>
      </c>
      <c r="Y93" s="41"/>
    </row>
    <row r="94" spans="1:25" ht="15" x14ac:dyDescent="0.25">
      <c r="A94">
        <v>1.64</v>
      </c>
      <c r="B94">
        <v>2.34</v>
      </c>
      <c r="C94" s="29">
        <f t="shared" si="17"/>
        <v>3.7106524911402872E-2</v>
      </c>
      <c r="D94" s="30">
        <f>IF(OR($A94="",$B94=""),"",A94*'MPTO_working_2-way'!$G93)</f>
        <v>1.7008547008547006</v>
      </c>
      <c r="E94" s="32">
        <f>IF(OR($A94="",$B94=""),"",B94*'MPTO_working_2-way'!$G93)</f>
        <v>2.4268292682926824</v>
      </c>
      <c r="F94" s="30">
        <f>IF(OR($A94="",$B94=""),"",'MPTO_working_2-way'!D93)</f>
        <v>1.6914668547249645</v>
      </c>
      <c r="G94" s="32">
        <f>IF(OR($A94="",$B94=""),"",'MPTO_working_2-way'!E93)</f>
        <v>2.4462009178990307</v>
      </c>
      <c r="H94" s="30">
        <f>IF(OR($A94="",$B94=""),"",'OddsRatio_working_2-way'!M93)</f>
        <v>1.6910947404650878</v>
      </c>
      <c r="I94" s="30">
        <f>IF(OR($A94="",$B94=""),"",'OddsRatio_working_2-way'!N93)</f>
        <v>2.4469796128487777</v>
      </c>
      <c r="J94" s="30">
        <f>IF('Log_working_2-way'!$D93="","",A94^('Log_working_2-way'!$D93))</f>
        <v>1.6868213334902025</v>
      </c>
      <c r="K94" s="32">
        <f>IF('Log_working_2-way'!$D93="","",B94^('Log_working_2-way'!$D93))</f>
        <v>2.4559827297707368</v>
      </c>
      <c r="L94" s="37">
        <f t="shared" si="18"/>
        <v>0.58793969849246241</v>
      </c>
      <c r="M94" s="37">
        <f t="shared" si="19"/>
        <v>0.41206030150753775</v>
      </c>
      <c r="N94" s="38">
        <v>190</v>
      </c>
      <c r="O94" s="38">
        <f t="shared" si="20"/>
        <v>74.146341463414615</v>
      </c>
      <c r="P94" s="38">
        <f t="shared" si="21"/>
        <v>108.80341880341879</v>
      </c>
      <c r="Q94" s="38">
        <f t="shared" si="22"/>
        <v>81.196581196581207</v>
      </c>
      <c r="R94" s="38">
        <f t="shared" si="23"/>
        <v>115.85365853658536</v>
      </c>
      <c r="S94" s="39">
        <f t="shared" si="24"/>
        <v>-7.0502397331665918</v>
      </c>
      <c r="T94" s="39">
        <f t="shared" si="25"/>
        <v>-7.0502397331665634</v>
      </c>
      <c r="U94" t="s">
        <v>237</v>
      </c>
      <c r="V94" t="s">
        <v>241</v>
      </c>
      <c r="W94" t="s">
        <v>344</v>
      </c>
      <c r="X94" t="s">
        <v>491</v>
      </c>
      <c r="Y94" s="41"/>
    </row>
    <row r="95" spans="1:25" ht="15" x14ac:dyDescent="0.25">
      <c r="A95">
        <v>1.56</v>
      </c>
      <c r="B95">
        <v>2.54</v>
      </c>
      <c r="C95" s="29">
        <f t="shared" si="17"/>
        <v>3.4726428427215739E-2</v>
      </c>
      <c r="D95" s="30">
        <f>IF(OR($A95="",$B95=""),"",A95*'MPTO_working_2-way'!$G94)</f>
        <v>1.6141732283464567</v>
      </c>
      <c r="E95" s="32">
        <f>IF(OR($A95="",$B95=""),"",B95*'MPTO_working_2-way'!$G94)</f>
        <v>2.6282051282051282</v>
      </c>
      <c r="F95" s="30">
        <f>IF(OR($A95="",$B95=""),"",'MPTO_working_2-way'!D94)</f>
        <v>1.6034315312398835</v>
      </c>
      <c r="G95" s="32">
        <f>IF(OR($A95="",$B95=""),"",'MPTO_working_2-way'!E94)</f>
        <v>2.6571888412017164</v>
      </c>
      <c r="H95" s="30">
        <f>IF(OR($A95="",$B95=""),"",'OddsRatio_working_2-way'!M94)</f>
        <v>1.6030226891555273</v>
      </c>
      <c r="I95" s="30">
        <f>IF(OR($A95="",$B95=""),"",'OddsRatio_working_2-way'!N94)</f>
        <v>2.6583123951776999</v>
      </c>
      <c r="J95" s="30">
        <f>IF('Log_working_2-way'!$D94="","",A95^('Log_working_2-way'!$D94))</f>
        <v>1.5981286036134053</v>
      </c>
      <c r="K95" s="32">
        <f>IF('Log_working_2-way'!$D94="","",B95^('Log_working_2-way'!$D94))</f>
        <v>2.6718812542297234</v>
      </c>
      <c r="L95" s="37">
        <f t="shared" si="18"/>
        <v>0.61951219512195121</v>
      </c>
      <c r="M95" s="37">
        <f t="shared" si="19"/>
        <v>0.38048780487804879</v>
      </c>
      <c r="N95" s="38">
        <v>191</v>
      </c>
      <c r="O95" s="38">
        <f t="shared" si="20"/>
        <v>68.564102564102583</v>
      </c>
      <c r="P95" s="38">
        <f t="shared" si="21"/>
        <v>115.8031496062992</v>
      </c>
      <c r="Q95" s="38">
        <f t="shared" si="22"/>
        <v>75.196850393700785</v>
      </c>
      <c r="R95" s="38">
        <f t="shared" si="23"/>
        <v>122.43589743589743</v>
      </c>
      <c r="S95" s="39">
        <f t="shared" si="24"/>
        <v>-6.6327478295982019</v>
      </c>
      <c r="T95" s="39">
        <f t="shared" si="25"/>
        <v>-6.6327478295982303</v>
      </c>
      <c r="U95" t="s">
        <v>328</v>
      </c>
      <c r="V95" t="s">
        <v>220</v>
      </c>
      <c r="W95" t="s">
        <v>344</v>
      </c>
      <c r="X95" t="s">
        <v>491</v>
      </c>
      <c r="Y95" s="41"/>
    </row>
    <row r="96" spans="1:25" ht="15" x14ac:dyDescent="0.25">
      <c r="A96">
        <v>1.42</v>
      </c>
      <c r="B96">
        <v>3</v>
      </c>
      <c r="C96" s="29">
        <f t="shared" si="17"/>
        <v>3.7558685446009488E-2</v>
      </c>
      <c r="D96" s="30">
        <f>IF(OR($A96="",$B96=""),"",A96*'MPTO_working_2-way'!$G95)</f>
        <v>1.4733333333333334</v>
      </c>
      <c r="E96" s="32">
        <f>IF(OR($A96="",$B96=""),"",B96*'MPTO_working_2-way'!$G95)</f>
        <v>3.1126760563380285</v>
      </c>
      <c r="F96" s="30">
        <f>IF(OR($A96="",$B96=""),"",'MPTO_working_2-way'!D95)</f>
        <v>1.4589041095890412</v>
      </c>
      <c r="G96" s="32">
        <f>IF(OR($A96="",$B96=""),"",'MPTO_working_2-way'!E95)</f>
        <v>3.1791044776119408</v>
      </c>
      <c r="H96" s="30">
        <f>IF(OR($A96="",$B96=""),"",'OddsRatio_working_2-way'!M95)</f>
        <v>1.4582575694955839</v>
      </c>
      <c r="I96" s="30">
        <f>IF(OR($A96="",$B96=""),"",'OddsRatio_working_2-way'!N95)</f>
        <v>3.1821789023599241</v>
      </c>
      <c r="J96" s="30">
        <f>IF('Log_working_2-way'!$D95="","",A96^('Log_working_2-way'!$D95))</f>
        <v>1.4516153222219794</v>
      </c>
      <c r="K96" s="32">
        <f>IF('Log_working_2-way'!$D95="","",B96^('Log_working_2-way'!$D95))</f>
        <v>3.2142738538608224</v>
      </c>
      <c r="L96" s="37">
        <f t="shared" si="18"/>
        <v>0.67873303167420818</v>
      </c>
      <c r="M96" s="37">
        <f t="shared" si="19"/>
        <v>0.32126696832579182</v>
      </c>
      <c r="N96" s="38">
        <v>192</v>
      </c>
      <c r="O96" s="38">
        <f t="shared" si="20"/>
        <v>56.788732394366193</v>
      </c>
      <c r="P96" s="38">
        <f t="shared" si="21"/>
        <v>128</v>
      </c>
      <c r="Q96" s="38">
        <f t="shared" si="22"/>
        <v>64</v>
      </c>
      <c r="R96" s="38">
        <f t="shared" si="23"/>
        <v>135.21126760563382</v>
      </c>
      <c r="S96" s="39">
        <f t="shared" si="24"/>
        <v>-7.2112676056338074</v>
      </c>
      <c r="T96" s="39">
        <f t="shared" si="25"/>
        <v>-7.2112676056338216</v>
      </c>
      <c r="U96" t="s">
        <v>282</v>
      </c>
      <c r="V96" t="s">
        <v>284</v>
      </c>
      <c r="W96" t="s">
        <v>344</v>
      </c>
      <c r="X96" t="s">
        <v>491</v>
      </c>
      <c r="Y96" s="41"/>
    </row>
    <row r="97" spans="1:25" ht="15" x14ac:dyDescent="0.25">
      <c r="A97">
        <v>1.64</v>
      </c>
      <c r="B97">
        <v>2.35</v>
      </c>
      <c r="C97" s="29">
        <f t="shared" si="17"/>
        <v>3.5288012454592677E-2</v>
      </c>
      <c r="D97" s="30">
        <f>IF(OR($A97="",$B97=""),"",A97*'MPTO_working_2-way'!$G96)</f>
        <v>1.6978723404255318</v>
      </c>
      <c r="E97" s="32">
        <f>IF(OR($A97="",$B97=""),"",B97*'MPTO_working_2-way'!$G96)</f>
        <v>2.4329268292682928</v>
      </c>
      <c r="F97" s="30">
        <f>IF(OR($A97="",$B97=""),"",'MPTO_working_2-way'!D96)</f>
        <v>1.6888694127957931</v>
      </c>
      <c r="G97" s="32">
        <f>IF(OR($A97="",$B97=""),"",'MPTO_working_2-way'!E96)</f>
        <v>2.4516539440203564</v>
      </c>
      <c r="H97" s="30">
        <f>IF(OR($A97="",$B97=""),"",'OddsRatio_working_2-way'!M96)</f>
        <v>1.6885303726590961</v>
      </c>
      <c r="I97" s="30">
        <f>IF(OR($A97="",$B97=""),"",'OddsRatio_working_2-way'!N96)</f>
        <v>2.452368754827781</v>
      </c>
      <c r="J97" s="30">
        <f>IF('Log_working_2-way'!$D96="","",A97^('Log_working_2-way'!$D96))</f>
        <v>1.6844365210210133</v>
      </c>
      <c r="K97" s="32">
        <f>IF('Log_working_2-way'!$D96="","",B97^('Log_working_2-way'!$D96))</f>
        <v>2.4610558748503579</v>
      </c>
      <c r="L97" s="37">
        <f t="shared" si="18"/>
        <v>0.58897243107769426</v>
      </c>
      <c r="M97" s="37">
        <f t="shared" si="19"/>
        <v>0.41102756892230574</v>
      </c>
      <c r="N97" s="38">
        <v>193</v>
      </c>
      <c r="O97" s="38">
        <f t="shared" si="20"/>
        <v>75.317073170731689</v>
      </c>
      <c r="P97" s="38">
        <f t="shared" si="21"/>
        <v>110.87234042553192</v>
      </c>
      <c r="Q97" s="38">
        <f t="shared" si="22"/>
        <v>82.127659574468083</v>
      </c>
      <c r="R97" s="38">
        <f t="shared" si="23"/>
        <v>117.6829268292683</v>
      </c>
      <c r="S97" s="39">
        <f t="shared" si="24"/>
        <v>-6.8105864037363943</v>
      </c>
      <c r="T97" s="39">
        <f t="shared" si="25"/>
        <v>-6.8105864037363801</v>
      </c>
      <c r="U97" t="s">
        <v>86</v>
      </c>
      <c r="V97" t="s">
        <v>208</v>
      </c>
      <c r="W97" t="s">
        <v>213</v>
      </c>
      <c r="X97" t="s">
        <v>491</v>
      </c>
      <c r="Y97" s="41"/>
    </row>
    <row r="98" spans="1:25" ht="15" x14ac:dyDescent="0.25">
      <c r="A98">
        <v>2.0699999999999998</v>
      </c>
      <c r="B98">
        <v>1.83</v>
      </c>
      <c r="C98" s="29">
        <f t="shared" si="17"/>
        <v>2.9539874871307603E-2</v>
      </c>
      <c r="D98" s="30">
        <f>IF(OR($A98="",$B98=""),"",A98*'MPTO_working_2-way'!$G97)</f>
        <v>2.1311475409836067</v>
      </c>
      <c r="E98" s="32">
        <f>IF(OR($A98="",$B98=""),"",B98*'MPTO_working_2-way'!$G97)</f>
        <v>1.8840579710144929</v>
      </c>
      <c r="F98" s="30">
        <f>IF(OR($A98="",$B98=""),"",'MPTO_working_2-way'!D97)</f>
        <v>2.1352836729517204</v>
      </c>
      <c r="G98" s="32">
        <f>IF(OR($A98="",$B98=""),"",'MPTO_working_2-way'!E97)</f>
        <v>1.8808371192373576</v>
      </c>
      <c r="H98" s="30">
        <f>IF(OR($A98="",$B98=""),"",'OddsRatio_working_2-way'!M97)</f>
        <v>2.1354103339788768</v>
      </c>
      <c r="I98" s="30">
        <f>IF(OR($A98="",$B98=""),"",'OddsRatio_working_2-way'!N97)</f>
        <v>1.8807388571985679</v>
      </c>
      <c r="J98" s="30">
        <f>IF('Log_working_2-way'!$D97="","",A98^('Log_working_2-way'!$D97))</f>
        <v>2.137293622577233</v>
      </c>
      <c r="K98" s="32">
        <f>IF('Log_working_2-way'!$D97="","",B98^('Log_working_2-way'!$D97))</f>
        <v>1.8792804075818812</v>
      </c>
      <c r="L98" s="37">
        <f t="shared" si="18"/>
        <v>0.46923076923076917</v>
      </c>
      <c r="M98" s="37">
        <f t="shared" si="19"/>
        <v>0.53076923076923077</v>
      </c>
      <c r="N98" s="38">
        <v>194</v>
      </c>
      <c r="O98" s="38">
        <f t="shared" si="20"/>
        <v>100.28019323671498</v>
      </c>
      <c r="P98" s="38">
        <f t="shared" si="21"/>
        <v>87.989071038251382</v>
      </c>
      <c r="Q98" s="38">
        <f t="shared" si="22"/>
        <v>106.01092896174862</v>
      </c>
      <c r="R98" s="38">
        <f t="shared" si="23"/>
        <v>93.719806763285035</v>
      </c>
      <c r="S98" s="39">
        <f t="shared" si="24"/>
        <v>-5.7307357250336395</v>
      </c>
      <c r="T98" s="39">
        <f t="shared" si="25"/>
        <v>-5.7307357250336537</v>
      </c>
      <c r="U98" t="s">
        <v>94</v>
      </c>
      <c r="V98" t="s">
        <v>102</v>
      </c>
      <c r="W98" t="s">
        <v>213</v>
      </c>
      <c r="X98" t="s">
        <v>491</v>
      </c>
      <c r="Y98" s="41"/>
    </row>
    <row r="99" spans="1:25" ht="15" x14ac:dyDescent="0.25">
      <c r="A99">
        <v>1.95</v>
      </c>
      <c r="B99">
        <v>1.93</v>
      </c>
      <c r="C99" s="29">
        <f t="shared" si="17"/>
        <v>3.0955227846419575E-2</v>
      </c>
      <c r="D99" s="30">
        <f>IF(OR($A99="",$B99=""),"",A99*'MPTO_working_2-way'!$G98)</f>
        <v>2.0103626943005182</v>
      </c>
      <c r="E99" s="32">
        <f>IF(OR($A99="",$B99=""),"",B99*'MPTO_working_2-way'!$G98)</f>
        <v>1.9897435897435898</v>
      </c>
      <c r="F99" s="30">
        <f>IF(OR($A99="",$B99=""),"",'MPTO_working_2-way'!D98)</f>
        <v>2.0106851876586083</v>
      </c>
      <c r="G99" s="32">
        <f>IF(OR($A99="",$B99=""),"",'MPTO_working_2-way'!E98)</f>
        <v>1.9894277785119598</v>
      </c>
      <c r="H99" s="30">
        <f>IF(OR($A99="",$B99=""),"",'OddsRatio_working_2-way'!M98)</f>
        <v>2.0106954914038573</v>
      </c>
      <c r="I99" s="30">
        <f>IF(OR($A99="",$B99=""),"",'OddsRatio_working_2-way'!N98)</f>
        <v>1.9894176915848294</v>
      </c>
      <c r="J99" s="30">
        <f>IF('Log_working_2-way'!$D98="","",A99^('Log_working_2-way'!$D98))</f>
        <v>2.0108420160403986</v>
      </c>
      <c r="K99" s="32">
        <f>IF('Log_working_2-way'!$D98="","",B99^('Log_working_2-way'!$D98))</f>
        <v>1.9892742724695103</v>
      </c>
      <c r="L99" s="37">
        <f t="shared" si="18"/>
        <v>0.49742268041237114</v>
      </c>
      <c r="M99" s="37">
        <f t="shared" si="19"/>
        <v>0.50257731958762886</v>
      </c>
      <c r="N99" s="38">
        <v>195</v>
      </c>
      <c r="O99" s="38">
        <f t="shared" si="20"/>
        <v>95.000000000000014</v>
      </c>
      <c r="P99" s="38">
        <f t="shared" si="21"/>
        <v>93.963730569948183</v>
      </c>
      <c r="Q99" s="38">
        <f t="shared" si="22"/>
        <v>101.03626943005183</v>
      </c>
      <c r="R99" s="38">
        <f t="shared" si="23"/>
        <v>100.00000000000001</v>
      </c>
      <c r="S99" s="39">
        <f t="shared" si="24"/>
        <v>-6.0362694300518172</v>
      </c>
      <c r="T99" s="39">
        <f t="shared" si="25"/>
        <v>-6.0362694300518314</v>
      </c>
      <c r="U99" t="s">
        <v>209</v>
      </c>
      <c r="V99" t="s">
        <v>103</v>
      </c>
      <c r="W99" t="s">
        <v>213</v>
      </c>
      <c r="X99" t="s">
        <v>491</v>
      </c>
      <c r="Y99" s="41"/>
    </row>
    <row r="100" spans="1:25" ht="15" x14ac:dyDescent="0.25">
      <c r="A100">
        <v>1.73</v>
      </c>
      <c r="B100">
        <v>2.19</v>
      </c>
      <c r="C100" s="29">
        <f t="shared" si="17"/>
        <v>3.4655686647135031E-2</v>
      </c>
      <c r="D100" s="30">
        <f>IF(OR($A100="",$B100=""),"",A100*'MPTO_working_2-way'!$G99)</f>
        <v>1.7899543378995435</v>
      </c>
      <c r="E100" s="32">
        <f>IF(OR($A100="",$B100=""),"",B100*'MPTO_working_2-way'!$G99)</f>
        <v>2.2658959537572256</v>
      </c>
      <c r="F100" s="30">
        <f>IF(OR($A100="",$B100=""),"",'MPTO_working_2-way'!D99)</f>
        <v>1.7834631769717797</v>
      </c>
      <c r="G100" s="32">
        <f>IF(OR($A100="",$B100=""),"",'MPTO_working_2-way'!E99)</f>
        <v>2.2763841740018629</v>
      </c>
      <c r="H100" s="30">
        <f>IF(OR($A100="",$B100=""),"",'OddsRatio_working_2-way'!M99)</f>
        <v>1.7832275391935992</v>
      </c>
      <c r="I100" s="30">
        <f>IF(OR($A100="",$B100=""),"",'OddsRatio_working_2-way'!N99)</f>
        <v>2.2767681803292916</v>
      </c>
      <c r="J100" s="30">
        <f>IF('Log_working_2-way'!$D99="","",A100^('Log_working_2-way'!$D99))</f>
        <v>1.7802790428165938</v>
      </c>
      <c r="K100" s="32">
        <f>IF('Log_working_2-way'!$D99="","",B100^('Log_working_2-way'!$D99))</f>
        <v>2.2815927958159761</v>
      </c>
      <c r="L100" s="37">
        <f t="shared" si="18"/>
        <v>0.55867346938775508</v>
      </c>
      <c r="M100" s="37">
        <f t="shared" si="19"/>
        <v>0.44132653061224486</v>
      </c>
      <c r="N100" s="38">
        <v>196</v>
      </c>
      <c r="O100" s="38">
        <f t="shared" si="20"/>
        <v>82.705202312138724</v>
      </c>
      <c r="P100" s="38">
        <f t="shared" si="21"/>
        <v>106.50228310502284</v>
      </c>
      <c r="Q100" s="38">
        <f t="shared" si="22"/>
        <v>89.497716894977174</v>
      </c>
      <c r="R100" s="38">
        <f t="shared" si="23"/>
        <v>113.29479768786128</v>
      </c>
      <c r="S100" s="39">
        <f t="shared" si="24"/>
        <v>-6.7925145828384501</v>
      </c>
      <c r="T100" s="39">
        <f t="shared" si="25"/>
        <v>-6.7925145828384359</v>
      </c>
      <c r="U100" t="s">
        <v>101</v>
      </c>
      <c r="V100" t="s">
        <v>211</v>
      </c>
      <c r="W100" t="s">
        <v>213</v>
      </c>
      <c r="X100" t="s">
        <v>491</v>
      </c>
      <c r="Y100" s="41"/>
    </row>
    <row r="101" spans="1:25" s="35" customFormat="1" ht="15" x14ac:dyDescent="0.25">
      <c r="A101">
        <v>1.64</v>
      </c>
      <c r="B101">
        <v>2.37</v>
      </c>
      <c r="C101" s="29">
        <f t="shared" si="17"/>
        <v>3.1697025831017633E-2</v>
      </c>
      <c r="D101" s="30">
        <f>IF(OR($A101="",$B101=""),"",A101*'MPTO_working_2-way'!$G100)</f>
        <v>1.6919831223628687</v>
      </c>
      <c r="E101" s="32">
        <f>IF(OR($A101="",$B101=""),"",B101*'MPTO_working_2-way'!$G100)</f>
        <v>2.4451219512195119</v>
      </c>
      <c r="F101" s="30">
        <f>IF(OR($A101="",$B101=""),"",'MPTO_working_2-way'!D100)</f>
        <v>1.6837636458152829</v>
      </c>
      <c r="G101" s="32">
        <f>IF(OR($A101="",$B101=""),"",'MPTO_working_2-way'!E100)</f>
        <v>2.4624936644703492</v>
      </c>
      <c r="H101" s="30">
        <f>IF(OR($A101="",$B101=""),"",'OddsRatio_working_2-way'!M100)</f>
        <v>1.6834861261734084</v>
      </c>
      <c r="I101" s="30">
        <f>IF(OR($A101="",$B101=""),"",'OddsRatio_working_2-way'!N100)</f>
        <v>2.4630874888399528</v>
      </c>
      <c r="J101" s="30">
        <f>IF('Log_working_2-way'!$D100="","",A101^('Log_working_2-way'!$D100))</f>
        <v>1.6797561972418789</v>
      </c>
      <c r="K101" s="32">
        <f>IF('Log_working_2-way'!$D100="","",B101^('Log_working_2-way'!$D100))</f>
        <v>2.4711156795001918</v>
      </c>
      <c r="L101" s="37">
        <f t="shared" si="18"/>
        <v>0.59102244389027447</v>
      </c>
      <c r="M101" s="37">
        <f t="shared" si="19"/>
        <v>0.40897755610972575</v>
      </c>
      <c r="N101" s="38">
        <v>197</v>
      </c>
      <c r="O101" s="38">
        <f t="shared" si="20"/>
        <v>76.878048780487788</v>
      </c>
      <c r="P101" s="38">
        <f t="shared" si="21"/>
        <v>113.87763713080169</v>
      </c>
      <c r="Q101" s="38">
        <f t="shared" si="22"/>
        <v>83.122362869198298</v>
      </c>
      <c r="R101" s="38">
        <f t="shared" si="23"/>
        <v>120.1219512195122</v>
      </c>
      <c r="S101" s="39">
        <f t="shared" si="24"/>
        <v>-6.2443140887105102</v>
      </c>
      <c r="T101" s="39">
        <f t="shared" si="25"/>
        <v>-6.2443140887105102</v>
      </c>
      <c r="U101" t="s">
        <v>99</v>
      </c>
      <c r="V101" t="s">
        <v>100</v>
      </c>
      <c r="W101" t="s">
        <v>213</v>
      </c>
      <c r="X101" t="s">
        <v>491</v>
      </c>
      <c r="Y101" s="41"/>
    </row>
    <row r="102" spans="1:25" ht="15" x14ac:dyDescent="0.25">
      <c r="A102">
        <v>2.19</v>
      </c>
      <c r="B102">
        <v>1.74</v>
      </c>
      <c r="C102" s="29">
        <f t="shared" si="17"/>
        <v>3.1333648244370904E-2</v>
      </c>
      <c r="D102" s="30">
        <f>IF(OR($A102="",$B102=""),"",A102*'MPTO_working_2-way'!$G101)</f>
        <v>2.2586206896551722</v>
      </c>
      <c r="E102" s="32">
        <f>IF(OR($A102="",$B102=""),"",B102*'MPTO_working_2-way'!$G101)</f>
        <v>1.7945205479452053</v>
      </c>
      <c r="F102" s="30">
        <f>IF(OR($A102="",$B102=""),"",'MPTO_working_2-way'!D101)</f>
        <v>2.2678093197643276</v>
      </c>
      <c r="G102" s="32">
        <f>IF(OR($A102="",$B102=""),"",'MPTO_working_2-way'!E101)</f>
        <v>1.7887621461765948</v>
      </c>
      <c r="H102" s="30">
        <f>IF(OR($A102="",$B102=""),"",'OddsRatio_working_2-way'!M101)</f>
        <v>2.2681120250624973</v>
      </c>
      <c r="I102" s="30">
        <f>IF(OR($A102="",$B102=""),"",'OddsRatio_working_2-way'!N101)</f>
        <v>1.7885738643245783</v>
      </c>
      <c r="J102" s="30">
        <f>IF('Log_working_2-way'!$D101="","",A102^('Log_working_2-way'!$D101))</f>
        <v>2.2723226675973618</v>
      </c>
      <c r="K102" s="32">
        <f>IF('Log_working_2-way'!$D101="","",B102^('Log_working_2-way'!$D101))</f>
        <v>1.7859641468844982</v>
      </c>
      <c r="L102" s="37">
        <f t="shared" si="18"/>
        <v>0.44274809160305351</v>
      </c>
      <c r="M102" s="37">
        <f t="shared" si="19"/>
        <v>0.5572519083969466</v>
      </c>
      <c r="N102" s="38">
        <v>198</v>
      </c>
      <c r="O102" s="38">
        <f t="shared" si="20"/>
        <v>107.58904109589042</v>
      </c>
      <c r="P102" s="38">
        <f t="shared" si="21"/>
        <v>84.206896551724128</v>
      </c>
      <c r="Q102" s="38">
        <f t="shared" si="22"/>
        <v>113.79310344827586</v>
      </c>
      <c r="R102" s="38">
        <f t="shared" si="23"/>
        <v>90.410958904109592</v>
      </c>
      <c r="S102" s="39">
        <f t="shared" si="24"/>
        <v>-6.204062352385435</v>
      </c>
      <c r="T102" s="39">
        <f t="shared" si="25"/>
        <v>-6.2040623523854634</v>
      </c>
      <c r="U102" t="s">
        <v>97</v>
      </c>
      <c r="V102" t="s">
        <v>104</v>
      </c>
      <c r="W102" t="s">
        <v>213</v>
      </c>
      <c r="X102" t="s">
        <v>491</v>
      </c>
      <c r="Y102" s="41"/>
    </row>
    <row r="103" spans="1:25" ht="15" x14ac:dyDescent="0.25">
      <c r="A103">
        <v>1.97</v>
      </c>
      <c r="B103">
        <v>1.92</v>
      </c>
      <c r="C103" s="29">
        <f t="shared" si="17"/>
        <v>2.844754653130277E-2</v>
      </c>
      <c r="D103" s="30">
        <f>IF(OR($A103="",$B103=""),"",A103*'MPTO_working_2-way'!$G102)</f>
        <v>2.0260416666666665</v>
      </c>
      <c r="E103" s="32">
        <f>IF(OR($A103="",$B103=""),"",B103*'MPTO_working_2-way'!$G102)</f>
        <v>1.9746192893401013</v>
      </c>
      <c r="F103" s="30">
        <f>IF(OR($A103="",$B103=""),"",'MPTO_working_2-way'!D102)</f>
        <v>2.0267924123888115</v>
      </c>
      <c r="G103" s="32">
        <f>IF(OR($A103="",$B103=""),"",'MPTO_working_2-way'!E102)</f>
        <v>1.9739066903246005</v>
      </c>
      <c r="H103" s="30">
        <f>IF(OR($A103="",$B103=""),"",'OddsRatio_working_2-way'!M102)</f>
        <v>2.0268144068364817</v>
      </c>
      <c r="I103" s="30">
        <f>IF(OR($A103="",$B103=""),"",'OddsRatio_working_2-way'!N102)</f>
        <v>1.9738858291644976</v>
      </c>
      <c r="J103" s="30">
        <f>IF('Log_working_2-way'!$D102="","",A103^('Log_working_2-way'!$D102))</f>
        <v>2.0271548987306875</v>
      </c>
      <c r="K103" s="32">
        <f>IF('Log_working_2-way'!$D102="","",B103^('Log_working_2-way'!$D102))</f>
        <v>1.9735629954505829</v>
      </c>
      <c r="L103" s="37">
        <f t="shared" si="18"/>
        <v>0.49357326478149105</v>
      </c>
      <c r="M103" s="37">
        <f t="shared" si="19"/>
        <v>0.50642673521850901</v>
      </c>
      <c r="N103" s="38">
        <v>199</v>
      </c>
      <c r="O103" s="38">
        <f t="shared" si="20"/>
        <v>97.984771573604036</v>
      </c>
      <c r="P103" s="38">
        <f t="shared" si="21"/>
        <v>95.354166666666671</v>
      </c>
      <c r="Q103" s="38">
        <f t="shared" si="22"/>
        <v>103.64583333333334</v>
      </c>
      <c r="R103" s="38">
        <f t="shared" si="23"/>
        <v>101.01522842639594</v>
      </c>
      <c r="S103" s="39">
        <f t="shared" si="24"/>
        <v>-5.6610617597293071</v>
      </c>
      <c r="T103" s="39">
        <f t="shared" si="25"/>
        <v>-5.6610617597292645</v>
      </c>
      <c r="U103" t="s">
        <v>98</v>
      </c>
      <c r="V103" t="s">
        <v>105</v>
      </c>
      <c r="W103" t="s">
        <v>213</v>
      </c>
      <c r="X103" t="s">
        <v>491</v>
      </c>
      <c r="Y103" s="41"/>
    </row>
    <row r="104" spans="1:25" ht="15" x14ac:dyDescent="0.25">
      <c r="A104">
        <v>2.2999999999999998</v>
      </c>
      <c r="B104">
        <v>1.67</v>
      </c>
      <c r="C104" s="29">
        <f t="shared" si="17"/>
        <v>3.3585003905233002E-2</v>
      </c>
      <c r="D104" s="30">
        <f>IF(OR($A104="",$B104=""),"",A104*'MPTO_working_2-way'!$G103)</f>
        <v>2.3772455089820359</v>
      </c>
      <c r="E104" s="32">
        <f>IF(OR($A104="",$B104=""),"",B104*'MPTO_working_2-way'!$G103)</f>
        <v>1.7260869565217389</v>
      </c>
      <c r="F104" s="30">
        <f>IF(OR($A104="",$B104=""),"",'MPTO_working_2-way'!D103)</f>
        <v>2.3924011211460603</v>
      </c>
      <c r="G104" s="32">
        <f>IF(OR($A104="",$B104=""),"",'MPTO_working_2-way'!E103)</f>
        <v>1.7181838514873629</v>
      </c>
      <c r="H104" s="30">
        <f>IF(OR($A104="",$B104=""),"",'OddsRatio_working_2-way'!M103)</f>
        <v>2.3929459815307572</v>
      </c>
      <c r="I104" s="30">
        <f>IF(OR($A104="",$B104=""),"",'OddsRatio_working_2-way'!N103)</f>
        <v>1.7179029289427752</v>
      </c>
      <c r="J104" s="30">
        <f>IF('Log_working_2-way'!$D103="","",A104^('Log_working_2-way'!$D103))</f>
        <v>2.399943779582375</v>
      </c>
      <c r="K104" s="32">
        <f>IF('Log_working_2-way'!$D103="","",B104^('Log_working_2-way'!$D103))</f>
        <v>1.7143143993241288</v>
      </c>
      <c r="L104" s="37">
        <f t="shared" si="18"/>
        <v>0.42065491183879095</v>
      </c>
      <c r="M104" s="37">
        <f t="shared" si="19"/>
        <v>0.57934508816120911</v>
      </c>
      <c r="N104" s="38">
        <v>200</v>
      </c>
      <c r="O104" s="38">
        <f t="shared" si="20"/>
        <v>113.04347826086955</v>
      </c>
      <c r="P104" s="38">
        <f t="shared" si="21"/>
        <v>80.239520958083844</v>
      </c>
      <c r="Q104" s="38">
        <f t="shared" si="22"/>
        <v>119.76047904191618</v>
      </c>
      <c r="R104" s="38">
        <f t="shared" si="23"/>
        <v>86.956521739130437</v>
      </c>
      <c r="S104" s="39">
        <f t="shared" si="24"/>
        <v>-6.7170007810466359</v>
      </c>
      <c r="T104" s="39">
        <f t="shared" si="25"/>
        <v>-6.7170007810465933</v>
      </c>
      <c r="U104" t="s">
        <v>95</v>
      </c>
      <c r="V104" t="s">
        <v>93</v>
      </c>
      <c r="W104" t="s">
        <v>213</v>
      </c>
      <c r="X104" t="s">
        <v>491</v>
      </c>
      <c r="Y104" s="41"/>
    </row>
    <row r="105" spans="1:25" ht="15" x14ac:dyDescent="0.25">
      <c r="A105">
        <v>2.02</v>
      </c>
      <c r="B105">
        <v>1.88</v>
      </c>
      <c r="C105" s="29">
        <f t="shared" si="17"/>
        <v>2.6964398567516312E-2</v>
      </c>
      <c r="D105" s="30">
        <f>IF(OR($A105="",$B105=""),"",A105*'MPTO_working_2-way'!$G104)</f>
        <v>2.0744680851063828</v>
      </c>
      <c r="E105" s="32">
        <f>IF(OR($A105="",$B105=""),"",B105*'MPTO_working_2-way'!$G104)</f>
        <v>1.9306930693069306</v>
      </c>
      <c r="F105" s="30">
        <f>IF(OR($A105="",$B105=""),"",'MPTO_working_2-way'!D104)</f>
        <v>2.0765529308836395</v>
      </c>
      <c r="G105" s="32">
        <f>IF(OR($A105="",$B105=""),"",'MPTO_working_2-way'!E104)</f>
        <v>1.9288906948394962</v>
      </c>
      <c r="H105" s="30">
        <f>IF(OR($A105="",$B105=""),"",'OddsRatio_working_2-way'!M104)</f>
        <v>2.0766108438479098</v>
      </c>
      <c r="I105" s="30">
        <f>IF(OR($A105="",$B105=""),"",'OddsRatio_working_2-way'!N104)</f>
        <v>1.9288407280256479</v>
      </c>
      <c r="J105" s="30">
        <f>IF('Log_working_2-way'!$D104="","",A105^('Log_working_2-way'!$D104))</f>
        <v>2.0775563029751076</v>
      </c>
      <c r="K105" s="32">
        <f>IF('Log_working_2-way'!$D104="","",B105^('Log_working_2-way'!$D104))</f>
        <v>1.9280257534933587</v>
      </c>
      <c r="L105" s="37">
        <f t="shared" si="18"/>
        <v>0.48205128205128212</v>
      </c>
      <c r="M105" s="37">
        <f t="shared" si="19"/>
        <v>0.517948717948718</v>
      </c>
      <c r="N105" s="38">
        <v>201</v>
      </c>
      <c r="O105" s="38">
        <f t="shared" si="20"/>
        <v>101.49504950495049</v>
      </c>
      <c r="P105" s="38">
        <f t="shared" si="21"/>
        <v>94.085106382978722</v>
      </c>
      <c r="Q105" s="38">
        <f t="shared" si="22"/>
        <v>106.91489361702128</v>
      </c>
      <c r="R105" s="38">
        <f t="shared" si="23"/>
        <v>99.504950495049499</v>
      </c>
      <c r="S105" s="39">
        <f t="shared" si="24"/>
        <v>-5.4198441120707912</v>
      </c>
      <c r="T105" s="39">
        <f t="shared" si="25"/>
        <v>-5.419844112070777</v>
      </c>
      <c r="U105" t="s">
        <v>107</v>
      </c>
      <c r="V105" t="s">
        <v>207</v>
      </c>
      <c r="W105" t="s">
        <v>213</v>
      </c>
      <c r="X105" t="s">
        <v>491</v>
      </c>
      <c r="Y105" s="41"/>
    </row>
    <row r="106" spans="1:25" ht="15" x14ac:dyDescent="0.25">
      <c r="A106">
        <v>1.95</v>
      </c>
      <c r="B106">
        <v>1.93</v>
      </c>
      <c r="C106" s="29">
        <f t="shared" si="17"/>
        <v>3.0955227846419575E-2</v>
      </c>
      <c r="D106" s="30">
        <f>IF(OR($A106="",$B106=""),"",A106*'MPTO_working_2-way'!$G105)</f>
        <v>2.0103626943005182</v>
      </c>
      <c r="E106" s="32">
        <f>IF(OR($A106="",$B106=""),"",B106*'MPTO_working_2-way'!$G105)</f>
        <v>1.9897435897435898</v>
      </c>
      <c r="F106" s="30">
        <f>IF(OR($A106="",$B106=""),"",'MPTO_working_2-way'!D105)</f>
        <v>2.0106851876586083</v>
      </c>
      <c r="G106" s="32">
        <f>IF(OR($A106="",$B106=""),"",'MPTO_working_2-way'!E105)</f>
        <v>1.9894277785119598</v>
      </c>
      <c r="H106" s="30">
        <f>IF(OR($A106="",$B106=""),"",'OddsRatio_working_2-way'!M105)</f>
        <v>2.0106954914038573</v>
      </c>
      <c r="I106" s="30">
        <f>IF(OR($A106="",$B106=""),"",'OddsRatio_working_2-way'!N105)</f>
        <v>1.9894176915848294</v>
      </c>
      <c r="J106" s="30">
        <f>IF('Log_working_2-way'!$D105="","",A106^('Log_working_2-way'!$D105))</f>
        <v>2.0108420160403986</v>
      </c>
      <c r="K106" s="32">
        <f>IF('Log_working_2-way'!$D105="","",B106^('Log_working_2-way'!$D105))</f>
        <v>1.9892742724695103</v>
      </c>
      <c r="L106" s="37">
        <f t="shared" si="18"/>
        <v>0.49742268041237114</v>
      </c>
      <c r="M106" s="37">
        <f t="shared" si="19"/>
        <v>0.50257731958762886</v>
      </c>
      <c r="N106" s="38">
        <v>202</v>
      </c>
      <c r="O106" s="38">
        <f t="shared" si="20"/>
        <v>98.410256410256409</v>
      </c>
      <c r="P106" s="38">
        <f t="shared" si="21"/>
        <v>97.336787564766865</v>
      </c>
      <c r="Q106" s="38">
        <f t="shared" si="22"/>
        <v>104.66321243523318</v>
      </c>
      <c r="R106" s="38">
        <f t="shared" si="23"/>
        <v>103.58974358974361</v>
      </c>
      <c r="S106" s="39">
        <f t="shared" si="24"/>
        <v>-6.2529560249767684</v>
      </c>
      <c r="T106" s="39">
        <f t="shared" si="25"/>
        <v>-6.25295602497674</v>
      </c>
      <c r="U106" t="s">
        <v>106</v>
      </c>
      <c r="V106" t="s">
        <v>96</v>
      </c>
      <c r="W106" t="s">
        <v>213</v>
      </c>
      <c r="X106" t="s">
        <v>491</v>
      </c>
      <c r="Y106" s="41"/>
    </row>
    <row r="107" spans="1:25" ht="15" x14ac:dyDescent="0.25">
      <c r="A107">
        <v>2.0099999999999998</v>
      </c>
      <c r="B107">
        <v>1.86</v>
      </c>
      <c r="C107" s="29">
        <f t="shared" si="17"/>
        <v>3.5146846413095734E-2</v>
      </c>
      <c r="D107" s="30">
        <f>IF(OR($A107="",$B107=""),"",A107*'MPTO_working_2-way'!$G106)</f>
        <v>2.0806451612903221</v>
      </c>
      <c r="E107" s="32">
        <f>IF(OR($A107="",$B107=""),"",B107*'MPTO_working_2-way'!$G106)</f>
        <v>1.9253731343283582</v>
      </c>
      <c r="F107" s="30">
        <f>IF(OR($A107="",$B107=""),"",'MPTO_working_2-way'!D106)</f>
        <v>2.0835980605249955</v>
      </c>
      <c r="G107" s="32">
        <f>IF(OR($A107="",$B107=""),"",'MPTO_working_2-way'!E106)</f>
        <v>1.9228514118191637</v>
      </c>
      <c r="H107" s="30">
        <f>IF(OR($A107="",$B107=""),"",'OddsRatio_working_2-way'!M106)</f>
        <v>2.0837059585750928</v>
      </c>
      <c r="I107" s="30">
        <f>IF(OR($A107="",$B107=""),"",'OddsRatio_working_2-way'!N106)</f>
        <v>1.9227595290837431</v>
      </c>
      <c r="J107" s="30">
        <f>IF('Log_working_2-way'!$D106="","",A107^('Log_working_2-way'!$D106))</f>
        <v>2.0850553480183369</v>
      </c>
      <c r="K107" s="32">
        <f>IF('Log_working_2-way'!$D106="","",B107^('Log_working_2-way'!$D106))</f>
        <v>1.9216119729065091</v>
      </c>
      <c r="L107" s="37">
        <f t="shared" si="18"/>
        <v>0.48062015503875982</v>
      </c>
      <c r="M107" s="37">
        <f t="shared" si="19"/>
        <v>0.51937984496124034</v>
      </c>
      <c r="N107" s="38">
        <v>203</v>
      </c>
      <c r="O107" s="38">
        <f t="shared" si="20"/>
        <v>102.00497512437811</v>
      </c>
      <c r="P107" s="38">
        <f t="shared" si="21"/>
        <v>93.860215053763454</v>
      </c>
      <c r="Q107" s="38">
        <f t="shared" si="22"/>
        <v>109.13978494623655</v>
      </c>
      <c r="R107" s="38">
        <f t="shared" si="23"/>
        <v>100.99502487562191</v>
      </c>
      <c r="S107" s="39">
        <f t="shared" si="24"/>
        <v>-7.1348098218584397</v>
      </c>
      <c r="T107" s="39">
        <f t="shared" si="25"/>
        <v>-7.1348098218584539</v>
      </c>
      <c r="U107" t="s">
        <v>108</v>
      </c>
      <c r="V107" t="s">
        <v>110</v>
      </c>
      <c r="W107" t="s">
        <v>215</v>
      </c>
      <c r="X107" t="s">
        <v>491</v>
      </c>
      <c r="Y107" s="41"/>
    </row>
    <row r="108" spans="1:25" ht="15" x14ac:dyDescent="0.25">
      <c r="A108">
        <v>1.9</v>
      </c>
      <c r="B108">
        <v>1.97</v>
      </c>
      <c r="C108" s="29">
        <f t="shared" si="17"/>
        <v>3.3930002671653803E-2</v>
      </c>
      <c r="D108" s="30">
        <f>IF(OR($A108="",$B108=""),"",A108*'MPTO_working_2-way'!$G107)</f>
        <v>1.9644670050761421</v>
      </c>
      <c r="E108" s="32">
        <f>IF(OR($A108="",$B108=""),"",B108*'MPTO_working_2-way'!$G107)</f>
        <v>2.0368421052631578</v>
      </c>
      <c r="F108" s="30">
        <f>IF(OR($A108="",$B108=""),"",'MPTO_working_2-way'!D107)</f>
        <v>1.9632835038027801</v>
      </c>
      <c r="G108" s="32">
        <f>IF(OR($A108="",$B108=""),"",'MPTO_working_2-way'!E107)</f>
        <v>2.0381159814865235</v>
      </c>
      <c r="H108" s="30">
        <f>IF(OR($A108="",$B108=""),"",'OddsRatio_working_2-way'!M107)</f>
        <v>1.963241948601903</v>
      </c>
      <c r="I108" s="30">
        <f>IF(OR($A108="",$B108=""),"",'OddsRatio_working_2-way'!N107)</f>
        <v>2.0381607668264961</v>
      </c>
      <c r="J108" s="30">
        <f>IF('Log_working_2-way'!$D107="","",A108^('Log_working_2-way'!$D107))</f>
        <v>1.9627034600020314</v>
      </c>
      <c r="K108" s="32">
        <f>IF('Log_working_2-way'!$D107="","",B108^('Log_working_2-way'!$D107))</f>
        <v>2.0387414625037734</v>
      </c>
      <c r="L108" s="37">
        <f t="shared" si="18"/>
        <v>0.50904392764857886</v>
      </c>
      <c r="M108" s="37">
        <f t="shared" si="19"/>
        <v>0.49095607235142119</v>
      </c>
      <c r="N108" s="38">
        <v>204</v>
      </c>
      <c r="O108" s="38">
        <f t="shared" si="20"/>
        <v>96.631578947368396</v>
      </c>
      <c r="P108" s="38">
        <f t="shared" si="21"/>
        <v>100.44670050761421</v>
      </c>
      <c r="Q108" s="38">
        <f t="shared" si="22"/>
        <v>103.55329949238578</v>
      </c>
      <c r="R108" s="38">
        <f t="shared" si="23"/>
        <v>107.36842105263158</v>
      </c>
      <c r="S108" s="39">
        <f t="shared" si="24"/>
        <v>-6.9217205450173793</v>
      </c>
      <c r="T108" s="39">
        <f t="shared" si="25"/>
        <v>-6.9217205450173651</v>
      </c>
      <c r="U108" t="s">
        <v>120</v>
      </c>
      <c r="V108" t="s">
        <v>114</v>
      </c>
      <c r="W108" t="s">
        <v>215</v>
      </c>
      <c r="X108" t="s">
        <v>491</v>
      </c>
      <c r="Y108" s="41"/>
    </row>
    <row r="109" spans="1:25" ht="15" x14ac:dyDescent="0.25">
      <c r="A109">
        <v>2.16</v>
      </c>
      <c r="B109">
        <v>1.74</v>
      </c>
      <c r="C109" s="29">
        <f t="shared" si="17"/>
        <v>3.7675606641123682E-2</v>
      </c>
      <c r="D109" s="30">
        <f>IF(OR($A109="",$B109=""),"",A109*'MPTO_working_2-way'!$G108)</f>
        <v>2.2413793103448274</v>
      </c>
      <c r="E109" s="32">
        <f>IF(OR($A109="",$B109=""),"",B109*'MPTO_working_2-way'!$G108)</f>
        <v>1.8055555555555551</v>
      </c>
      <c r="F109" s="30">
        <f>IF(OR($A109="",$B109=""),"",'MPTO_working_2-way'!D108)</f>
        <v>2.2516175413371671</v>
      </c>
      <c r="G109" s="32">
        <f>IF(OR($A109="",$B109=""),"",'MPTO_working_2-way'!E108)</f>
        <v>1.7989661114302122</v>
      </c>
      <c r="H109" s="30">
        <f>IF(OR($A109="",$B109=""),"",'OddsRatio_working_2-way'!M108)</f>
        <v>2.2520253861514017</v>
      </c>
      <c r="I109" s="30">
        <f>IF(OR($A109="",$B109=""),"",'OddsRatio_working_2-way'!N108)</f>
        <v>1.7987058497862392</v>
      </c>
      <c r="J109" s="30">
        <f>IF('Log_working_2-way'!$D108="","",A109^('Log_working_2-way'!$D108))</f>
        <v>2.2567451068476951</v>
      </c>
      <c r="K109" s="32">
        <f>IF('Log_working_2-way'!$D108="","",B109^('Log_working_2-way'!$D108))</f>
        <v>1.7957063007853538</v>
      </c>
      <c r="L109" s="37">
        <f t="shared" si="18"/>
        <v>0.44615384615384618</v>
      </c>
      <c r="M109" s="37">
        <f t="shared" si="19"/>
        <v>0.55384615384615399</v>
      </c>
      <c r="N109" s="38">
        <v>205</v>
      </c>
      <c r="O109" s="38">
        <f t="shared" si="20"/>
        <v>110.09259259259258</v>
      </c>
      <c r="P109" s="38">
        <f t="shared" si="21"/>
        <v>87.183908045977006</v>
      </c>
      <c r="Q109" s="38">
        <f t="shared" si="22"/>
        <v>117.81609195402298</v>
      </c>
      <c r="R109" s="38">
        <f t="shared" si="23"/>
        <v>94.907407407407391</v>
      </c>
      <c r="S109" s="39">
        <f t="shared" si="24"/>
        <v>-7.7234993614303988</v>
      </c>
      <c r="T109" s="39">
        <f t="shared" si="25"/>
        <v>-7.7234993614303846</v>
      </c>
      <c r="U109" t="s">
        <v>131</v>
      </c>
      <c r="V109" t="s">
        <v>122</v>
      </c>
      <c r="W109" t="s">
        <v>215</v>
      </c>
      <c r="X109" t="s">
        <v>491</v>
      </c>
      <c r="Y109" s="41"/>
    </row>
    <row r="110" spans="1:25" ht="15" x14ac:dyDescent="0.25">
      <c r="A110">
        <v>2.06</v>
      </c>
      <c r="B110">
        <v>1.83</v>
      </c>
      <c r="C110" s="29">
        <f t="shared" si="17"/>
        <v>3.1884980635577431E-2</v>
      </c>
      <c r="D110" s="30">
        <f>IF(OR($A110="",$B110=""),"",A110*'MPTO_working_2-way'!$G109)</f>
        <v>2.1256830601092895</v>
      </c>
      <c r="E110" s="32">
        <f>IF(OR($A110="",$B110=""),"",B110*'MPTO_working_2-way'!$G109)</f>
        <v>1.8883495145631068</v>
      </c>
      <c r="F110" s="30">
        <f>IF(OR($A110="",$B110=""),"",'MPTO_working_2-way'!D109)</f>
        <v>2.1299508446804905</v>
      </c>
      <c r="G110" s="32">
        <f>IF(OR($A110="",$B110=""),"",'MPTO_working_2-way'!E109)</f>
        <v>1.8849942497124856</v>
      </c>
      <c r="H110" s="30">
        <f>IF(OR($A110="",$B110=""),"",'OddsRatio_working_2-way'!M109)</f>
        <v>2.1300922235529893</v>
      </c>
      <c r="I110" s="30">
        <f>IF(OR($A110="",$B110=""),"",'OddsRatio_working_2-way'!N109)</f>
        <v>1.8848835335367746</v>
      </c>
      <c r="J110" s="30">
        <f>IF('Log_working_2-way'!$D109="","",A110^('Log_working_2-way'!$D109))</f>
        <v>2.1320394516231058</v>
      </c>
      <c r="K110" s="32">
        <f>IF('Log_working_2-way'!$D109="","",B110^('Log_working_2-way'!$D109))</f>
        <v>1.8833614398916756</v>
      </c>
      <c r="L110" s="37">
        <f t="shared" si="18"/>
        <v>0.47043701799485865</v>
      </c>
      <c r="M110" s="37">
        <f t="shared" si="19"/>
        <v>0.5295629820051414</v>
      </c>
      <c r="N110" s="38">
        <v>206</v>
      </c>
      <c r="O110" s="38">
        <f t="shared" si="20"/>
        <v>106.00000000000001</v>
      </c>
      <c r="P110" s="38">
        <f t="shared" si="21"/>
        <v>93.431693989071036</v>
      </c>
      <c r="Q110" s="38">
        <f t="shared" si="22"/>
        <v>112.56830601092895</v>
      </c>
      <c r="R110" s="38">
        <f t="shared" si="23"/>
        <v>100</v>
      </c>
      <c r="S110" s="39">
        <f t="shared" si="24"/>
        <v>-6.5683060109289357</v>
      </c>
      <c r="T110" s="39">
        <f t="shared" si="25"/>
        <v>-6.5683060109289642</v>
      </c>
      <c r="U110" t="s">
        <v>117</v>
      </c>
      <c r="V110" t="s">
        <v>119</v>
      </c>
      <c r="W110" t="s">
        <v>215</v>
      </c>
      <c r="X110" t="s">
        <v>491</v>
      </c>
      <c r="Y110" s="41"/>
    </row>
    <row r="111" spans="1:25" ht="15" x14ac:dyDescent="0.25">
      <c r="A111">
        <v>2.0499999999999998</v>
      </c>
      <c r="B111">
        <v>1.83</v>
      </c>
      <c r="C111" s="29">
        <f t="shared" si="17"/>
        <v>3.4252965480474407E-2</v>
      </c>
      <c r="D111" s="30">
        <f>IF(OR($A111="",$B111=""),"",A111*'MPTO_working_2-way'!$G110)</f>
        <v>2.1202185792349724</v>
      </c>
      <c r="E111" s="32">
        <f>IF(OR($A111="",$B111=""),"",B111*'MPTO_working_2-way'!$G110)</f>
        <v>1.8926829268292682</v>
      </c>
      <c r="F111" s="30">
        <f>IF(OR($A111="",$B111=""),"",'MPTO_working_2-way'!D110)</f>
        <v>2.1245929491717397</v>
      </c>
      <c r="G111" s="32">
        <f>IF(OR($A111="",$B111=""),"",'MPTO_working_2-way'!E110)</f>
        <v>1.8892106257081707</v>
      </c>
      <c r="H111" s="30">
        <f>IF(OR($A111="",$B111=""),"",'OddsRatio_working_2-way'!M110)</f>
        <v>2.1247489679763456</v>
      </c>
      <c r="I111" s="30">
        <f>IF(OR($A111="",$B111=""),"",'OddsRatio_working_2-way'!N110)</f>
        <v>1.8890872794479689</v>
      </c>
      <c r="J111" s="30">
        <f>IF('Log_working_2-way'!$D110="","",A111^('Log_working_2-way'!$D110))</f>
        <v>2.1267489530128172</v>
      </c>
      <c r="K111" s="32">
        <f>IF('Log_working_2-way'!$D110="","",B111^('Log_working_2-way'!$D110))</f>
        <v>1.8875091450726849</v>
      </c>
      <c r="L111" s="37">
        <f t="shared" si="18"/>
        <v>0.47164948453608252</v>
      </c>
      <c r="M111" s="37">
        <f t="shared" si="19"/>
        <v>0.52835051546391754</v>
      </c>
      <c r="N111" s="38">
        <v>207</v>
      </c>
      <c r="O111" s="38">
        <f t="shared" si="20"/>
        <v>106.02439024390243</v>
      </c>
      <c r="P111" s="38">
        <f t="shared" si="21"/>
        <v>93.885245901639337</v>
      </c>
      <c r="Q111" s="38">
        <f t="shared" si="22"/>
        <v>113.11475409836065</v>
      </c>
      <c r="R111" s="38">
        <f t="shared" si="23"/>
        <v>100.97560975609757</v>
      </c>
      <c r="S111" s="39">
        <f t="shared" si="24"/>
        <v>-7.0903638544582179</v>
      </c>
      <c r="T111" s="39">
        <f t="shared" si="25"/>
        <v>-7.0903638544582321</v>
      </c>
      <c r="U111" t="s">
        <v>113</v>
      </c>
      <c r="V111" t="s">
        <v>129</v>
      </c>
      <c r="W111" t="s">
        <v>215</v>
      </c>
      <c r="X111" t="s">
        <v>491</v>
      </c>
      <c r="Y111" s="41"/>
    </row>
    <row r="112" spans="1:25" ht="15" x14ac:dyDescent="0.25">
      <c r="A112">
        <v>2</v>
      </c>
      <c r="B112">
        <v>1.87</v>
      </c>
      <c r="C112" s="29">
        <f t="shared" si="17"/>
        <v>3.475935828876997E-2</v>
      </c>
      <c r="D112" s="30">
        <f>IF(OR($A112="",$B112=""),"",A112*'MPTO_working_2-way'!$G111)</f>
        <v>2.0695187165775399</v>
      </c>
      <c r="E112" s="32">
        <f>IF(OR($A112="",$B112=""),"",B112*'MPTO_working_2-way'!$G111)</f>
        <v>1.9350000000000001</v>
      </c>
      <c r="F112" s="30">
        <f>IF(OR($A112="",$B112=""),"",'MPTO_working_2-way'!D111)</f>
        <v>2.0720221606648197</v>
      </c>
      <c r="G112" s="32">
        <f>IF(OR($A112="",$B112=""),"",'MPTO_working_2-way'!E111)</f>
        <v>1.9328165374677002</v>
      </c>
      <c r="H112" s="30">
        <f>IF(OR($A112="",$B112=""),"",'OddsRatio_working_2-way'!M111)</f>
        <v>2.0721125348377947</v>
      </c>
      <c r="I112" s="30">
        <f>IF(OR($A112="",$B112=""),"",'OddsRatio_working_2-way'!N111)</f>
        <v>1.9327379053088816</v>
      </c>
      <c r="J112" s="30">
        <f>IF('Log_working_2-way'!$D111="","",A112^('Log_working_2-way'!$D111))</f>
        <v>2.0732557161055905</v>
      </c>
      <c r="K112" s="32">
        <f>IF('Log_working_2-way'!$D111="","",B112^('Log_working_2-way'!$D111))</f>
        <v>1.9317443969723613</v>
      </c>
      <c r="L112" s="37">
        <f t="shared" si="18"/>
        <v>0.48320413436692511</v>
      </c>
      <c r="M112" s="37">
        <f t="shared" si="19"/>
        <v>0.51679586563307489</v>
      </c>
      <c r="N112" s="38">
        <v>208</v>
      </c>
      <c r="O112" s="38">
        <f t="shared" si="20"/>
        <v>104</v>
      </c>
      <c r="P112" s="38">
        <f t="shared" si="21"/>
        <v>96.770053475935839</v>
      </c>
      <c r="Q112" s="38">
        <f t="shared" si="22"/>
        <v>111.22994652406416</v>
      </c>
      <c r="R112" s="38">
        <f t="shared" si="23"/>
        <v>104</v>
      </c>
      <c r="S112" s="39">
        <f t="shared" si="24"/>
        <v>-7.2299465240641609</v>
      </c>
      <c r="T112" s="39">
        <f t="shared" si="25"/>
        <v>-7.2299465240641609</v>
      </c>
      <c r="U112" t="s">
        <v>127</v>
      </c>
      <c r="V112" t="s">
        <v>125</v>
      </c>
      <c r="W112" t="s">
        <v>215</v>
      </c>
      <c r="X112" t="s">
        <v>491</v>
      </c>
      <c r="Y112" s="41"/>
    </row>
    <row r="113" spans="1:25" s="35" customFormat="1" ht="15" x14ac:dyDescent="0.25">
      <c r="A113">
        <v>1.96</v>
      </c>
      <c r="B113">
        <v>1.91</v>
      </c>
      <c r="C113" s="29">
        <f t="shared" si="17"/>
        <v>3.3764291056736839E-2</v>
      </c>
      <c r="D113" s="30">
        <f>IF(OR($A113="",$B113=""),"",A113*'MPTO_working_2-way'!$G112)</f>
        <v>2.0261780104712042</v>
      </c>
      <c r="E113" s="32">
        <f>IF(OR($A113="",$B113=""),"",B113*'MPTO_working_2-way'!$G112)</f>
        <v>1.9744897959183674</v>
      </c>
      <c r="F113" s="30">
        <f>IF(OR($A113="",$B113=""),"",'MPTO_working_2-way'!D112)</f>
        <v>2.0270738574832143</v>
      </c>
      <c r="G113" s="32">
        <f>IF(OR($A113="",$B113=""),"",'MPTO_working_2-way'!E112)</f>
        <v>1.9736398144242935</v>
      </c>
      <c r="H113" s="30">
        <f>IF(OR($A113="",$B113=""),"",'OddsRatio_working_2-way'!M112)</f>
        <v>2.0271051820261912</v>
      </c>
      <c r="I113" s="30">
        <f>IF(OR($A113="",$B113=""),"",'OddsRatio_working_2-way'!N112)</f>
        <v>1.9736101204623264</v>
      </c>
      <c r="J113" s="30">
        <f>IF('Log_working_2-way'!$D112="","",A113^('Log_working_2-way'!$D112))</f>
        <v>2.0275133700590602</v>
      </c>
      <c r="K113" s="32">
        <f>IF('Log_working_2-way'!$D112="","",B113^('Log_working_2-way'!$D112))</f>
        <v>1.9732233459331785</v>
      </c>
      <c r="L113" s="37">
        <f t="shared" si="18"/>
        <v>0.49354005167958659</v>
      </c>
      <c r="M113" s="37">
        <f t="shared" si="19"/>
        <v>0.50645994832041341</v>
      </c>
      <c r="N113" s="38">
        <v>209</v>
      </c>
      <c r="O113" s="38">
        <f t="shared" si="20"/>
        <v>102.36734693877551</v>
      </c>
      <c r="P113" s="38">
        <f t="shared" si="21"/>
        <v>99.575916230366488</v>
      </c>
      <c r="Q113" s="38">
        <f t="shared" si="22"/>
        <v>109.42408376963351</v>
      </c>
      <c r="R113" s="38">
        <f t="shared" si="23"/>
        <v>106.63265306122449</v>
      </c>
      <c r="S113" s="39">
        <f t="shared" si="24"/>
        <v>-7.0567368308580001</v>
      </c>
      <c r="T113" s="39">
        <f t="shared" si="25"/>
        <v>-7.0567368308580001</v>
      </c>
      <c r="U113" t="s">
        <v>109</v>
      </c>
      <c r="V113" t="s">
        <v>112</v>
      </c>
      <c r="W113" t="s">
        <v>215</v>
      </c>
      <c r="X113" t="s">
        <v>491</v>
      </c>
      <c r="Y113" s="41"/>
    </row>
    <row r="114" spans="1:25" ht="15" x14ac:dyDescent="0.25">
      <c r="A114">
        <v>2.0299999999999998</v>
      </c>
      <c r="B114">
        <v>1.85</v>
      </c>
      <c r="C114" s="29">
        <f t="shared" si="17"/>
        <v>3.315137797896428E-2</v>
      </c>
      <c r="D114" s="30">
        <f>IF(OR($A114="",$B114=""),"",A114*'MPTO_working_2-way'!$G113)</f>
        <v>2.0972972972972972</v>
      </c>
      <c r="E114" s="32">
        <f>IF(OR($A114="",$B114=""),"",B114*'MPTO_working_2-way'!$G113)</f>
        <v>1.9113300492610841</v>
      </c>
      <c r="F114" s="30">
        <f>IF(OR($A114="",$B114=""),"",'MPTO_working_2-way'!D113)</f>
        <v>2.1006852188505105</v>
      </c>
      <c r="G114" s="32">
        <f>IF(OR($A114="",$B114=""),"",'MPTO_working_2-way'!E113)</f>
        <v>1.9085249650616189</v>
      </c>
      <c r="H114" s="30">
        <f>IF(OR($A114="",$B114=""),"",'OddsRatio_working_2-way'!M113)</f>
        <v>2.1008018467836762</v>
      </c>
      <c r="I114" s="30">
        <f>IF(OR($A114="",$B114=""),"",'OddsRatio_working_2-way'!N113)</f>
        <v>1.9084287085108012</v>
      </c>
      <c r="J114" s="30">
        <f>IF('Log_working_2-way'!$D113="","",A114^('Log_working_2-way'!$D113))</f>
        <v>2.1023480190539692</v>
      </c>
      <c r="K114" s="32">
        <f>IF('Log_working_2-way'!$D113="","",B114^('Log_working_2-way'!$D113))</f>
        <v>1.9071545307970494</v>
      </c>
      <c r="L114" s="37">
        <f t="shared" si="18"/>
        <v>0.47680412371134023</v>
      </c>
      <c r="M114" s="37">
        <f t="shared" si="19"/>
        <v>0.52319587628865971</v>
      </c>
      <c r="N114" s="38">
        <v>210</v>
      </c>
      <c r="O114" s="38">
        <f t="shared" si="20"/>
        <v>106.55172413793103</v>
      </c>
      <c r="P114" s="38">
        <f t="shared" si="21"/>
        <v>96.48648648648647</v>
      </c>
      <c r="Q114" s="38">
        <f t="shared" si="22"/>
        <v>113.5135135135135</v>
      </c>
      <c r="R114" s="38">
        <f t="shared" si="23"/>
        <v>103.44827586206898</v>
      </c>
      <c r="S114" s="39">
        <f t="shared" si="24"/>
        <v>-6.9617893755824696</v>
      </c>
      <c r="T114" s="39">
        <f t="shared" si="25"/>
        <v>-6.9617893755825122</v>
      </c>
      <c r="U114" t="s">
        <v>126</v>
      </c>
      <c r="V114" t="s">
        <v>111</v>
      </c>
      <c r="W114" t="s">
        <v>215</v>
      </c>
      <c r="X114" t="s">
        <v>491</v>
      </c>
      <c r="Y114" s="41"/>
    </row>
    <row r="115" spans="1:25" ht="15" x14ac:dyDescent="0.25">
      <c r="A115">
        <v>1.98</v>
      </c>
      <c r="B115">
        <v>1.89</v>
      </c>
      <c r="C115" s="29">
        <f t="shared" si="17"/>
        <v>3.4151034151034265E-2</v>
      </c>
      <c r="D115" s="30">
        <f>IF(OR($A115="",$B115=""),"",A115*'MPTO_working_2-way'!$G114)</f>
        <v>2.0476190476190479</v>
      </c>
      <c r="E115" s="32">
        <f>IF(OR($A115="",$B115=""),"",B115*'MPTO_working_2-way'!$G114)</f>
        <v>1.9545454545454546</v>
      </c>
      <c r="F115" s="30">
        <f>IF(OR($A115="",$B115=""),"",'MPTO_working_2-way'!D114)</f>
        <v>2.0492853622474128</v>
      </c>
      <c r="G115" s="32">
        <f>IF(OR($A115="",$B115=""),"",'MPTO_working_2-way'!E114)</f>
        <v>1.9530295913574449</v>
      </c>
      <c r="H115" s="30">
        <f>IF(OR($A115="",$B115=""),"",'OddsRatio_working_2-way'!M114)</f>
        <v>2.0493443645942064</v>
      </c>
      <c r="I115" s="30">
        <f>IF(OR($A115="",$B115=""),"",'OddsRatio_working_2-way'!N114)</f>
        <v>1.9529760045804527</v>
      </c>
      <c r="J115" s="30">
        <f>IF('Log_working_2-way'!$D114="","",A115^('Log_working_2-way'!$D114))</f>
        <v>2.0501043431252364</v>
      </c>
      <c r="K115" s="32">
        <f>IF('Log_working_2-way'!$D114="","",B115^('Log_working_2-way'!$D114))</f>
        <v>1.9522863194945297</v>
      </c>
      <c r="L115" s="37">
        <f t="shared" si="18"/>
        <v>0.48837209302325574</v>
      </c>
      <c r="M115" s="37">
        <f t="shared" si="19"/>
        <v>0.51162790697674421</v>
      </c>
      <c r="N115" s="38">
        <v>211</v>
      </c>
      <c r="O115" s="38">
        <f t="shared" si="20"/>
        <v>104.43434343434343</v>
      </c>
      <c r="P115" s="38">
        <f t="shared" si="21"/>
        <v>99.359788359788354</v>
      </c>
      <c r="Q115" s="38">
        <f t="shared" si="22"/>
        <v>111.64021164021166</v>
      </c>
      <c r="R115" s="38">
        <f t="shared" si="23"/>
        <v>106.56565656565657</v>
      </c>
      <c r="S115" s="39">
        <f t="shared" si="24"/>
        <v>-7.205868205868228</v>
      </c>
      <c r="T115" s="39">
        <f t="shared" si="25"/>
        <v>-7.2058682058682137</v>
      </c>
      <c r="U115" t="s">
        <v>128</v>
      </c>
      <c r="V115" t="s">
        <v>118</v>
      </c>
      <c r="W115" t="s">
        <v>215</v>
      </c>
      <c r="X115" t="s">
        <v>491</v>
      </c>
      <c r="Y115" s="41"/>
    </row>
    <row r="116" spans="1:25" ht="15" x14ac:dyDescent="0.25">
      <c r="A116">
        <v>2.13</v>
      </c>
      <c r="B116">
        <v>1.76</v>
      </c>
      <c r="C116" s="29">
        <f t="shared" si="17"/>
        <v>3.7665386256935607E-2</v>
      </c>
      <c r="D116" s="30">
        <f>IF(OR($A116="",$B116=""),"",A116*'MPTO_working_2-way'!$G115)</f>
        <v>2.2102272727272729</v>
      </c>
      <c r="E116" s="32">
        <f>IF(OR($A116="",$B116=""),"",B116*'MPTO_working_2-way'!$G115)</f>
        <v>1.8262910798122067</v>
      </c>
      <c r="F116" s="30">
        <f>IF(OR($A116="",$B116=""),"",'MPTO_working_2-way'!D115)</f>
        <v>2.2190126672191313</v>
      </c>
      <c r="G116" s="32">
        <f>IF(OR($A116="",$B116=""),"",'MPTO_working_2-way'!E115)</f>
        <v>1.8203360202000585</v>
      </c>
      <c r="H116" s="30">
        <f>IF(OR($A116="",$B116=""),"",'OddsRatio_working_2-way'!M115)</f>
        <v>2.2193613513897996</v>
      </c>
      <c r="I116" s="30">
        <f>IF(OR($A116="",$B116=""),"",'OddsRatio_working_2-way'!N115)</f>
        <v>1.8201014398727853</v>
      </c>
      <c r="J116" s="30">
        <f>IF('Log_working_2-way'!$D115="","",A116^('Log_working_2-way'!$D115))</f>
        <v>2.2234058151600675</v>
      </c>
      <c r="K116" s="32">
        <f>IF('Log_working_2-way'!$D115="","",B116^('Log_working_2-way'!$D115))</f>
        <v>1.8173902621748135</v>
      </c>
      <c r="L116" s="37">
        <f t="shared" si="18"/>
        <v>0.45244215938303339</v>
      </c>
      <c r="M116" s="37">
        <f t="shared" si="19"/>
        <v>0.54755784061696655</v>
      </c>
      <c r="N116" s="38">
        <v>212</v>
      </c>
      <c r="O116" s="38">
        <f t="shared" si="20"/>
        <v>112.46948356807512</v>
      </c>
      <c r="P116" s="38">
        <f t="shared" si="21"/>
        <v>91.545454545454561</v>
      </c>
      <c r="Q116" s="38">
        <f t="shared" si="22"/>
        <v>120.45454545454547</v>
      </c>
      <c r="R116" s="38">
        <f t="shared" si="23"/>
        <v>99.53051643192488</v>
      </c>
      <c r="S116" s="39">
        <f t="shared" si="24"/>
        <v>-7.9850618864703478</v>
      </c>
      <c r="T116" s="39">
        <f t="shared" si="25"/>
        <v>-7.9850618864703193</v>
      </c>
      <c r="U116" t="s">
        <v>123</v>
      </c>
      <c r="V116" t="s">
        <v>115</v>
      </c>
      <c r="W116" t="s">
        <v>215</v>
      </c>
      <c r="X116" t="s">
        <v>491</v>
      </c>
      <c r="Y116" s="41"/>
    </row>
    <row r="117" spans="1:25" ht="15" x14ac:dyDescent="0.25">
      <c r="A117">
        <v>1.98</v>
      </c>
      <c r="B117">
        <v>1.89</v>
      </c>
      <c r="C117" s="29">
        <f t="shared" si="17"/>
        <v>3.4151034151034265E-2</v>
      </c>
      <c r="D117" s="30">
        <f>IF(OR($A117="",$B117=""),"",A117*'MPTO_working_2-way'!$G116)</f>
        <v>2.0476190476190479</v>
      </c>
      <c r="E117" s="32">
        <f>IF(OR($A117="",$B117=""),"",B117*'MPTO_working_2-way'!$G116)</f>
        <v>1.9545454545454546</v>
      </c>
      <c r="F117" s="30">
        <f>IF(OR($A117="",$B117=""),"",'MPTO_working_2-way'!D116)</f>
        <v>2.0492853622474128</v>
      </c>
      <c r="G117" s="32">
        <f>IF(OR($A117="",$B117=""),"",'MPTO_working_2-way'!E116)</f>
        <v>1.9530295913574449</v>
      </c>
      <c r="H117" s="30">
        <f>IF(OR($A117="",$B117=""),"",'OddsRatio_working_2-way'!M116)</f>
        <v>2.0493443645942064</v>
      </c>
      <c r="I117" s="30">
        <f>IF(OR($A117="",$B117=""),"",'OddsRatio_working_2-way'!N116)</f>
        <v>1.9529760045804527</v>
      </c>
      <c r="J117" s="30">
        <f>IF('Log_working_2-way'!$D116="","",A117^('Log_working_2-way'!$D116))</f>
        <v>2.0501043431252364</v>
      </c>
      <c r="K117" s="32">
        <f>IF('Log_working_2-way'!$D116="","",B117^('Log_working_2-way'!$D116))</f>
        <v>1.9522863194945297</v>
      </c>
      <c r="L117" s="37">
        <f t="shared" si="18"/>
        <v>0.48837209302325574</v>
      </c>
      <c r="M117" s="37">
        <f t="shared" si="19"/>
        <v>0.51162790697674421</v>
      </c>
      <c r="N117" s="38">
        <v>213</v>
      </c>
      <c r="O117" s="38">
        <f t="shared" si="20"/>
        <v>105.42424242424244</v>
      </c>
      <c r="P117" s="38">
        <f t="shared" si="21"/>
        <v>100.30158730158732</v>
      </c>
      <c r="Q117" s="38">
        <f t="shared" si="22"/>
        <v>112.69841269841271</v>
      </c>
      <c r="R117" s="38">
        <f t="shared" si="23"/>
        <v>107.57575757575758</v>
      </c>
      <c r="S117" s="39">
        <f t="shared" si="24"/>
        <v>-7.2741702741702738</v>
      </c>
      <c r="T117" s="39">
        <f t="shared" si="25"/>
        <v>-7.2741702741702596</v>
      </c>
      <c r="U117" t="s">
        <v>121</v>
      </c>
      <c r="V117" t="s">
        <v>124</v>
      </c>
      <c r="W117" t="s">
        <v>215</v>
      </c>
      <c r="X117" t="s">
        <v>491</v>
      </c>
      <c r="Y117" s="41"/>
    </row>
    <row r="118" spans="1:25" ht="15" x14ac:dyDescent="0.25">
      <c r="A118">
        <v>2.0699999999999998</v>
      </c>
      <c r="B118">
        <v>1.8</v>
      </c>
      <c r="C118" s="29">
        <f t="shared" si="17"/>
        <v>3.8647342995169254E-2</v>
      </c>
      <c r="D118" s="30">
        <f>IF(OR($A118="",$B118=""),"",A118*'MPTO_working_2-way'!$G117)</f>
        <v>2.1500000000000004</v>
      </c>
      <c r="E118" s="32">
        <f>IF(OR($A118="",$B118=""),"",B118*'MPTO_working_2-way'!$G117)</f>
        <v>1.8695652173913047</v>
      </c>
      <c r="F118" s="30">
        <f>IF(OR($A118="",$B118=""),"",'MPTO_working_2-way'!D117)</f>
        <v>2.15625</v>
      </c>
      <c r="G118" s="32">
        <f>IF(OR($A118="",$B118=""),"",'MPTO_working_2-way'!E117)</f>
        <v>1.8648648648648651</v>
      </c>
      <c r="H118" s="30">
        <f>IF(OR($A118="",$B118=""),"",'OddsRatio_working_2-way'!M117)</f>
        <v>2.1565033506220384</v>
      </c>
      <c r="I118" s="30">
        <f>IF(OR($A118="",$B118=""),"",'OddsRatio_working_2-way'!N117)</f>
        <v>1.8646754023342345</v>
      </c>
      <c r="J118" s="30">
        <f>IF('Log_working_2-way'!$D117="","",A118^('Log_working_2-way'!$D117))</f>
        <v>2.1593762623614712</v>
      </c>
      <c r="K118" s="32">
        <f>IF('Log_working_2-way'!$D117="","",B118^('Log_working_2-way'!$D117))</f>
        <v>1.8625327535713179</v>
      </c>
      <c r="L118" s="37">
        <f t="shared" si="18"/>
        <v>0.46511627906976738</v>
      </c>
      <c r="M118" s="37">
        <f t="shared" si="19"/>
        <v>0.53488372093023251</v>
      </c>
      <c r="N118" s="38">
        <v>214</v>
      </c>
      <c r="O118" s="38">
        <f t="shared" si="20"/>
        <v>110.61835748792269</v>
      </c>
      <c r="P118" s="38">
        <f t="shared" si="21"/>
        <v>95.111111111111114</v>
      </c>
      <c r="Q118" s="38">
        <f t="shared" si="22"/>
        <v>118.8888888888889</v>
      </c>
      <c r="R118" s="38">
        <f t="shared" si="23"/>
        <v>103.38164251207731</v>
      </c>
      <c r="S118" s="39">
        <f t="shared" si="24"/>
        <v>-8.2705314009662061</v>
      </c>
      <c r="T118" s="39">
        <f t="shared" si="25"/>
        <v>-8.2705314009661919</v>
      </c>
      <c r="U118" t="s">
        <v>130</v>
      </c>
      <c r="V118" t="s">
        <v>116</v>
      </c>
      <c r="W118" t="s">
        <v>215</v>
      </c>
      <c r="X118" t="s">
        <v>491</v>
      </c>
      <c r="Y118" s="41"/>
    </row>
    <row r="119" spans="1:25" ht="15" x14ac:dyDescent="0.25">
      <c r="A119">
        <v>1.81</v>
      </c>
      <c r="B119">
        <v>2.06</v>
      </c>
      <c r="C119" s="29">
        <f t="shared" si="17"/>
        <v>3.7923081049187513E-2</v>
      </c>
      <c r="D119" s="30">
        <f>IF(OR($A119="",$B119=""),"",A119*'MPTO_working_2-way'!$G118)</f>
        <v>1.8786407766990294</v>
      </c>
      <c r="E119" s="32">
        <f>IF(OR($A119="",$B119=""),"",B119*'MPTO_working_2-way'!$G118)</f>
        <v>2.1381215469613264</v>
      </c>
      <c r="F119" s="30">
        <f>IF(OR($A119="",$B119=""),"",'MPTO_working_2-way'!D118)</f>
        <v>1.8743276529432467</v>
      </c>
      <c r="G119" s="32">
        <f>IF(OR($A119="",$B119=""),"",'MPTO_working_2-way'!E118)</f>
        <v>2.1437359857413907</v>
      </c>
      <c r="H119" s="30">
        <f>IF(OR($A119="",$B119=""),"",'OddsRatio_working_2-way'!M118)</f>
        <v>1.8741572761215382</v>
      </c>
      <c r="I119" s="30">
        <f>IF(OR($A119="",$B119=""),"",'OddsRatio_working_2-way'!N118)</f>
        <v>2.1439589045541121</v>
      </c>
      <c r="J119" s="30">
        <f>IF('Log_working_2-way'!$D118="","",A119^('Log_working_2-way'!$D118))</f>
        <v>1.8721919326638379</v>
      </c>
      <c r="K119" s="32">
        <f>IF('Log_working_2-way'!$D118="","",B119^('Log_working_2-way'!$D118))</f>
        <v>2.1465366309290381</v>
      </c>
      <c r="L119" s="37">
        <f t="shared" si="18"/>
        <v>0.53229974160206706</v>
      </c>
      <c r="M119" s="37">
        <f t="shared" si="19"/>
        <v>0.46770025839793272</v>
      </c>
      <c r="N119" s="38">
        <v>215</v>
      </c>
      <c r="O119" s="38">
        <f t="shared" si="20"/>
        <v>96.2154696132597</v>
      </c>
      <c r="P119" s="38">
        <f t="shared" si="21"/>
        <v>110.63106796116507</v>
      </c>
      <c r="Q119" s="38">
        <f t="shared" si="22"/>
        <v>104.36893203883496</v>
      </c>
      <c r="R119" s="38">
        <f t="shared" si="23"/>
        <v>118.78453038674034</v>
      </c>
      <c r="S119" s="39">
        <f t="shared" si="24"/>
        <v>-8.1534624255752561</v>
      </c>
      <c r="T119" s="39">
        <f t="shared" si="25"/>
        <v>-8.1534624255752703</v>
      </c>
      <c r="U119" t="s">
        <v>132</v>
      </c>
      <c r="V119" t="s">
        <v>148</v>
      </c>
      <c r="W119" t="s">
        <v>216</v>
      </c>
      <c r="X119" t="s">
        <v>491</v>
      </c>
      <c r="Y119" s="41"/>
    </row>
    <row r="120" spans="1:25" ht="15" x14ac:dyDescent="0.25">
      <c r="A120">
        <v>1.89</v>
      </c>
      <c r="B120">
        <v>1.98</v>
      </c>
      <c r="C120" s="29">
        <f t="shared" si="17"/>
        <v>3.4151034151034265E-2</v>
      </c>
      <c r="D120" s="30">
        <f>IF(OR($A120="",$B120=""),"",A120*'MPTO_working_2-way'!$G119)</f>
        <v>1.9545454545454546</v>
      </c>
      <c r="E120" s="32">
        <f>IF(OR($A120="",$B120=""),"",B120*'MPTO_working_2-way'!$G119)</f>
        <v>2.0476190476190479</v>
      </c>
      <c r="F120" s="30">
        <f>IF(OR($A120="",$B120=""),"",'MPTO_working_2-way'!D119)</f>
        <v>1.9530295913574449</v>
      </c>
      <c r="G120" s="32">
        <f>IF(OR($A120="",$B120=""),"",'MPTO_working_2-way'!E119)</f>
        <v>2.0492853622474128</v>
      </c>
      <c r="H120" s="30">
        <f>IF(OR($A120="",$B120=""),"",'OddsRatio_working_2-way'!M119)</f>
        <v>1.9529760045804527</v>
      </c>
      <c r="I120" s="30">
        <f>IF(OR($A120="",$B120=""),"",'OddsRatio_working_2-way'!N119)</f>
        <v>2.0493443645942064</v>
      </c>
      <c r="J120" s="30">
        <f>IF('Log_working_2-way'!$D119="","",A120^('Log_working_2-way'!$D119))</f>
        <v>1.9522863194945297</v>
      </c>
      <c r="K120" s="32">
        <f>IF('Log_working_2-way'!$D119="","",B120^('Log_working_2-way'!$D119))</f>
        <v>2.0501043431252364</v>
      </c>
      <c r="L120" s="37">
        <f t="shared" si="18"/>
        <v>0.51162790697674421</v>
      </c>
      <c r="M120" s="37">
        <f t="shared" si="19"/>
        <v>0.48837209302325574</v>
      </c>
      <c r="N120" s="38">
        <v>216</v>
      </c>
      <c r="O120" s="38">
        <f t="shared" si="20"/>
        <v>101.71428571428571</v>
      </c>
      <c r="P120" s="38">
        <f t="shared" si="21"/>
        <v>106.90909090909092</v>
      </c>
      <c r="Q120" s="38">
        <f t="shared" si="22"/>
        <v>109.09090909090909</v>
      </c>
      <c r="R120" s="38">
        <f t="shared" si="23"/>
        <v>114.28571428571431</v>
      </c>
      <c r="S120" s="39">
        <f t="shared" si="24"/>
        <v>-7.3766233766233853</v>
      </c>
      <c r="T120" s="39">
        <f t="shared" si="25"/>
        <v>-7.3766233766233853</v>
      </c>
      <c r="U120" t="s">
        <v>145</v>
      </c>
      <c r="V120" t="s">
        <v>152</v>
      </c>
      <c r="W120" t="s">
        <v>216</v>
      </c>
      <c r="X120" t="s">
        <v>491</v>
      </c>
      <c r="Y120" s="41"/>
    </row>
    <row r="121" spans="1:25" ht="15" x14ac:dyDescent="0.25">
      <c r="A121">
        <v>2.06</v>
      </c>
      <c r="B121">
        <v>1.82</v>
      </c>
      <c r="C121" s="29">
        <f t="shared" si="17"/>
        <v>3.4887442654432999E-2</v>
      </c>
      <c r="D121" s="30">
        <f>IF(OR($A121="",$B121=""),"",A121*'MPTO_working_2-way'!$G120)</f>
        <v>2.1318681318681318</v>
      </c>
      <c r="E121" s="32">
        <f>IF(OR($A121="",$B121=""),"",B121*'MPTO_working_2-way'!$G120)</f>
        <v>1.883495145631068</v>
      </c>
      <c r="F121" s="30">
        <f>IF(OR($A121="",$B121=""),"",'MPTO_working_2-way'!D120)</f>
        <v>2.1367833124358828</v>
      </c>
      <c r="G121" s="32">
        <f>IF(OR($A121="",$B121=""),"",'MPTO_working_2-way'!E120)</f>
        <v>1.8796751228316457</v>
      </c>
      <c r="H121" s="30">
        <f>IF(OR($A121="",$B121=""),"",'OddsRatio_working_2-way'!M120)</f>
        <v>2.1369621483713819</v>
      </c>
      <c r="I121" s="30">
        <f>IF(OR($A121="",$B121=""),"",'OddsRatio_working_2-way'!N120)</f>
        <v>1.8795367562872962</v>
      </c>
      <c r="J121" s="30">
        <f>IF('Log_working_2-way'!$D120="","",A121^('Log_working_2-way'!$D120))</f>
        <v>2.139211690905316</v>
      </c>
      <c r="K121" s="32">
        <f>IF('Log_working_2-way'!$D120="","",B121^('Log_working_2-way'!$D120))</f>
        <v>1.8777999804454721</v>
      </c>
      <c r="L121" s="37">
        <f t="shared" si="18"/>
        <v>0.46907216494845361</v>
      </c>
      <c r="M121" s="37">
        <f t="shared" si="19"/>
        <v>0.53092783505154639</v>
      </c>
      <c r="N121" s="38">
        <v>217</v>
      </c>
      <c r="O121" s="38">
        <f t="shared" si="20"/>
        <v>111.66019417475731</v>
      </c>
      <c r="P121" s="38">
        <f t="shared" si="21"/>
        <v>97.769230769230759</v>
      </c>
      <c r="Q121" s="38">
        <f t="shared" si="22"/>
        <v>119.23076923076921</v>
      </c>
      <c r="R121" s="38">
        <f t="shared" si="23"/>
        <v>105.33980582524272</v>
      </c>
      <c r="S121" s="39">
        <f t="shared" si="24"/>
        <v>-7.5705750560119043</v>
      </c>
      <c r="T121" s="39">
        <f t="shared" si="25"/>
        <v>-7.5705750560119611</v>
      </c>
      <c r="U121" t="s">
        <v>153</v>
      </c>
      <c r="V121" t="s">
        <v>140</v>
      </c>
      <c r="W121" t="s">
        <v>216</v>
      </c>
      <c r="X121" t="s">
        <v>491</v>
      </c>
      <c r="Y121" s="41"/>
    </row>
    <row r="122" spans="1:25" ht="15" x14ac:dyDescent="0.25">
      <c r="A122">
        <v>2.0499999999999998</v>
      </c>
      <c r="B122">
        <v>1.83</v>
      </c>
      <c r="C122" s="29">
        <f t="shared" si="17"/>
        <v>3.4252965480474407E-2</v>
      </c>
      <c r="D122" s="30">
        <f>IF(OR($A122="",$B122=""),"",A122*'MPTO_working_2-way'!$G121)</f>
        <v>2.1202185792349724</v>
      </c>
      <c r="E122" s="32">
        <f>IF(OR($A122="",$B122=""),"",B122*'MPTO_working_2-way'!$G121)</f>
        <v>1.8926829268292682</v>
      </c>
      <c r="F122" s="30">
        <f>IF(OR($A122="",$B122=""),"",'MPTO_working_2-way'!D121)</f>
        <v>2.1245929491717397</v>
      </c>
      <c r="G122" s="32">
        <f>IF(OR($A122="",$B122=""),"",'MPTO_working_2-way'!E121)</f>
        <v>1.8892106257081707</v>
      </c>
      <c r="H122" s="30">
        <f>IF(OR($A122="",$B122=""),"",'OddsRatio_working_2-way'!M121)</f>
        <v>2.1247489679763456</v>
      </c>
      <c r="I122" s="30">
        <f>IF(OR($A122="",$B122=""),"",'OddsRatio_working_2-way'!N121)</f>
        <v>1.8890872794479689</v>
      </c>
      <c r="J122" s="30">
        <f>IF('Log_working_2-way'!$D121="","",A122^('Log_working_2-way'!$D121))</f>
        <v>2.1267489530128172</v>
      </c>
      <c r="K122" s="32">
        <f>IF('Log_working_2-way'!$D121="","",B122^('Log_working_2-way'!$D121))</f>
        <v>1.8875091450726849</v>
      </c>
      <c r="L122" s="37">
        <f t="shared" si="18"/>
        <v>0.47164948453608252</v>
      </c>
      <c r="M122" s="37">
        <f t="shared" si="19"/>
        <v>0.52835051546391754</v>
      </c>
      <c r="N122" s="38">
        <v>218</v>
      </c>
      <c r="O122" s="38">
        <f t="shared" si="20"/>
        <v>111.65853658536585</v>
      </c>
      <c r="P122" s="38">
        <f t="shared" si="21"/>
        <v>98.874316939890704</v>
      </c>
      <c r="Q122" s="38">
        <f t="shared" si="22"/>
        <v>119.12568306010928</v>
      </c>
      <c r="R122" s="38">
        <f t="shared" si="23"/>
        <v>106.34146341463416</v>
      </c>
      <c r="S122" s="39">
        <f t="shared" si="24"/>
        <v>-7.46714647474343</v>
      </c>
      <c r="T122" s="39">
        <f t="shared" si="25"/>
        <v>-7.4671464747434584</v>
      </c>
      <c r="U122" t="s">
        <v>137</v>
      </c>
      <c r="V122" t="s">
        <v>147</v>
      </c>
      <c r="W122" t="s">
        <v>216</v>
      </c>
      <c r="X122" t="s">
        <v>491</v>
      </c>
      <c r="Y122" s="41"/>
    </row>
    <row r="123" spans="1:25" ht="15" x14ac:dyDescent="0.25">
      <c r="A123">
        <v>1.65</v>
      </c>
      <c r="B123">
        <v>2.31</v>
      </c>
      <c r="C123" s="29">
        <f t="shared" si="17"/>
        <v>3.8961038961038863E-2</v>
      </c>
      <c r="D123" s="30">
        <f>IF(OR($A123="",$B123=""),"",A123*'MPTO_working_2-way'!$G122)</f>
        <v>1.714285714285714</v>
      </c>
      <c r="E123" s="32">
        <f>IF(OR($A123="",$B123=""),"",B123*'MPTO_working_2-way'!$G122)</f>
        <v>2.4</v>
      </c>
      <c r="F123" s="30">
        <f>IF(OR($A123="",$B123=""),"",'MPTO_working_2-way'!D122)</f>
        <v>1.7047970479704795</v>
      </c>
      <c r="G123" s="32">
        <f>IF(OR($A123="",$B123=""),"",'MPTO_working_2-way'!E122)</f>
        <v>2.418848167539267</v>
      </c>
      <c r="H123" s="30">
        <f>IF(OR($A123="",$B123=""),"",'OddsRatio_working_2-way'!M122)</f>
        <v>1.7044027300535323</v>
      </c>
      <c r="I123" s="30">
        <f>IF(OR($A123="",$B123=""),"",'OddsRatio_working_2-way'!N122)</f>
        <v>2.4196424251848119</v>
      </c>
      <c r="J123" s="30">
        <f>IF('Log_working_2-way'!$D122="","",A123^('Log_working_2-way'!$D122))</f>
        <v>1.7000791913146875</v>
      </c>
      <c r="K123" s="32">
        <f>IF('Log_working_2-way'!$D122="","",B123^('Log_working_2-way'!$D122))</f>
        <v>2.4284098319246836</v>
      </c>
      <c r="L123" s="37">
        <f t="shared" si="18"/>
        <v>0.58333333333333348</v>
      </c>
      <c r="M123" s="37">
        <f t="shared" si="19"/>
        <v>0.41666666666666669</v>
      </c>
      <c r="N123" s="38">
        <v>219</v>
      </c>
      <c r="O123" s="38">
        <f t="shared" si="20"/>
        <v>86.272727272727252</v>
      </c>
      <c r="P123" s="38">
        <f t="shared" si="21"/>
        <v>124.19480519480518</v>
      </c>
      <c r="Q123" s="38">
        <f t="shared" si="22"/>
        <v>94.805194805194802</v>
      </c>
      <c r="R123" s="38">
        <f t="shared" si="23"/>
        <v>132.72727272727272</v>
      </c>
      <c r="S123" s="39">
        <f t="shared" si="24"/>
        <v>-8.5324675324675496</v>
      </c>
      <c r="T123" s="39">
        <f t="shared" si="25"/>
        <v>-8.5324675324675354</v>
      </c>
      <c r="U123" t="s">
        <v>134</v>
      </c>
      <c r="V123" t="s">
        <v>151</v>
      </c>
      <c r="W123" t="s">
        <v>216</v>
      </c>
      <c r="X123" t="s">
        <v>491</v>
      </c>
      <c r="Y123" s="41"/>
    </row>
    <row r="124" spans="1:25" ht="15" x14ac:dyDescent="0.25">
      <c r="A124">
        <v>1.76</v>
      </c>
      <c r="B124">
        <v>2.13</v>
      </c>
      <c r="C124" s="29">
        <f t="shared" si="17"/>
        <v>3.7665386256935607E-2</v>
      </c>
      <c r="D124" s="30">
        <f>IF(OR($A124="",$B124=""),"",A124*'MPTO_working_2-way'!$G123)</f>
        <v>1.8262910798122067</v>
      </c>
      <c r="E124" s="32">
        <f>IF(OR($A124="",$B124=""),"",B124*'MPTO_working_2-way'!$G123)</f>
        <v>2.2102272727272729</v>
      </c>
      <c r="F124" s="30">
        <f>IF(OR($A124="",$B124=""),"",'MPTO_working_2-way'!D123)</f>
        <v>1.8203360202000585</v>
      </c>
      <c r="G124" s="32">
        <f>IF(OR($A124="",$B124=""),"",'MPTO_working_2-way'!E123)</f>
        <v>2.2190126672191313</v>
      </c>
      <c r="H124" s="30">
        <f>IF(OR($A124="",$B124=""),"",'OddsRatio_working_2-way'!M123)</f>
        <v>1.8201014398727853</v>
      </c>
      <c r="I124" s="30">
        <f>IF(OR($A124="",$B124=""),"",'OddsRatio_working_2-way'!N123)</f>
        <v>2.2193613513897996</v>
      </c>
      <c r="J124" s="30">
        <f>IF('Log_working_2-way'!$D123="","",A124^('Log_working_2-way'!$D123))</f>
        <v>1.8173902621748135</v>
      </c>
      <c r="K124" s="32">
        <f>IF('Log_working_2-way'!$D123="","",B124^('Log_working_2-way'!$D123))</f>
        <v>2.2234058151600675</v>
      </c>
      <c r="L124" s="37">
        <f t="shared" si="18"/>
        <v>0.54755784061696655</v>
      </c>
      <c r="M124" s="37">
        <f t="shared" si="19"/>
        <v>0.45244215938303339</v>
      </c>
      <c r="N124" s="38">
        <v>220</v>
      </c>
      <c r="O124" s="38">
        <f t="shared" si="20"/>
        <v>95</v>
      </c>
      <c r="P124" s="38">
        <f t="shared" si="21"/>
        <v>116.71361502347416</v>
      </c>
      <c r="Q124" s="38">
        <f t="shared" si="22"/>
        <v>103.28638497652582</v>
      </c>
      <c r="R124" s="38">
        <f t="shared" si="23"/>
        <v>125.00000000000001</v>
      </c>
      <c r="S124" s="39">
        <f t="shared" si="24"/>
        <v>-8.2863849765258237</v>
      </c>
      <c r="T124" s="39">
        <f t="shared" si="25"/>
        <v>-8.2863849765258522</v>
      </c>
      <c r="U124" t="s">
        <v>136</v>
      </c>
      <c r="V124" t="s">
        <v>150</v>
      </c>
      <c r="W124" t="s">
        <v>216</v>
      </c>
      <c r="X124" t="s">
        <v>491</v>
      </c>
      <c r="Y124" s="41"/>
    </row>
    <row r="125" spans="1:25" ht="15" x14ac:dyDescent="0.25">
      <c r="A125">
        <v>1.88</v>
      </c>
      <c r="B125">
        <v>2</v>
      </c>
      <c r="C125" s="29">
        <f t="shared" si="17"/>
        <v>3.1914893617021267E-2</v>
      </c>
      <c r="D125" s="30">
        <f>IF(OR($A125="",$B125=""),"",A125*'MPTO_working_2-way'!$G124)</f>
        <v>1.94</v>
      </c>
      <c r="E125" s="32">
        <f>IF(OR($A125="",$B125=""),"",B125*'MPTO_working_2-way'!$G124)</f>
        <v>2.0638297872340425</v>
      </c>
      <c r="F125" s="30">
        <f>IF(OR($A125="",$B125=""),"",'MPTO_working_2-way'!D124)</f>
        <v>1.9381443298969072</v>
      </c>
      <c r="G125" s="32">
        <f>IF(OR($A125="",$B125=""),"",'MPTO_working_2-way'!E124)</f>
        <v>2.0659340659340657</v>
      </c>
      <c r="H125" s="30">
        <f>IF(OR($A125="",$B125=""),"",'OddsRatio_working_2-way'!M124)</f>
        <v>1.9380831519646857</v>
      </c>
      <c r="I125" s="30">
        <f>IF(OR($A125="",$B125=""),"",'OddsRatio_working_2-way'!N124)</f>
        <v>2.0660035817780522</v>
      </c>
      <c r="J125" s="30">
        <f>IF('Log_working_2-way'!$D124="","",A125^('Log_working_2-way'!$D124))</f>
        <v>1.9372406373367297</v>
      </c>
      <c r="K125" s="32">
        <f>IF('Log_working_2-way'!$D124="","",B125^('Log_working_2-way'!$D124))</f>
        <v>2.0669618454035223</v>
      </c>
      <c r="L125" s="37">
        <f t="shared" si="18"/>
        <v>0.51546391752577325</v>
      </c>
      <c r="M125" s="37">
        <f t="shared" si="19"/>
        <v>0.4845360824742268</v>
      </c>
      <c r="N125" s="38">
        <v>221</v>
      </c>
      <c r="O125" s="38">
        <f t="shared" si="20"/>
        <v>103.44680851063828</v>
      </c>
      <c r="P125" s="38">
        <f t="shared" si="21"/>
        <v>110.5</v>
      </c>
      <c r="Q125" s="38">
        <f t="shared" si="22"/>
        <v>110.5</v>
      </c>
      <c r="R125" s="38">
        <f t="shared" si="23"/>
        <v>117.55319148936169</v>
      </c>
      <c r="S125" s="39">
        <f t="shared" si="24"/>
        <v>-7.0531914893617227</v>
      </c>
      <c r="T125" s="39">
        <f t="shared" si="25"/>
        <v>-7.0531914893616943</v>
      </c>
      <c r="U125" t="s">
        <v>142</v>
      </c>
      <c r="V125" t="s">
        <v>146</v>
      </c>
      <c r="W125" t="s">
        <v>216</v>
      </c>
      <c r="X125" t="s">
        <v>491</v>
      </c>
      <c r="Y125" s="41"/>
    </row>
    <row r="126" spans="1:25" ht="15" x14ac:dyDescent="0.25">
      <c r="A126">
        <v>2.19</v>
      </c>
      <c r="B126">
        <v>1.72</v>
      </c>
      <c r="C126" s="29">
        <f t="shared" si="17"/>
        <v>3.8016353403419467E-2</v>
      </c>
      <c r="D126" s="30">
        <f>IF(OR($A126="",$B126=""),"",A126*'MPTO_working_2-way'!$G125)</f>
        <v>2.2732558139534884</v>
      </c>
      <c r="E126" s="32">
        <f>IF(OR($A126="",$B126=""),"",B126*'MPTO_working_2-way'!$G125)</f>
        <v>1.7853881278538815</v>
      </c>
      <c r="F126" s="30">
        <f>IF(OR($A126="",$B126=""),"",'MPTO_working_2-way'!D125)</f>
        <v>2.2851249696675566</v>
      </c>
      <c r="G126" s="32">
        <f>IF(OR($A126="",$B126=""),"",'MPTO_working_2-way'!E125)</f>
        <v>1.7781344410876134</v>
      </c>
      <c r="H126" s="30">
        <f>IF(OR($A126="",$B126=""),"",'OddsRatio_working_2-way'!M125)</f>
        <v>2.2856040517117928</v>
      </c>
      <c r="I126" s="30">
        <f>IF(OR($A126="",$B126=""),"",'OddsRatio_working_2-way'!N125)</f>
        <v>1.7778444682625973</v>
      </c>
      <c r="J126" s="30">
        <f>IF('Log_working_2-way'!$D125="","",A126^('Log_working_2-way'!$D125))</f>
        <v>2.291085448482058</v>
      </c>
      <c r="K126" s="32">
        <f>IF('Log_working_2-way'!$D125="","",B126^('Log_working_2-way'!$D125))</f>
        <v>1.7745420732419892</v>
      </c>
      <c r="L126" s="37">
        <f t="shared" si="18"/>
        <v>0.43989769820971864</v>
      </c>
      <c r="M126" s="37">
        <f t="shared" si="19"/>
        <v>0.56010230179028131</v>
      </c>
      <c r="N126" s="38">
        <v>222</v>
      </c>
      <c r="O126" s="38">
        <f t="shared" si="20"/>
        <v>120.63013698630138</v>
      </c>
      <c r="P126" s="38">
        <f t="shared" si="21"/>
        <v>92.930232558139522</v>
      </c>
      <c r="Q126" s="38">
        <f t="shared" si="22"/>
        <v>129.06976744186048</v>
      </c>
      <c r="R126" s="38">
        <f t="shared" si="23"/>
        <v>101.36986301369863</v>
      </c>
      <c r="S126" s="39">
        <f t="shared" si="24"/>
        <v>-8.4396304555590973</v>
      </c>
      <c r="T126" s="39">
        <f t="shared" si="25"/>
        <v>-8.4396304555591115</v>
      </c>
      <c r="U126" t="s">
        <v>149</v>
      </c>
      <c r="V126" t="s">
        <v>139</v>
      </c>
      <c r="W126" t="s">
        <v>216</v>
      </c>
      <c r="X126" t="s">
        <v>491</v>
      </c>
      <c r="Y126" s="41"/>
    </row>
    <row r="127" spans="1:25" ht="15" x14ac:dyDescent="0.25">
      <c r="A127">
        <v>1.87</v>
      </c>
      <c r="B127">
        <v>2.0099999999999998</v>
      </c>
      <c r="C127" s="29">
        <f t="shared" si="17"/>
        <v>3.22717960997152E-2</v>
      </c>
      <c r="D127" s="30">
        <f>IF(OR($A127="",$B127=""),"",A127*'MPTO_working_2-way'!$G126)</f>
        <v>1.9303482587064675</v>
      </c>
      <c r="E127" s="32">
        <f>IF(OR($A127="",$B127=""),"",B127*'MPTO_working_2-way'!$G126)</f>
        <v>2.0748663101604272</v>
      </c>
      <c r="F127" s="30">
        <f>IF(OR($A127="",$B127=""),"",'MPTO_working_2-way'!D126)</f>
        <v>1.9281811886013285</v>
      </c>
      <c r="G127" s="32">
        <f>IF(OR($A127="",$B127=""),"",'MPTO_working_2-way'!E126)</f>
        <v>2.0773758532069522</v>
      </c>
      <c r="H127" s="30">
        <f>IF(OR($A127="",$B127=""),"",'OddsRatio_working_2-way'!M126)</f>
        <v>1.9281089045009006</v>
      </c>
      <c r="I127" s="30">
        <f>IF(OR($A127="",$B127=""),"",'OddsRatio_working_2-way'!N126)</f>
        <v>2.0774597626964471</v>
      </c>
      <c r="J127" s="30">
        <f>IF('Log_working_2-way'!$D126="","",A127^('Log_working_2-way'!$D126))</f>
        <v>1.9271248994258339</v>
      </c>
      <c r="K127" s="32">
        <f>IF('Log_working_2-way'!$D126="","",B127^('Log_working_2-way'!$D126))</f>
        <v>2.0786033258509891</v>
      </c>
      <c r="L127" s="37">
        <f t="shared" si="18"/>
        <v>0.51804123711340211</v>
      </c>
      <c r="M127" s="37">
        <f t="shared" si="19"/>
        <v>0.48195876288659806</v>
      </c>
      <c r="N127" s="38">
        <v>223</v>
      </c>
      <c r="O127" s="38">
        <f t="shared" si="20"/>
        <v>103.74866310160429</v>
      </c>
      <c r="P127" s="38">
        <f t="shared" si="21"/>
        <v>112.05472636815919</v>
      </c>
      <c r="Q127" s="38">
        <f t="shared" si="22"/>
        <v>110.94527363184081</v>
      </c>
      <c r="R127" s="38">
        <f t="shared" si="23"/>
        <v>119.25133689839571</v>
      </c>
      <c r="S127" s="39">
        <f t="shared" si="24"/>
        <v>-7.1966105302365122</v>
      </c>
      <c r="T127" s="39">
        <f t="shared" si="25"/>
        <v>-7.1966105302365122</v>
      </c>
      <c r="U127" t="s">
        <v>155</v>
      </c>
      <c r="V127" t="s">
        <v>141</v>
      </c>
      <c r="W127" t="s">
        <v>216</v>
      </c>
      <c r="X127" t="s">
        <v>491</v>
      </c>
      <c r="Y127" s="41"/>
    </row>
    <row r="128" spans="1:25" ht="15" x14ac:dyDescent="0.25">
      <c r="A128">
        <v>1.85</v>
      </c>
      <c r="B128">
        <v>2.0299999999999998</v>
      </c>
      <c r="C128" s="29">
        <f t="shared" si="17"/>
        <v>3.315137797896428E-2</v>
      </c>
      <c r="D128" s="30">
        <f>IF(OR($A128="",$B128=""),"",A128*'MPTO_working_2-way'!$G127)</f>
        <v>1.9113300492610841</v>
      </c>
      <c r="E128" s="32">
        <f>IF(OR($A128="",$B128=""),"",B128*'MPTO_working_2-way'!$G127)</f>
        <v>2.0972972972972972</v>
      </c>
      <c r="F128" s="30">
        <f>IF(OR($A128="",$B128=""),"",'MPTO_working_2-way'!D127)</f>
        <v>1.9085249650616189</v>
      </c>
      <c r="G128" s="32">
        <f>IF(OR($A128="",$B128=""),"",'MPTO_working_2-way'!E127)</f>
        <v>2.1006852188505105</v>
      </c>
      <c r="H128" s="30">
        <f>IF(OR($A128="",$B128=""),"",'OddsRatio_working_2-way'!M127)</f>
        <v>1.9084287085108012</v>
      </c>
      <c r="I128" s="30">
        <f>IF(OR($A128="",$B128=""),"",'OddsRatio_working_2-way'!N127)</f>
        <v>2.1008018467836762</v>
      </c>
      <c r="J128" s="30">
        <f>IF('Log_working_2-way'!$D127="","",A128^('Log_working_2-way'!$D127))</f>
        <v>1.9071545307970494</v>
      </c>
      <c r="K128" s="32">
        <f>IF('Log_working_2-way'!$D127="","",B128^('Log_working_2-way'!$D127))</f>
        <v>2.1023480190539692</v>
      </c>
      <c r="L128" s="37">
        <f t="shared" si="18"/>
        <v>0.52319587628865971</v>
      </c>
      <c r="M128" s="37">
        <f t="shared" si="19"/>
        <v>0.47680412371134023</v>
      </c>
      <c r="N128" s="38">
        <v>224</v>
      </c>
      <c r="O128" s="38">
        <f t="shared" si="20"/>
        <v>102.91891891891892</v>
      </c>
      <c r="P128" s="38">
        <f t="shared" si="21"/>
        <v>113.65517241379311</v>
      </c>
      <c r="Q128" s="38">
        <f t="shared" si="22"/>
        <v>110.34482758620692</v>
      </c>
      <c r="R128" s="38">
        <f t="shared" si="23"/>
        <v>121.08108108108107</v>
      </c>
      <c r="S128" s="39">
        <f t="shared" si="24"/>
        <v>-7.4259086672879988</v>
      </c>
      <c r="T128" s="39">
        <f t="shared" si="25"/>
        <v>-7.4259086672879562</v>
      </c>
      <c r="U128" t="s">
        <v>143</v>
      </c>
      <c r="V128" t="s">
        <v>133</v>
      </c>
      <c r="W128" t="s">
        <v>216</v>
      </c>
      <c r="X128" t="s">
        <v>491</v>
      </c>
      <c r="Y128" s="41"/>
    </row>
    <row r="129" spans="1:25" s="35" customFormat="1" ht="15" x14ac:dyDescent="0.25">
      <c r="A129">
        <v>1.75</v>
      </c>
      <c r="B129">
        <v>2.14</v>
      </c>
      <c r="C129" s="29">
        <f t="shared" si="17"/>
        <v>3.8718291054739673E-2</v>
      </c>
      <c r="D129" s="30">
        <f>IF(OR($A129="",$B129=""),"",A129*'MPTO_working_2-way'!$G128)</f>
        <v>1.8177570093457944</v>
      </c>
      <c r="E129" s="32">
        <f>IF(OR($A129="",$B129=""),"",B129*'MPTO_working_2-way'!$G128)</f>
        <v>2.2228571428571429</v>
      </c>
      <c r="F129" s="30">
        <f>IF(OR($A129="",$B129=""),"",'MPTO_working_2-way'!D128)</f>
        <v>1.81136638452237</v>
      </c>
      <c r="G129" s="32">
        <f>IF(OR($A129="",$B129=""),"",'MPTO_working_2-way'!E128)</f>
        <v>2.2324888226527575</v>
      </c>
      <c r="H129" s="30">
        <f>IF(OR($A129="",$B129=""),"",'OddsRatio_working_2-way'!M128)</f>
        <v>1.8111071056538131</v>
      </c>
      <c r="I129" s="30">
        <f>IF(OR($A129="",$B129=""),"",'OddsRatio_working_2-way'!N128)</f>
        <v>2.2328828005937953</v>
      </c>
      <c r="J129" s="30">
        <f>IF('Log_working_2-way'!$D128="","",A129^('Log_working_2-way'!$D128))</f>
        <v>1.8081956651086979</v>
      </c>
      <c r="K129" s="32">
        <f>IF('Log_working_2-way'!$D128="","",B129^('Log_working_2-way'!$D128))</f>
        <v>2.2373241322265098</v>
      </c>
      <c r="L129" s="37">
        <f t="shared" si="18"/>
        <v>0.55012853470437018</v>
      </c>
      <c r="M129" s="37">
        <f t="shared" si="19"/>
        <v>0.44987146529562982</v>
      </c>
      <c r="N129" s="38">
        <v>225</v>
      </c>
      <c r="O129" s="38">
        <f t="shared" si="20"/>
        <v>96.428571428571416</v>
      </c>
      <c r="P129" s="38">
        <f t="shared" si="21"/>
        <v>119.85981308411215</v>
      </c>
      <c r="Q129" s="38">
        <f t="shared" si="22"/>
        <v>105.14018691588785</v>
      </c>
      <c r="R129" s="38">
        <f t="shared" si="23"/>
        <v>128.57142857142856</v>
      </c>
      <c r="S129" s="39">
        <f t="shared" si="24"/>
        <v>-8.7116154873164362</v>
      </c>
      <c r="T129" s="39">
        <f t="shared" si="25"/>
        <v>-8.7116154873164078</v>
      </c>
      <c r="U129" t="s">
        <v>135</v>
      </c>
      <c r="V129" t="s">
        <v>144</v>
      </c>
      <c r="W129" t="s">
        <v>216</v>
      </c>
      <c r="X129" t="s">
        <v>491</v>
      </c>
      <c r="Y129" s="41"/>
    </row>
    <row r="130" spans="1:25" ht="15" x14ac:dyDescent="0.25">
      <c r="A130">
        <v>1.46</v>
      </c>
      <c r="B130">
        <v>2.78</v>
      </c>
      <c r="C130" s="29">
        <f t="shared" si="17"/>
        <v>4.4643737065142464E-2</v>
      </c>
      <c r="D130" s="30">
        <f>IF(OR($A130="",$B130=""),"",A130*'MPTO_working_2-way'!$G129)</f>
        <v>1.525179856115108</v>
      </c>
      <c r="E130" s="32">
        <f>IF(OR($A130="",$B130=""),"",B130*'MPTO_working_2-way'!$G129)</f>
        <v>2.904109589041096</v>
      </c>
      <c r="F130" s="30">
        <f>IF(OR($A130="",$B130=""),"",'MPTO_working_2-way'!D129)</f>
        <v>1.5091842046553134</v>
      </c>
      <c r="G130" s="32">
        <f>IF(OR($A130="",$B130=""),"",'MPTO_working_2-way'!E129)</f>
        <v>2.9639258069227399</v>
      </c>
      <c r="H130" s="30">
        <f>IF(OR($A130="",$B130=""),"",'OddsRatio_working_2-way'!M129)</f>
        <v>1.5083571247579157</v>
      </c>
      <c r="I130" s="30">
        <f>IF(OR($A130="",$B130=""),"",'OddsRatio_working_2-way'!N129)</f>
        <v>2.9671210479762817</v>
      </c>
      <c r="J130" s="30">
        <f>IF('Log_working_2-way'!$D129="","",A130^('Log_working_2-way'!$D129))</f>
        <v>1.5010012038614082</v>
      </c>
      <c r="K130" s="32">
        <f>IF('Log_working_2-way'!$D129="","",B130^('Log_working_2-way'!$D129))</f>
        <v>2.9960031877976663</v>
      </c>
      <c r="L130" s="37">
        <f t="shared" si="18"/>
        <v>0.65566037735849059</v>
      </c>
      <c r="M130" s="37">
        <f t="shared" si="19"/>
        <v>0.34433962264150941</v>
      </c>
      <c r="N130" s="38">
        <v>226</v>
      </c>
      <c r="O130" s="38">
        <f t="shared" si="20"/>
        <v>71.205479452054774</v>
      </c>
      <c r="P130" s="38">
        <f t="shared" si="21"/>
        <v>144.70503597122303</v>
      </c>
      <c r="Q130" s="38">
        <f t="shared" si="22"/>
        <v>81.294964028776988</v>
      </c>
      <c r="R130" s="38">
        <f t="shared" si="23"/>
        <v>154.79452054794518</v>
      </c>
      <c r="S130" s="39">
        <f t="shared" si="24"/>
        <v>-10.089484576722214</v>
      </c>
      <c r="T130" s="39">
        <f t="shared" si="25"/>
        <v>-10.089484576722157</v>
      </c>
      <c r="U130" t="s">
        <v>154</v>
      </c>
      <c r="V130" t="s">
        <v>138</v>
      </c>
      <c r="W130" t="s">
        <v>216</v>
      </c>
      <c r="X130" t="s">
        <v>491</v>
      </c>
      <c r="Y130" s="41"/>
    </row>
    <row r="131" spans="1:25" s="35" customFormat="1" ht="15" x14ac:dyDescent="0.25">
      <c r="A131">
        <v>1.74</v>
      </c>
      <c r="B131">
        <v>2.11</v>
      </c>
      <c r="C131" s="29">
        <f t="shared" ref="C131:C194" si="26">IF(OR($A131="",$B131=""),"",(1/A131)+(1/B131)-1)</f>
        <v>4.8646292967260418E-2</v>
      </c>
      <c r="D131" s="30">
        <f>IF(OR($A131="",$B131=""),"",A131*'MPTO_working_2-way'!$G130)</f>
        <v>1.824644549763033</v>
      </c>
      <c r="E131" s="32">
        <f>IF(OR($A131="",$B131=""),"",B131*'MPTO_working_2-way'!$G130)</f>
        <v>2.2126436781609193</v>
      </c>
      <c r="F131" s="30">
        <f>IF(OR($A131="",$B131=""),"",'MPTO_working_2-way'!D130)</f>
        <v>1.8168951353491363</v>
      </c>
      <c r="G131" s="32">
        <f>IF(OR($A131="",$B131=""),"",'MPTO_working_2-way'!E130)</f>
        <v>2.2241473314351485</v>
      </c>
      <c r="H131" s="30">
        <f>IF(OR($A131="",$B131=""),"",'OddsRatio_working_2-way'!M130)</f>
        <v>1.816496580927726</v>
      </c>
      <c r="I131" s="30">
        <f>IF(OR($A131="",$B131=""),"",'OddsRatio_working_2-way'!N130)</f>
        <v>2.2247448713915889</v>
      </c>
      <c r="J131" s="30">
        <f>IF('Log_working_2-way'!$D130="","",A131^('Log_working_2-way'!$D130))</f>
        <v>1.8129405958827052</v>
      </c>
      <c r="K131" s="32">
        <f>IF('Log_working_2-way'!$D130="","",B131^('Log_working_2-way'!$D130))</f>
        <v>2.230102180975829</v>
      </c>
      <c r="L131" s="37">
        <f t="shared" si="18"/>
        <v>0.54805194805194812</v>
      </c>
      <c r="M131" s="37">
        <f t="shared" si="19"/>
        <v>0.45194805194805199</v>
      </c>
      <c r="N131" s="38">
        <v>227</v>
      </c>
      <c r="O131" s="38">
        <f t="shared" si="20"/>
        <v>96.540229885057471</v>
      </c>
      <c r="P131" s="38">
        <f t="shared" si="21"/>
        <v>119.41706161137439</v>
      </c>
      <c r="Q131" s="38">
        <f t="shared" si="22"/>
        <v>107.58293838862559</v>
      </c>
      <c r="R131" s="38">
        <f t="shared" si="23"/>
        <v>130.45977011494253</v>
      </c>
      <c r="S131" s="39">
        <f t="shared" si="24"/>
        <v>-11.042708503568122</v>
      </c>
      <c r="T131" s="39">
        <f t="shared" si="25"/>
        <v>-11.042708503568136</v>
      </c>
      <c r="U131" t="s">
        <v>156</v>
      </c>
      <c r="V131" t="s">
        <v>159</v>
      </c>
      <c r="W131" t="s">
        <v>217</v>
      </c>
      <c r="X131" t="s">
        <v>491</v>
      </c>
      <c r="Y131" s="41"/>
    </row>
    <row r="132" spans="1:25" ht="15" x14ac:dyDescent="0.25">
      <c r="A132">
        <v>1.85</v>
      </c>
      <c r="B132">
        <v>2</v>
      </c>
      <c r="C132" s="29">
        <f t="shared" si="26"/>
        <v>4.0540540540540349E-2</v>
      </c>
      <c r="D132" s="30">
        <f>IF(OR($A132="",$B132=""),"",A132*'MPTO_working_2-way'!$G131)</f>
        <v>1.9249999999999998</v>
      </c>
      <c r="E132" s="32">
        <f>IF(OR($A132="",$B132=""),"",B132*'MPTO_working_2-way'!$G131)</f>
        <v>2.0810810810810807</v>
      </c>
      <c r="F132" s="30">
        <f>IF(OR($A132="",$B132=""),"",'MPTO_working_2-way'!D131)</f>
        <v>1.9220779220779218</v>
      </c>
      <c r="G132" s="32">
        <f>IF(OR($A132="",$B132=""),"",'MPTO_working_2-way'!E131)</f>
        <v>2.0845070422535206</v>
      </c>
      <c r="H132" s="30">
        <f>IF(OR($A132="",$B132=""),"",'OddsRatio_working_2-way'!M131)</f>
        <v>1.9219544457292885</v>
      </c>
      <c r="I132" s="30">
        <f>IF(OR($A132="",$B132=""),"",'OddsRatio_working_2-way'!N131)</f>
        <v>2.0846522890932806</v>
      </c>
      <c r="J132" s="30">
        <f>IF('Log_working_2-way'!$D131="","",A132^('Log_working_2-way'!$D131))</f>
        <v>1.9206189818740487</v>
      </c>
      <c r="K132" s="32">
        <f>IF('Log_working_2-way'!$D131="","",B132^('Log_working_2-way'!$D131))</f>
        <v>2.086225702151145</v>
      </c>
      <c r="L132" s="37">
        <f t="shared" si="18"/>
        <v>0.51948051948051954</v>
      </c>
      <c r="M132" s="37">
        <f t="shared" si="19"/>
        <v>0.48051948051948062</v>
      </c>
      <c r="N132" s="38">
        <v>228</v>
      </c>
      <c r="O132" s="38">
        <f t="shared" si="20"/>
        <v>104.75675675675674</v>
      </c>
      <c r="P132" s="38">
        <f t="shared" si="21"/>
        <v>114</v>
      </c>
      <c r="Q132" s="38">
        <f t="shared" si="22"/>
        <v>114</v>
      </c>
      <c r="R132" s="38">
        <f t="shared" si="23"/>
        <v>123.24324324324323</v>
      </c>
      <c r="S132" s="39">
        <f t="shared" si="24"/>
        <v>-9.2432432432432563</v>
      </c>
      <c r="T132" s="39">
        <f t="shared" si="25"/>
        <v>-9.2432432432432279</v>
      </c>
      <c r="U132" t="s">
        <v>167</v>
      </c>
      <c r="V132" t="s">
        <v>164</v>
      </c>
      <c r="W132" t="s">
        <v>217</v>
      </c>
      <c r="X132" t="s">
        <v>491</v>
      </c>
      <c r="Y132" s="41"/>
    </row>
    <row r="133" spans="1:25" ht="15" x14ac:dyDescent="0.25">
      <c r="A133">
        <v>1.8</v>
      </c>
      <c r="B133">
        <v>2.04</v>
      </c>
      <c r="C133" s="29">
        <f t="shared" si="26"/>
        <v>4.5751633986928164E-2</v>
      </c>
      <c r="D133" s="30">
        <f>IF(OR($A133="",$B133=""),"",A133*'MPTO_working_2-way'!$G132)</f>
        <v>1.8823529411764708</v>
      </c>
      <c r="E133" s="32">
        <f>IF(OR($A133="",$B133=""),"",B133*'MPTO_working_2-way'!$G132)</f>
        <v>2.1333333333333333</v>
      </c>
      <c r="F133" s="30">
        <f>IF(OR($A133="",$B133=""),"",'MPTO_working_2-way'!D132)</f>
        <v>1.8773006134969328</v>
      </c>
      <c r="G133" s="32">
        <f>IF(OR($A133="",$B133=""),"",'MPTO_working_2-way'!E132)</f>
        <v>2.13986013986014</v>
      </c>
      <c r="H133" s="30">
        <f>IF(OR($A133="",$B133=""),"",'OddsRatio_working_2-way'!M132)</f>
        <v>1.8770580193070292</v>
      </c>
      <c r="I133" s="30">
        <f>IF(OR($A133="",$B133=""),"",'OddsRatio_working_2-way'!N132)</f>
        <v>2.1401754250991387</v>
      </c>
      <c r="J133" s="30">
        <f>IF('Log_working_2-way'!$D132="","",A133^('Log_working_2-way'!$D132))</f>
        <v>1.8747418628912031</v>
      </c>
      <c r="K133" s="32">
        <f>IF('Log_working_2-way'!$D132="","",B133^('Log_working_2-way'!$D132))</f>
        <v>2.1431944010251054</v>
      </c>
      <c r="L133" s="37">
        <f t="shared" ref="L133:L196" si="27">(1/D133)</f>
        <v>0.53125</v>
      </c>
      <c r="M133" s="37">
        <f t="shared" ref="M133:M196" si="28">(1/E133)</f>
        <v>0.46875</v>
      </c>
      <c r="N133" s="38">
        <v>229</v>
      </c>
      <c r="O133" s="38">
        <f t="shared" ref="O133:O196" si="29">(1/A133)*((N133*A133)-N133)</f>
        <v>101.77777777777777</v>
      </c>
      <c r="P133" s="38">
        <f t="shared" ref="P133:P196" si="30">(1/B133)*((N133*B133)-N133)</f>
        <v>116.74509803921569</v>
      </c>
      <c r="Q133" s="38">
        <f t="shared" ref="Q133:Q196" si="31">(1/B133)*N133</f>
        <v>112.25490196078431</v>
      </c>
      <c r="R133" s="38">
        <f t="shared" ref="R133:R196" si="32">(1/A133)*N133</f>
        <v>127.22222222222223</v>
      </c>
      <c r="S133" s="39">
        <f t="shared" ref="S133:S196" si="33">O133-Q133</f>
        <v>-10.477124183006538</v>
      </c>
      <c r="T133" s="39">
        <f t="shared" ref="T133:T196" si="34">P133-R133</f>
        <v>-10.477124183006538</v>
      </c>
      <c r="U133" t="s">
        <v>179</v>
      </c>
      <c r="V133" t="s">
        <v>165</v>
      </c>
      <c r="W133" t="s">
        <v>217</v>
      </c>
      <c r="X133" t="s">
        <v>491</v>
      </c>
      <c r="Y133" s="41"/>
    </row>
    <row r="134" spans="1:25" s="35" customFormat="1" ht="15" x14ac:dyDescent="0.25">
      <c r="A134">
        <v>1.83</v>
      </c>
      <c r="B134">
        <v>2.02</v>
      </c>
      <c r="C134" s="29">
        <f t="shared" si="26"/>
        <v>4.1497592382188975E-2</v>
      </c>
      <c r="D134" s="30">
        <f>IF(OR($A134="",$B134=""),"",A134*'MPTO_working_2-way'!$G133)</f>
        <v>1.9059405940594059</v>
      </c>
      <c r="E134" s="32">
        <f>IF(OR($A134="",$B134=""),"",B134*'MPTO_working_2-way'!$G133)</f>
        <v>2.1038251366120218</v>
      </c>
      <c r="F134" s="30">
        <f>IF(OR($A134="",$B134=""),"",'MPTO_working_2-way'!D133)</f>
        <v>1.9022281685792208</v>
      </c>
      <c r="G134" s="32">
        <f>IF(OR($A134="",$B134=""),"",'MPTO_working_2-way'!E133)</f>
        <v>2.1083670792220381</v>
      </c>
      <c r="H134" s="30">
        <f>IF(OR($A134="",$B134=""),"",'OddsRatio_working_2-way'!M133)</f>
        <v>1.9020673423841918</v>
      </c>
      <c r="I134" s="30">
        <f>IF(OR($A134="",$B134=""),"",'OddsRatio_working_2-way'!N133)</f>
        <v>2.1085646858215363</v>
      </c>
      <c r="J134" s="30">
        <f>IF('Log_working_2-way'!$D133="","",A134^('Log_working_2-way'!$D133))</f>
        <v>1.9003701370951678</v>
      </c>
      <c r="K134" s="32">
        <f>IF('Log_working_2-way'!$D133="","",B134^('Log_working_2-way'!$D133))</f>
        <v>2.1106543395875321</v>
      </c>
      <c r="L134" s="37">
        <f t="shared" si="27"/>
        <v>0.52467532467532474</v>
      </c>
      <c r="M134" s="37">
        <f t="shared" si="28"/>
        <v>0.47532467532467537</v>
      </c>
      <c r="N134" s="38">
        <v>230</v>
      </c>
      <c r="O134" s="38">
        <f t="shared" si="29"/>
        <v>104.31693989071039</v>
      </c>
      <c r="P134" s="38">
        <f t="shared" si="30"/>
        <v>116.13861386138615</v>
      </c>
      <c r="Q134" s="38">
        <f t="shared" si="31"/>
        <v>113.86138613861387</v>
      </c>
      <c r="R134" s="38">
        <f t="shared" si="32"/>
        <v>125.6830601092896</v>
      </c>
      <c r="S134" s="39">
        <f t="shared" si="33"/>
        <v>-9.5444462479034797</v>
      </c>
      <c r="T134" s="39">
        <f t="shared" si="34"/>
        <v>-9.5444462479034513</v>
      </c>
      <c r="U134" t="s">
        <v>171</v>
      </c>
      <c r="V134" t="s">
        <v>169</v>
      </c>
      <c r="W134" t="s">
        <v>217</v>
      </c>
      <c r="X134" t="s">
        <v>491</v>
      </c>
      <c r="Y134" s="41"/>
    </row>
    <row r="135" spans="1:25" s="35" customFormat="1" ht="15" x14ac:dyDescent="0.25">
      <c r="A135">
        <v>2.13</v>
      </c>
      <c r="B135">
        <v>1.73</v>
      </c>
      <c r="C135" s="29">
        <f t="shared" si="26"/>
        <v>4.7518250156042274E-2</v>
      </c>
      <c r="D135" s="30">
        <f>IF(OR($A135="",$B135=""),"",A135*'MPTO_working_2-way'!$G134)</f>
        <v>2.2312138728323698</v>
      </c>
      <c r="E135" s="32">
        <f>IF(OR($A135="",$B135=""),"",B135*'MPTO_working_2-way'!$G134)</f>
        <v>1.812206572769953</v>
      </c>
      <c r="F135" s="30">
        <f>IF(OR($A135="",$B135=""),"",'MPTO_working_2-way'!D134)</f>
        <v>2.243538616091814</v>
      </c>
      <c r="G135" s="32">
        <f>IF(OR($A135="",$B135=""),"",'MPTO_working_2-way'!E134)</f>
        <v>1.8041567725036107</v>
      </c>
      <c r="H135" s="30">
        <f>IF(OR($A135="",$B135=""),"",'OddsRatio_working_2-way'!M134)</f>
        <v>2.244164460784607</v>
      </c>
      <c r="I135" s="30">
        <f>IF(OR($A135="",$B135=""),"",'OddsRatio_working_2-way'!N134)</f>
        <v>1.8037522622767821</v>
      </c>
      <c r="J135" s="30">
        <f>IF('Log_working_2-way'!$D134="","",A135^('Log_working_2-way'!$D134))</f>
        <v>2.2499028330075874</v>
      </c>
      <c r="K135" s="32">
        <f>IF('Log_working_2-way'!$D134="","",B135^('Log_working_2-way'!$D134))</f>
        <v>1.8000621917089168</v>
      </c>
      <c r="L135" s="37">
        <f t="shared" si="27"/>
        <v>0.44818652849740936</v>
      </c>
      <c r="M135" s="37">
        <f t="shared" si="28"/>
        <v>0.55181347150259064</v>
      </c>
      <c r="N135" s="38">
        <v>231</v>
      </c>
      <c r="O135" s="38">
        <f t="shared" si="29"/>
        <v>122.54929577464787</v>
      </c>
      <c r="P135" s="38">
        <f t="shared" si="30"/>
        <v>97.473988439306368</v>
      </c>
      <c r="Q135" s="38">
        <f t="shared" si="31"/>
        <v>133.52601156069366</v>
      </c>
      <c r="R135" s="38">
        <f t="shared" si="32"/>
        <v>108.45070422535211</v>
      </c>
      <c r="S135" s="39">
        <f t="shared" si="33"/>
        <v>-10.976715786045787</v>
      </c>
      <c r="T135" s="39">
        <f t="shared" si="34"/>
        <v>-10.976715786045744</v>
      </c>
      <c r="U135" t="s">
        <v>166</v>
      </c>
      <c r="V135" t="s">
        <v>173</v>
      </c>
      <c r="W135" t="s">
        <v>217</v>
      </c>
      <c r="X135" t="s">
        <v>491</v>
      </c>
      <c r="Y135" s="41"/>
    </row>
    <row r="136" spans="1:25" ht="15" x14ac:dyDescent="0.25">
      <c r="A136">
        <v>1.49</v>
      </c>
      <c r="B136">
        <v>2.63</v>
      </c>
      <c r="C136" s="29">
        <f t="shared" si="26"/>
        <v>5.1369076479444775E-2</v>
      </c>
      <c r="D136" s="30">
        <f>IF(OR($A136="",$B136=""),"",A136*'MPTO_working_2-way'!$G135)</f>
        <v>1.5665399239543727</v>
      </c>
      <c r="E136" s="32">
        <f>IF(OR($A136="",$B136=""),"",B136*'MPTO_working_2-way'!$G135)</f>
        <v>2.7651006711409396</v>
      </c>
      <c r="F136" s="30">
        <f>IF(OR($A136="",$B136=""),"",'MPTO_working_2-way'!D135)</f>
        <v>1.5492913199043232</v>
      </c>
      <c r="G136" s="32">
        <f>IF(OR($A136="",$B136=""),"",'MPTO_working_2-way'!E135)</f>
        <v>2.8205275848418325</v>
      </c>
      <c r="H136" s="30">
        <f>IF(OR($A136="",$B136=""),"",'OddsRatio_working_2-way'!M135)</f>
        <v>1.5482823149915701</v>
      </c>
      <c r="I136" s="30">
        <f>IF(OR($A136="",$B136=""),"",'OddsRatio_working_2-way'!N135)</f>
        <v>2.8238779049719578</v>
      </c>
      <c r="J136" s="30">
        <f>IF('Log_working_2-way'!$D135="","",A136^('Log_working_2-way'!$D135))</f>
        <v>1.5403416044215175</v>
      </c>
      <c r="K136" s="32">
        <f>IF('Log_working_2-way'!$D135="","",B136^('Log_working_2-way'!$D135))</f>
        <v>2.8506811095288906</v>
      </c>
      <c r="L136" s="37">
        <f t="shared" si="27"/>
        <v>0.63834951456310673</v>
      </c>
      <c r="M136" s="37">
        <f t="shared" si="28"/>
        <v>0.36165048543689321</v>
      </c>
      <c r="N136" s="38">
        <v>232</v>
      </c>
      <c r="O136" s="38">
        <f t="shared" si="29"/>
        <v>76.295302013422827</v>
      </c>
      <c r="P136" s="38">
        <f t="shared" si="30"/>
        <v>143.78707224334602</v>
      </c>
      <c r="Q136" s="38">
        <f t="shared" si="31"/>
        <v>88.212927756653997</v>
      </c>
      <c r="R136" s="38">
        <f t="shared" si="32"/>
        <v>155.7046979865772</v>
      </c>
      <c r="S136" s="39">
        <f t="shared" si="33"/>
        <v>-11.91762574323117</v>
      </c>
      <c r="T136" s="39">
        <f t="shared" si="34"/>
        <v>-11.917625743231184</v>
      </c>
      <c r="U136" t="s">
        <v>161</v>
      </c>
      <c r="V136" t="s">
        <v>163</v>
      </c>
      <c r="W136" t="s">
        <v>217</v>
      </c>
      <c r="X136" t="s">
        <v>491</v>
      </c>
      <c r="Y136" s="41"/>
    </row>
    <row r="137" spans="1:25" s="35" customFormat="1" ht="15" x14ac:dyDescent="0.25">
      <c r="A137">
        <v>1.93</v>
      </c>
      <c r="B137">
        <v>1.9</v>
      </c>
      <c r="C137" s="29">
        <f t="shared" si="26"/>
        <v>4.445050449959087E-2</v>
      </c>
      <c r="D137" s="30">
        <f>IF(OR($A137="",$B137=""),"",A137*'MPTO_working_2-way'!$G136)</f>
        <v>2.0157894736842104</v>
      </c>
      <c r="E137" s="32">
        <f>IF(OR($A137="",$B137=""),"",B137*'MPTO_working_2-way'!$G136)</f>
        <v>1.9844559585492225</v>
      </c>
      <c r="F137" s="30">
        <f>IF(OR($A137="",$B137=""),"",'MPTO_working_2-way'!D136)</f>
        <v>2.0164971130052241</v>
      </c>
      <c r="G137" s="32">
        <f>IF(OR($A137="",$B137=""),"",'MPTO_working_2-way'!E136)</f>
        <v>1.9837706248309437</v>
      </c>
      <c r="H137" s="30">
        <f>IF(OR($A137="",$B137=""),"",'OddsRatio_working_2-way'!M136)</f>
        <v>2.0165300454651267</v>
      </c>
      <c r="I137" s="30">
        <f>IF(OR($A137="",$B137=""),"",'OddsRatio_working_2-way'!N136)</f>
        <v>1.9837387536759294</v>
      </c>
      <c r="J137" s="30">
        <f>IF('Log_working_2-way'!$D136="","",A137^('Log_working_2-way'!$D136))</f>
        <v>2.0168554059748378</v>
      </c>
      <c r="K137" s="32">
        <f>IF('Log_working_2-way'!$D136="","",B137^('Log_working_2-way'!$D136))</f>
        <v>1.9834239894126766</v>
      </c>
      <c r="L137" s="37">
        <f t="shared" si="27"/>
        <v>0.49608355091383816</v>
      </c>
      <c r="M137" s="37">
        <f t="shared" si="28"/>
        <v>0.50391644908616195</v>
      </c>
      <c r="N137" s="38">
        <v>233</v>
      </c>
      <c r="O137" s="38">
        <f t="shared" si="29"/>
        <v>112.27461139896374</v>
      </c>
      <c r="P137" s="38">
        <f t="shared" si="30"/>
        <v>110.36842105263156</v>
      </c>
      <c r="Q137" s="38">
        <f t="shared" si="31"/>
        <v>122.63157894736841</v>
      </c>
      <c r="R137" s="38">
        <f t="shared" si="32"/>
        <v>120.72538860103629</v>
      </c>
      <c r="S137" s="39">
        <f t="shared" si="33"/>
        <v>-10.356967548404668</v>
      </c>
      <c r="T137" s="39">
        <f t="shared" si="34"/>
        <v>-10.356967548404725</v>
      </c>
      <c r="U137" t="s">
        <v>168</v>
      </c>
      <c r="V137" t="s">
        <v>160</v>
      </c>
      <c r="W137" t="s">
        <v>217</v>
      </c>
      <c r="X137" t="s">
        <v>491</v>
      </c>
      <c r="Y137" s="41"/>
    </row>
    <row r="138" spans="1:25" ht="15" x14ac:dyDescent="0.25">
      <c r="A138">
        <v>1.72</v>
      </c>
      <c r="B138">
        <v>2.14</v>
      </c>
      <c r="C138" s="29">
        <f t="shared" si="26"/>
        <v>4.8685068463377501E-2</v>
      </c>
      <c r="D138" s="30">
        <f>IF(OR($A138="",$B138=""),"",A138*'MPTO_working_2-way'!$G137)</f>
        <v>1.8037383177570092</v>
      </c>
      <c r="E138" s="32">
        <f>IF(OR($A138="",$B138=""),"",B138*'MPTO_working_2-way'!$G137)</f>
        <v>2.2441860465116279</v>
      </c>
      <c r="F138" s="30">
        <f>IF(OR($A138="",$B138=""),"",'MPTO_working_2-way'!D137)</f>
        <v>1.7951619196254389</v>
      </c>
      <c r="G138" s="32">
        <f>IF(OR($A138="",$B138=""),"",'MPTO_working_2-way'!E137)</f>
        <v>2.2576054955839058</v>
      </c>
      <c r="H138" s="30">
        <f>IF(OR($A138="",$B138=""),"",'OddsRatio_working_2-way'!M137)</f>
        <v>1.7947194142390264</v>
      </c>
      <c r="I138" s="30">
        <f>IF(OR($A138="",$B138=""),"",'OddsRatio_working_2-way'!N137)</f>
        <v>2.2583057392117913</v>
      </c>
      <c r="J138" s="30">
        <f>IF('Log_working_2-way'!$D137="","",A138^('Log_working_2-way'!$D137))</f>
        <v>1.7907852046807202</v>
      </c>
      <c r="K138" s="32">
        <f>IF('Log_working_2-way'!$D137="","",B138^('Log_working_2-way'!$D137))</f>
        <v>2.2645658948599179</v>
      </c>
      <c r="L138" s="37">
        <f t="shared" si="27"/>
        <v>0.55440414507772029</v>
      </c>
      <c r="M138" s="37">
        <f t="shared" si="28"/>
        <v>0.44559585492227982</v>
      </c>
      <c r="N138" s="38">
        <v>234</v>
      </c>
      <c r="O138" s="38">
        <f t="shared" si="29"/>
        <v>97.953488372093034</v>
      </c>
      <c r="P138" s="38">
        <f t="shared" si="30"/>
        <v>124.65420560747665</v>
      </c>
      <c r="Q138" s="38">
        <f t="shared" si="31"/>
        <v>109.34579439252336</v>
      </c>
      <c r="R138" s="38">
        <f t="shared" si="32"/>
        <v>136.04651162790699</v>
      </c>
      <c r="S138" s="39">
        <f t="shared" si="33"/>
        <v>-11.392306020430325</v>
      </c>
      <c r="T138" s="39">
        <f t="shared" si="34"/>
        <v>-11.39230602043034</v>
      </c>
      <c r="U138" t="s">
        <v>170</v>
      </c>
      <c r="V138" t="s">
        <v>162</v>
      </c>
      <c r="W138" t="s">
        <v>217</v>
      </c>
      <c r="X138" t="s">
        <v>491</v>
      </c>
      <c r="Y138" s="41"/>
    </row>
    <row r="139" spans="1:25" ht="15" x14ac:dyDescent="0.25">
      <c r="A139">
        <v>1.97</v>
      </c>
      <c r="B139">
        <v>1.87</v>
      </c>
      <c r="C139" s="29">
        <f t="shared" si="26"/>
        <v>4.2373571486739481E-2</v>
      </c>
      <c r="D139" s="30">
        <f>IF(OR($A139="",$B139=""),"",A139*'MPTO_working_2-way'!$G138)</f>
        <v>2.0534759358288768</v>
      </c>
      <c r="E139" s="32">
        <f>IF(OR($A139="",$B139=""),"",B139*'MPTO_working_2-way'!$G138)</f>
        <v>1.9492385786802029</v>
      </c>
      <c r="F139" s="30">
        <f>IF(OR($A139="",$B139=""),"",'MPTO_working_2-way'!D138)</f>
        <v>2.0558051284913081</v>
      </c>
      <c r="G139" s="32">
        <f>IF(OR($A139="",$B139=""),"",'MPTO_working_2-way'!E138)</f>
        <v>1.9471444805623825</v>
      </c>
      <c r="H139" s="30">
        <f>IF(OR($A139="",$B139=""),"",'OddsRatio_working_2-way'!M138)</f>
        <v>2.0559083903140616</v>
      </c>
      <c r="I139" s="30">
        <f>IF(OR($A139="",$B139=""),"",'OddsRatio_working_2-way'!N138)</f>
        <v>1.9470518552301377</v>
      </c>
      <c r="J139" s="30">
        <f>IF('Log_working_2-way'!$D138="","",A139^('Log_working_2-way'!$D138))</f>
        <v>2.0569787979748906</v>
      </c>
      <c r="K139" s="32">
        <f>IF('Log_working_2-way'!$D138="","",B139^('Log_working_2-way'!$D138))</f>
        <v>1.9460927711281228</v>
      </c>
      <c r="L139" s="37">
        <f t="shared" si="27"/>
        <v>0.48697916666666674</v>
      </c>
      <c r="M139" s="37">
        <f t="shared" si="28"/>
        <v>0.51302083333333337</v>
      </c>
      <c r="N139" s="38">
        <v>235</v>
      </c>
      <c r="O139" s="38">
        <f t="shared" si="29"/>
        <v>115.71065989847715</v>
      </c>
      <c r="P139" s="38">
        <f t="shared" si="30"/>
        <v>109.33155080213905</v>
      </c>
      <c r="Q139" s="38">
        <f t="shared" si="31"/>
        <v>125.66844919786094</v>
      </c>
      <c r="R139" s="38">
        <f t="shared" si="32"/>
        <v>119.28934010152284</v>
      </c>
      <c r="S139" s="39">
        <f t="shared" si="33"/>
        <v>-9.9577892993837906</v>
      </c>
      <c r="T139" s="39">
        <f t="shared" si="34"/>
        <v>-9.9577892993837906</v>
      </c>
      <c r="U139" t="s">
        <v>178</v>
      </c>
      <c r="V139" t="s">
        <v>174</v>
      </c>
      <c r="W139" t="s">
        <v>217</v>
      </c>
      <c r="X139" t="s">
        <v>491</v>
      </c>
      <c r="Y139" s="41"/>
    </row>
    <row r="140" spans="1:25" ht="15" x14ac:dyDescent="0.25">
      <c r="A140">
        <v>1.66</v>
      </c>
      <c r="B140">
        <v>2.2000000000000002</v>
      </c>
      <c r="C140" s="29">
        <f t="shared" si="26"/>
        <v>5.6955093099671394E-2</v>
      </c>
      <c r="D140" s="30">
        <f>IF(OR($A140="",$B140=""),"",A140*'MPTO_working_2-way'!$G139)</f>
        <v>1.7545454545454544</v>
      </c>
      <c r="E140" s="32">
        <f>IF(OR($A140="",$B140=""),"",B140*'MPTO_working_2-way'!$G139)</f>
        <v>2.3253012048192772</v>
      </c>
      <c r="F140" s="30">
        <f>IF(OR($A140="",$B140=""),"",'MPTO_working_2-way'!D139)</f>
        <v>1.7423664122137403</v>
      </c>
      <c r="G140" s="32">
        <f>IF(OR($A140="",$B140=""),"",'MPTO_working_2-way'!E139)</f>
        <v>2.3470437017994858</v>
      </c>
      <c r="H140" s="30">
        <f>IF(OR($A140="",$B140=""),"",'OddsRatio_working_2-way'!M139)</f>
        <v>1.7416198487095664</v>
      </c>
      <c r="I140" s="30">
        <f>IF(OR($A140="",$B140=""),"",'OddsRatio_working_2-way'!N139)</f>
        <v>2.3483997249264843</v>
      </c>
      <c r="J140" s="30">
        <f>IF('Log_working_2-way'!$D139="","",A140^('Log_working_2-way'!$D139))</f>
        <v>1.7360052543090125</v>
      </c>
      <c r="K140" s="32">
        <f>IF('Log_working_2-way'!$D139="","",B140^('Log_working_2-way'!$D139))</f>
        <v>2.3586859525006716</v>
      </c>
      <c r="L140" s="37">
        <f t="shared" si="27"/>
        <v>0.56994818652849744</v>
      </c>
      <c r="M140" s="37">
        <f t="shared" si="28"/>
        <v>0.43005181347150256</v>
      </c>
      <c r="N140" s="38">
        <v>236</v>
      </c>
      <c r="O140" s="38">
        <f t="shared" si="29"/>
        <v>93.831325301204828</v>
      </c>
      <c r="P140" s="38">
        <f t="shared" si="30"/>
        <v>128.72727272727275</v>
      </c>
      <c r="Q140" s="38">
        <f t="shared" si="31"/>
        <v>107.27272727272727</v>
      </c>
      <c r="R140" s="38">
        <f t="shared" si="32"/>
        <v>142.1686746987952</v>
      </c>
      <c r="S140" s="39">
        <f t="shared" si="33"/>
        <v>-13.441401971522438</v>
      </c>
      <c r="T140" s="39">
        <f t="shared" si="34"/>
        <v>-13.441401971522453</v>
      </c>
      <c r="U140" t="s">
        <v>176</v>
      </c>
      <c r="V140" t="s">
        <v>175</v>
      </c>
      <c r="W140" t="s">
        <v>217</v>
      </c>
      <c r="X140" t="s">
        <v>491</v>
      </c>
      <c r="Y140" s="41"/>
    </row>
    <row r="141" spans="1:25" ht="15" x14ac:dyDescent="0.25">
      <c r="A141">
        <v>1.73</v>
      </c>
      <c r="B141">
        <v>2.09</v>
      </c>
      <c r="C141" s="29">
        <f t="shared" si="26"/>
        <v>5.6503581602456165E-2</v>
      </c>
      <c r="D141" s="30">
        <f>IF(OR($A141="",$B141=""),"",A141*'MPTO_working_2-way'!$G140)</f>
        <v>1.8277511961722492</v>
      </c>
      <c r="E141" s="32">
        <f>IF(OR($A141="",$B141=""),"",B141*'MPTO_working_2-way'!$G140)</f>
        <v>2.2080924855491331</v>
      </c>
      <c r="F141" s="30">
        <f>IF(OR($A141="",$B141=""),"",'MPTO_working_2-way'!D140)</f>
        <v>1.8188998163845365</v>
      </c>
      <c r="G141" s="32">
        <f>IF(OR($A141="",$B141=""),"",'MPTO_working_2-way'!E140)</f>
        <v>2.2211505974137671</v>
      </c>
      <c r="H141" s="30">
        <f>IF(OR($A141="",$B141=""),"",'OddsRatio_working_2-way'!M140)</f>
        <v>1.8183671368293095</v>
      </c>
      <c r="I141" s="30">
        <f>IF(OR($A141="",$B141=""),"",'OddsRatio_working_2-way'!N140)</f>
        <v>2.2219454508821204</v>
      </c>
      <c r="J141" s="30">
        <f>IF('Log_working_2-way'!$D140="","",A141^('Log_working_2-way'!$D140))</f>
        <v>1.8142819465382745</v>
      </c>
      <c r="K141" s="32">
        <f>IF('Log_working_2-way'!$D140="","",B141^('Log_working_2-way'!$D140))</f>
        <v>2.228075857813653</v>
      </c>
      <c r="L141" s="37">
        <f t="shared" si="27"/>
        <v>0.54712041884816742</v>
      </c>
      <c r="M141" s="37">
        <f t="shared" si="28"/>
        <v>0.45287958115183241</v>
      </c>
      <c r="N141" s="38">
        <v>237</v>
      </c>
      <c r="O141" s="38">
        <f t="shared" si="29"/>
        <v>100.00578034682081</v>
      </c>
      <c r="P141" s="38">
        <f t="shared" si="30"/>
        <v>123.60287081339713</v>
      </c>
      <c r="Q141" s="38">
        <f t="shared" si="31"/>
        <v>113.39712918660288</v>
      </c>
      <c r="R141" s="38">
        <f t="shared" si="32"/>
        <v>136.99421965317921</v>
      </c>
      <c r="S141" s="39">
        <f t="shared" si="33"/>
        <v>-13.391348839782069</v>
      </c>
      <c r="T141" s="39">
        <f t="shared" si="34"/>
        <v>-13.391348839782083</v>
      </c>
      <c r="U141" t="s">
        <v>177</v>
      </c>
      <c r="V141" t="s">
        <v>172</v>
      </c>
      <c r="W141" t="s">
        <v>217</v>
      </c>
      <c r="X141" t="s">
        <v>491</v>
      </c>
      <c r="Y141" s="41"/>
    </row>
    <row r="142" spans="1:25" ht="15" x14ac:dyDescent="0.25">
      <c r="A142">
        <v>1.7</v>
      </c>
      <c r="B142">
        <v>2.1800000000000002</v>
      </c>
      <c r="C142" s="29">
        <f t="shared" si="26"/>
        <v>4.6950890447922333E-2</v>
      </c>
      <c r="D142" s="30">
        <f>IF(OR($A142="",$B142=""),"",A142*'MPTO_working_2-way'!$G141)</f>
        <v>1.7798165137614679</v>
      </c>
      <c r="E142" s="32">
        <f>IF(OR($A142="",$B142=""),"",B142*'MPTO_working_2-way'!$G141)</f>
        <v>2.2823529411764709</v>
      </c>
      <c r="F142" s="30">
        <f>IF(OR($A142="",$B142=""),"",'MPTO_working_2-way'!D141)</f>
        <v>1.7706641184902054</v>
      </c>
      <c r="G142" s="32">
        <f>IF(OR($A142="",$B142=""),"",'MPTO_working_2-way'!E141)</f>
        <v>2.2975821450712961</v>
      </c>
      <c r="H142" s="30">
        <f>IF(OR($A142="",$B142=""),"",'OddsRatio_working_2-way'!M141)</f>
        <v>1.7702079842374079</v>
      </c>
      <c r="I142" s="30">
        <f>IF(OR($A142="",$B142=""),"",'OddsRatio_working_2-way'!N141)</f>
        <v>2.2983506020002022</v>
      </c>
      <c r="J142" s="30">
        <f>IF('Log_working_2-way'!$D141="","",A142^('Log_working_2-way'!$D141))</f>
        <v>1.7660158341214014</v>
      </c>
      <c r="K142" s="32">
        <f>IF('Log_working_2-way'!$D141="","",B142^('Log_working_2-way'!$D141))</f>
        <v>2.3054560434070099</v>
      </c>
      <c r="L142" s="37">
        <f t="shared" si="27"/>
        <v>0.56185567010309279</v>
      </c>
      <c r="M142" s="37">
        <f t="shared" si="28"/>
        <v>0.43814432989690716</v>
      </c>
      <c r="N142" s="38">
        <v>238</v>
      </c>
      <c r="O142" s="38">
        <f t="shared" si="29"/>
        <v>97.999999999999986</v>
      </c>
      <c r="P142" s="38">
        <f t="shared" si="30"/>
        <v>128.8256880733945</v>
      </c>
      <c r="Q142" s="38">
        <f t="shared" si="31"/>
        <v>109.1743119266055</v>
      </c>
      <c r="R142" s="38">
        <f t="shared" si="32"/>
        <v>140</v>
      </c>
      <c r="S142" s="39">
        <f t="shared" si="33"/>
        <v>-11.174311926605512</v>
      </c>
      <c r="T142" s="39">
        <f t="shared" si="34"/>
        <v>-11.174311926605498</v>
      </c>
      <c r="U142" t="s">
        <v>157</v>
      </c>
      <c r="V142" t="s">
        <v>158</v>
      </c>
      <c r="W142" t="s">
        <v>217</v>
      </c>
      <c r="X142" t="s">
        <v>491</v>
      </c>
      <c r="Y142" s="41"/>
    </row>
    <row r="143" spans="1:25" ht="15" x14ac:dyDescent="0.25">
      <c r="A143">
        <v>1.63</v>
      </c>
      <c r="B143">
        <v>2.38</v>
      </c>
      <c r="C143" s="29">
        <f t="shared" si="26"/>
        <v>3.3664999742228252E-2</v>
      </c>
      <c r="D143" s="30">
        <f>IF(OR($A143="",$B143=""),"",A143*'MPTO_working_2-way'!$G142)</f>
        <v>1.6848739495798319</v>
      </c>
      <c r="E143" s="32">
        <f>IF(OR($A143="",$B143=""),"",B143*'MPTO_working_2-way'!$G142)</f>
        <v>2.4601226993865031</v>
      </c>
      <c r="F143" s="30">
        <f>IF(OR($A143="",$B143=""),"",'MPTO_working_2-way'!D142)</f>
        <v>1.6759839288028686</v>
      </c>
      <c r="G143" s="32">
        <f>IF(OR($A143="",$B143=""),"",'MPTO_working_2-way'!E142)</f>
        <v>2.4793251102447753</v>
      </c>
      <c r="H143" s="30">
        <f>IF(OR($A143="",$B143=""),"",'OddsRatio_working_2-way'!M142)</f>
        <v>1.6756639246921761</v>
      </c>
      <c r="I143" s="30">
        <f>IF(OR($A143="",$B143=""),"",'OddsRatio_working_2-way'!N142)</f>
        <v>2.4800257398019103</v>
      </c>
      <c r="J143" s="30">
        <f>IF('Log_working_2-way'!$D142="","",A143^('Log_working_2-way'!$D142))</f>
        <v>1.6716243688761041</v>
      </c>
      <c r="K143" s="32">
        <f>IF('Log_working_2-way'!$D142="","",B143^('Log_working_2-way'!$D142))</f>
        <v>2.4889275111820632</v>
      </c>
      <c r="L143" s="37">
        <f t="shared" si="27"/>
        <v>0.59351620947630923</v>
      </c>
      <c r="M143" s="37">
        <f t="shared" si="28"/>
        <v>0.40648379052369077</v>
      </c>
      <c r="N143" s="38">
        <v>239</v>
      </c>
      <c r="O143" s="38">
        <f t="shared" si="29"/>
        <v>92.374233128834348</v>
      </c>
      <c r="P143" s="38">
        <f t="shared" si="30"/>
        <v>138.57983193277309</v>
      </c>
      <c r="Q143" s="38">
        <f t="shared" si="31"/>
        <v>100.4201680672269</v>
      </c>
      <c r="R143" s="38">
        <f t="shared" si="32"/>
        <v>146.62576687116564</v>
      </c>
      <c r="S143" s="39">
        <f t="shared" si="33"/>
        <v>-8.0459349383925485</v>
      </c>
      <c r="T143" s="39">
        <f t="shared" si="34"/>
        <v>-8.0459349383925485</v>
      </c>
      <c r="U143" t="s">
        <v>287</v>
      </c>
      <c r="V143" t="s">
        <v>247</v>
      </c>
      <c r="W143" t="s">
        <v>345</v>
      </c>
      <c r="X143" t="s">
        <v>491</v>
      </c>
      <c r="Y143" s="41"/>
    </row>
    <row r="144" spans="1:25" ht="15" x14ac:dyDescent="0.25">
      <c r="A144">
        <v>1.58</v>
      </c>
      <c r="B144">
        <v>2.5</v>
      </c>
      <c r="C144" s="29">
        <f t="shared" si="26"/>
        <v>3.2911392405063244E-2</v>
      </c>
      <c r="D144" s="30">
        <f>IF(OR($A144="",$B144=""),"",A144*'MPTO_working_2-way'!$G143)</f>
        <v>1.6319999999999999</v>
      </c>
      <c r="E144" s="32">
        <f>IF(OR($A144="",$B144=""),"",B144*'MPTO_working_2-way'!$G143)</f>
        <v>2.5822784810126582</v>
      </c>
      <c r="F144" s="30">
        <f>IF(OR($A144="",$B144=""),"",'MPTO_working_2-way'!D143)</f>
        <v>1.62217659137577</v>
      </c>
      <c r="G144" s="32">
        <f>IF(OR($A144="",$B144=""),"",'MPTO_working_2-way'!E143)</f>
        <v>2.6072607260726071</v>
      </c>
      <c r="H144" s="30">
        <f>IF(OR($A144="",$B144=""),"",'OddsRatio_working_2-way'!M143)</f>
        <v>1.6218252702059208</v>
      </c>
      <c r="I144" s="30">
        <f>IF(OR($A144="",$B144=""),"",'OddsRatio_working_2-way'!N143)</f>
        <v>2.6081688022566918</v>
      </c>
      <c r="J144" s="30">
        <f>IF('Log_working_2-way'!$D143="","",A144^('Log_working_2-way'!$D143))</f>
        <v>1.6173569217090376</v>
      </c>
      <c r="K144" s="32">
        <f>IF('Log_working_2-way'!$D143="","",B144^('Log_working_2-way'!$D143))</f>
        <v>2.6198085173024386</v>
      </c>
      <c r="L144" s="37">
        <f t="shared" si="27"/>
        <v>0.61274509803921573</v>
      </c>
      <c r="M144" s="37">
        <f t="shared" si="28"/>
        <v>0.38725490196078433</v>
      </c>
      <c r="N144" s="38">
        <v>240</v>
      </c>
      <c r="O144" s="38">
        <f t="shared" si="29"/>
        <v>88.101265822784825</v>
      </c>
      <c r="P144" s="38">
        <f t="shared" si="30"/>
        <v>144</v>
      </c>
      <c r="Q144" s="38">
        <f t="shared" si="31"/>
        <v>96</v>
      </c>
      <c r="R144" s="38">
        <f t="shared" si="32"/>
        <v>151.89873417721518</v>
      </c>
      <c r="S144" s="39">
        <f t="shared" si="33"/>
        <v>-7.8987341772151751</v>
      </c>
      <c r="T144" s="39">
        <f t="shared" si="34"/>
        <v>-7.8987341772151751</v>
      </c>
      <c r="U144" t="s">
        <v>288</v>
      </c>
      <c r="V144" t="s">
        <v>245</v>
      </c>
      <c r="W144" t="s">
        <v>345</v>
      </c>
      <c r="X144" t="s">
        <v>491</v>
      </c>
      <c r="Y144" s="41"/>
    </row>
    <row r="145" spans="1:25" ht="15" x14ac:dyDescent="0.25">
      <c r="A145">
        <v>1.78</v>
      </c>
      <c r="B145">
        <v>2.1</v>
      </c>
      <c r="C145" s="29">
        <f t="shared" si="26"/>
        <v>3.7988228999465079E-2</v>
      </c>
      <c r="D145" s="30">
        <f>IF(OR($A145="",$B145=""),"",A145*'MPTO_working_2-way'!$G144)</f>
        <v>1.8476190476190479</v>
      </c>
      <c r="E145" s="32">
        <f>IF(OR($A145="",$B145=""),"",B145*'MPTO_working_2-way'!$G144)</f>
        <v>2.1797752808988768</v>
      </c>
      <c r="F145" s="30">
        <f>IF(OR($A145="",$B145=""),"",'MPTO_working_2-way'!D144)</f>
        <v>1.8422868408082802</v>
      </c>
      <c r="G145" s="32">
        <f>IF(OR($A145="",$B145=""),"",'MPTO_working_2-way'!E144)</f>
        <v>2.1872440023405506</v>
      </c>
      <c r="H145" s="30">
        <f>IF(OR($A145="",$B145=""),"",'OddsRatio_working_2-way'!M144)</f>
        <v>1.8420753583206844</v>
      </c>
      <c r="I145" s="30">
        <f>IF(OR($A145="",$B145=""),"",'OddsRatio_working_2-way'!N144)</f>
        <v>2.1875421719907089</v>
      </c>
      <c r="J145" s="30">
        <f>IF('Log_working_2-way'!$D144="","",A145^('Log_working_2-way'!$D144))</f>
        <v>1.8396466235294411</v>
      </c>
      <c r="K145" s="32">
        <f>IF('Log_working_2-way'!$D144="","",B145^('Log_working_2-way'!$D144))</f>
        <v>2.1909772182449698</v>
      </c>
      <c r="L145" s="37">
        <f t="shared" si="27"/>
        <v>0.54123711340206171</v>
      </c>
      <c r="M145" s="37">
        <f t="shared" si="28"/>
        <v>0.45876288659793807</v>
      </c>
      <c r="N145" s="38">
        <v>241</v>
      </c>
      <c r="O145" s="38">
        <f t="shared" si="29"/>
        <v>105.60674157303373</v>
      </c>
      <c r="P145" s="38">
        <f t="shared" si="30"/>
        <v>126.23809523809524</v>
      </c>
      <c r="Q145" s="38">
        <f t="shared" si="31"/>
        <v>114.76190476190476</v>
      </c>
      <c r="R145" s="38">
        <f t="shared" si="32"/>
        <v>135.3932584269663</v>
      </c>
      <c r="S145" s="39">
        <f t="shared" si="33"/>
        <v>-9.155163188871029</v>
      </c>
      <c r="T145" s="39">
        <f t="shared" si="34"/>
        <v>-9.1551631888710574</v>
      </c>
      <c r="U145" t="s">
        <v>82</v>
      </c>
      <c r="V145" t="s">
        <v>77</v>
      </c>
      <c r="W145" t="s">
        <v>68</v>
      </c>
      <c r="X145" t="s">
        <v>491</v>
      </c>
      <c r="Y145" s="41"/>
    </row>
    <row r="146" spans="1:25" s="35" customFormat="1" ht="15" x14ac:dyDescent="0.25">
      <c r="A146">
        <v>2.1800000000000002</v>
      </c>
      <c r="B146">
        <v>1.72</v>
      </c>
      <c r="C146" s="29">
        <f t="shared" si="26"/>
        <v>4.0110945167484591E-2</v>
      </c>
      <c r="D146" s="30">
        <f>IF(OR($A146="",$B146=""),"",A146*'MPTO_working_2-way'!$G145)</f>
        <v>2.2674418604651168</v>
      </c>
      <c r="E146" s="32">
        <f>IF(OR($A146="",$B146=""),"",B146*'MPTO_working_2-way'!$G145)</f>
        <v>1.7889908256880735</v>
      </c>
      <c r="F146" s="30">
        <f>IF(OR($A146="",$B146=""),"",'MPTO_working_2-way'!D145)</f>
        <v>2.2796692607003894</v>
      </c>
      <c r="G146" s="32">
        <f>IF(OR($A146="",$B146=""),"",'MPTO_working_2-way'!E145)</f>
        <v>1.7814519194222731</v>
      </c>
      <c r="H146" s="30">
        <f>IF(OR($A146="",$B146=""),"",'OddsRatio_working_2-way'!M145)</f>
        <v>2.2801909579781015</v>
      </c>
      <c r="I146" s="30">
        <f>IF(OR($A146="",$B146=""),"",'OddsRatio_working_2-way'!N145)</f>
        <v>1.7811334658849434</v>
      </c>
      <c r="J146" s="30">
        <f>IF('Log_working_2-way'!$D145="","",A146^('Log_working_2-way'!$D145))</f>
        <v>2.2858490727693308</v>
      </c>
      <c r="K146" s="32">
        <f>IF('Log_working_2-way'!$D145="","",B146^('Log_working_2-way'!$D145))</f>
        <v>1.7776962484765699</v>
      </c>
      <c r="L146" s="37">
        <f t="shared" si="27"/>
        <v>0.44102564102564096</v>
      </c>
      <c r="M146" s="37">
        <f t="shared" si="28"/>
        <v>0.55897435897435888</v>
      </c>
      <c r="N146" s="38">
        <v>242</v>
      </c>
      <c r="O146" s="38">
        <f t="shared" si="29"/>
        <v>130.99082568807341</v>
      </c>
      <c r="P146" s="38">
        <f t="shared" si="30"/>
        <v>101.30232558139537</v>
      </c>
      <c r="Q146" s="38">
        <f t="shared" si="31"/>
        <v>140.69767441860466</v>
      </c>
      <c r="R146" s="38">
        <f t="shared" si="32"/>
        <v>111.0091743119266</v>
      </c>
      <c r="S146" s="39">
        <f t="shared" si="33"/>
        <v>-9.7068487305312487</v>
      </c>
      <c r="T146" s="39">
        <f t="shared" si="34"/>
        <v>-9.7068487305312345</v>
      </c>
      <c r="U146" t="s">
        <v>69</v>
      </c>
      <c r="V146" t="s">
        <v>180</v>
      </c>
      <c r="W146" t="s">
        <v>68</v>
      </c>
      <c r="X146" t="s">
        <v>491</v>
      </c>
      <c r="Y146" s="41"/>
    </row>
    <row r="147" spans="1:25" ht="15" x14ac:dyDescent="0.25">
      <c r="A147">
        <v>2.2599999999999998</v>
      </c>
      <c r="B147">
        <v>1.68</v>
      </c>
      <c r="C147" s="29">
        <f t="shared" si="26"/>
        <v>3.7715971344289834E-2</v>
      </c>
      <c r="D147" s="30">
        <f>IF(OR($A147="",$B147=""),"",A147*'MPTO_working_2-way'!$G146)</f>
        <v>2.3452380952380949</v>
      </c>
      <c r="E147" s="32">
        <f>IF(OR($A147="",$B147=""),"",B147*'MPTO_working_2-way'!$G146)</f>
        <v>1.7433628318584069</v>
      </c>
      <c r="F147" s="30">
        <f>IF(OR($A147="",$B147=""),"",'MPTO_working_2-way'!D146)</f>
        <v>2.3606068142253167</v>
      </c>
      <c r="G147" s="32">
        <f>IF(OR($A147="",$B147=""),"",'MPTO_working_2-way'!E146)</f>
        <v>1.7349661853408882</v>
      </c>
      <c r="H147" s="30">
        <f>IF(OR($A147="",$B147=""),"",'OddsRatio_working_2-way'!M146)</f>
        <v>2.3612278194595446</v>
      </c>
      <c r="I147" s="30">
        <f>IF(OR($A147="",$B147=""),"",'OddsRatio_working_2-way'!N146)</f>
        <v>1.7346308866924531</v>
      </c>
      <c r="J147" s="30">
        <f>IF('Log_working_2-way'!$D146="","",A147^('Log_working_2-way'!$D146))</f>
        <v>2.3683470446740844</v>
      </c>
      <c r="K147" s="32">
        <f>IF('Log_working_2-way'!$D146="","",B147^('Log_working_2-way'!$D146))</f>
        <v>1.7308087549076629</v>
      </c>
      <c r="L147" s="37">
        <f t="shared" si="27"/>
        <v>0.42639593908629447</v>
      </c>
      <c r="M147" s="37">
        <f t="shared" si="28"/>
        <v>0.57360406091370564</v>
      </c>
      <c r="N147" s="38">
        <v>243</v>
      </c>
      <c r="O147" s="38">
        <f t="shared" si="29"/>
        <v>135.47787610619469</v>
      </c>
      <c r="P147" s="38">
        <f t="shared" si="30"/>
        <v>98.357142857142861</v>
      </c>
      <c r="Q147" s="38">
        <f t="shared" si="31"/>
        <v>144.64285714285714</v>
      </c>
      <c r="R147" s="38">
        <f t="shared" si="32"/>
        <v>107.52212389380531</v>
      </c>
      <c r="S147" s="39">
        <f t="shared" si="33"/>
        <v>-9.1649810366624536</v>
      </c>
      <c r="T147" s="39">
        <f t="shared" si="34"/>
        <v>-9.1649810366624536</v>
      </c>
      <c r="U147" t="s">
        <v>249</v>
      </c>
      <c r="V147" t="s">
        <v>74</v>
      </c>
      <c r="W147" t="s">
        <v>68</v>
      </c>
      <c r="X147" t="s">
        <v>491</v>
      </c>
      <c r="Y147" s="41"/>
    </row>
    <row r="148" spans="1:25" ht="15" x14ac:dyDescent="0.25">
      <c r="A148">
        <v>1.71</v>
      </c>
      <c r="B148">
        <v>2.2000000000000002</v>
      </c>
      <c r="C148" s="29">
        <f t="shared" si="26"/>
        <v>3.9340776182881454E-2</v>
      </c>
      <c r="D148" s="30">
        <f>IF(OR($A148="",$B148=""),"",A148*'MPTO_working_2-way'!$G147)</f>
        <v>1.7772727272727273</v>
      </c>
      <c r="E148" s="32">
        <f>IF(OR($A148="",$B148=""),"",B148*'MPTO_working_2-way'!$G147)</f>
        <v>2.2865497076023393</v>
      </c>
      <c r="F148" s="30">
        <f>IF(OR($A148="",$B148=""),"",'MPTO_working_2-way'!D147)</f>
        <v>1.7695202257761053</v>
      </c>
      <c r="G148" s="32">
        <f>IF(OR($A148="",$B148=""),"",'MPTO_working_2-way'!E147)</f>
        <v>2.2995110024449881</v>
      </c>
      <c r="H148" s="30">
        <f>IF(OR($A148="",$B148=""),"",'OddsRatio_working_2-way'!M147)</f>
        <v>1.7691987172809549</v>
      </c>
      <c r="I148" s="30">
        <f>IF(OR($A148="",$B148=""),"",'OddsRatio_working_2-way'!N147)</f>
        <v>2.3000541700523187</v>
      </c>
      <c r="J148" s="30">
        <f>IF('Log_working_2-way'!$D147="","",A148^('Log_working_2-way'!$D147))</f>
        <v>1.7656661334886148</v>
      </c>
      <c r="K148" s="32">
        <f>IF('Log_working_2-way'!$D147="","",B148^('Log_working_2-way'!$D147))</f>
        <v>2.3060522808335469</v>
      </c>
      <c r="L148" s="37">
        <f t="shared" si="27"/>
        <v>0.5626598465473146</v>
      </c>
      <c r="M148" s="37">
        <f t="shared" si="28"/>
        <v>0.4373401534526854</v>
      </c>
      <c r="N148" s="38">
        <v>244</v>
      </c>
      <c r="O148" s="38">
        <f t="shared" si="29"/>
        <v>101.30994152046783</v>
      </c>
      <c r="P148" s="38">
        <f t="shared" si="30"/>
        <v>133.09090909090912</v>
      </c>
      <c r="Q148" s="38">
        <f t="shared" si="31"/>
        <v>110.90909090909091</v>
      </c>
      <c r="R148" s="38">
        <f t="shared" si="32"/>
        <v>142.69005847953215</v>
      </c>
      <c r="S148" s="39">
        <f t="shared" si="33"/>
        <v>-9.5991493886230757</v>
      </c>
      <c r="T148" s="39">
        <f t="shared" si="34"/>
        <v>-9.599149388623033</v>
      </c>
      <c r="U148" t="s">
        <v>80</v>
      </c>
      <c r="V148" t="s">
        <v>75</v>
      </c>
      <c r="W148" t="s">
        <v>68</v>
      </c>
      <c r="X148" t="s">
        <v>491</v>
      </c>
      <c r="Y148" s="41"/>
    </row>
    <row r="149" spans="1:25" ht="15" x14ac:dyDescent="0.25">
      <c r="A149">
        <v>2.2200000000000002</v>
      </c>
      <c r="B149">
        <v>1.7</v>
      </c>
      <c r="C149" s="29">
        <f t="shared" si="26"/>
        <v>3.868574456809748E-2</v>
      </c>
      <c r="D149" s="30">
        <f>IF(OR($A149="",$B149=""),"",A149*'MPTO_working_2-way'!$G148)</f>
        <v>2.3058823529411767</v>
      </c>
      <c r="E149" s="32">
        <f>IF(OR($A149="",$B149=""),"",B149*'MPTO_working_2-way'!$G148)</f>
        <v>1.7657657657657657</v>
      </c>
      <c r="F149" s="30">
        <f>IF(OR($A149="",$B149=""),"",'MPTO_working_2-way'!D148)</f>
        <v>2.3196066379840201</v>
      </c>
      <c r="G149" s="32">
        <f>IF(OR($A149="",$B149=""),"",'MPTO_working_2-way'!E148)</f>
        <v>1.7578015836050302</v>
      </c>
      <c r="H149" s="30">
        <f>IF(OR($A149="",$B149=""),"",'OddsRatio_working_2-way'!M148)</f>
        <v>2.3201731488169055</v>
      </c>
      <c r="I149" s="30">
        <f>IF(OR($A149="",$B149=""),"",'OddsRatio_working_2-way'!N148)</f>
        <v>1.7574763968621581</v>
      </c>
      <c r="J149" s="30">
        <f>IF('Log_working_2-way'!$D148="","",A149^('Log_working_2-way'!$D148))</f>
        <v>2.3265255894258647</v>
      </c>
      <c r="K149" s="32">
        <f>IF('Log_working_2-way'!$D148="","",B149^('Log_working_2-way'!$D148))</f>
        <v>1.7538490082446418</v>
      </c>
      <c r="L149" s="37">
        <f t="shared" si="27"/>
        <v>0.43367346938775503</v>
      </c>
      <c r="M149" s="37">
        <f t="shared" si="28"/>
        <v>0.56632653061224492</v>
      </c>
      <c r="N149" s="38">
        <v>245</v>
      </c>
      <c r="O149" s="38">
        <f t="shared" si="29"/>
        <v>134.63963963963965</v>
      </c>
      <c r="P149" s="38">
        <f t="shared" si="30"/>
        <v>100.88235294117648</v>
      </c>
      <c r="Q149" s="38">
        <f t="shared" si="31"/>
        <v>144.11764705882354</v>
      </c>
      <c r="R149" s="38">
        <f t="shared" si="32"/>
        <v>110.36036036036035</v>
      </c>
      <c r="S149" s="39">
        <f t="shared" si="33"/>
        <v>-9.4780074191838821</v>
      </c>
      <c r="T149" s="39">
        <f t="shared" si="34"/>
        <v>-9.4780074191838679</v>
      </c>
      <c r="U149" t="s">
        <v>486</v>
      </c>
      <c r="V149" t="s">
        <v>71</v>
      </c>
      <c r="W149" t="s">
        <v>68</v>
      </c>
      <c r="X149" t="s">
        <v>491</v>
      </c>
      <c r="Y149" s="41"/>
    </row>
    <row r="150" spans="1:25" ht="15" x14ac:dyDescent="0.25">
      <c r="A150">
        <v>2.2599999999999998</v>
      </c>
      <c r="B150">
        <v>1.68</v>
      </c>
      <c r="C150" s="29">
        <f t="shared" si="26"/>
        <v>3.7715971344289834E-2</v>
      </c>
      <c r="D150" s="30">
        <f>IF(OR($A150="",$B150=""),"",A150*'MPTO_working_2-way'!$G149)</f>
        <v>2.3452380952380949</v>
      </c>
      <c r="E150" s="32">
        <f>IF(OR($A150="",$B150=""),"",B150*'MPTO_working_2-way'!$G149)</f>
        <v>1.7433628318584069</v>
      </c>
      <c r="F150" s="30">
        <f>IF(OR($A150="",$B150=""),"",'MPTO_working_2-way'!D149)</f>
        <v>2.3606068142253167</v>
      </c>
      <c r="G150" s="32">
        <f>IF(OR($A150="",$B150=""),"",'MPTO_working_2-way'!E149)</f>
        <v>1.7349661853408882</v>
      </c>
      <c r="H150" s="30">
        <f>IF(OR($A150="",$B150=""),"",'OddsRatio_working_2-way'!M149)</f>
        <v>2.3612278194595446</v>
      </c>
      <c r="I150" s="30">
        <f>IF(OR($A150="",$B150=""),"",'OddsRatio_working_2-way'!N149)</f>
        <v>1.7346308866924531</v>
      </c>
      <c r="J150" s="30">
        <f>IF('Log_working_2-way'!$D149="","",A150^('Log_working_2-way'!$D149))</f>
        <v>2.3683470446740844</v>
      </c>
      <c r="K150" s="32">
        <f>IF('Log_working_2-way'!$D149="","",B150^('Log_working_2-way'!$D149))</f>
        <v>1.7308087549076629</v>
      </c>
      <c r="L150" s="37">
        <f t="shared" si="27"/>
        <v>0.42639593908629447</v>
      </c>
      <c r="M150" s="37">
        <f t="shared" si="28"/>
        <v>0.57360406091370564</v>
      </c>
      <c r="N150" s="38">
        <v>246</v>
      </c>
      <c r="O150" s="38">
        <f t="shared" si="29"/>
        <v>137.15044247787608</v>
      </c>
      <c r="P150" s="38">
        <f t="shared" si="30"/>
        <v>99.571428571428555</v>
      </c>
      <c r="Q150" s="38">
        <f t="shared" si="31"/>
        <v>146.42857142857142</v>
      </c>
      <c r="R150" s="38">
        <f t="shared" si="32"/>
        <v>108.8495575221239</v>
      </c>
      <c r="S150" s="39">
        <f t="shared" si="33"/>
        <v>-9.2781289506953328</v>
      </c>
      <c r="T150" s="39">
        <f t="shared" si="34"/>
        <v>-9.278128950695347</v>
      </c>
      <c r="U150" t="s">
        <v>181</v>
      </c>
      <c r="V150" t="s">
        <v>73</v>
      </c>
      <c r="W150" t="s">
        <v>68</v>
      </c>
      <c r="X150" t="s">
        <v>491</v>
      </c>
      <c r="Y150" s="41"/>
    </row>
    <row r="151" spans="1:25" ht="15" x14ac:dyDescent="0.25">
      <c r="A151">
        <v>2.25</v>
      </c>
      <c r="B151">
        <v>1.68</v>
      </c>
      <c r="C151" s="29">
        <f t="shared" si="26"/>
        <v>3.9682539682539542E-2</v>
      </c>
      <c r="D151" s="30">
        <f>IF(OR($A151="",$B151=""),"",A151*'MPTO_working_2-way'!$G150)</f>
        <v>2.339285714285714</v>
      </c>
      <c r="E151" s="32">
        <f>IF(OR($A151="",$B151=""),"",B151*'MPTO_working_2-way'!$G150)</f>
        <v>1.7466666666666664</v>
      </c>
      <c r="F151" s="30">
        <f>IF(OR($A151="",$B151=""),"",'MPTO_working_2-way'!D150)</f>
        <v>2.3551401869158877</v>
      </c>
      <c r="G151" s="32">
        <f>IF(OR($A151="",$B151=""),"",'MPTO_working_2-way'!E150)</f>
        <v>1.7379310344827583</v>
      </c>
      <c r="H151" s="30">
        <f>IF(OR($A151="",$B151=""),"",'OddsRatio_working_2-way'!M150)</f>
        <v>2.3558153613666013</v>
      </c>
      <c r="I151" s="30">
        <f>IF(OR($A151="",$B151=""),"",'OddsRatio_working_2-way'!N150)</f>
        <v>1.7375635565834309</v>
      </c>
      <c r="J151" s="30">
        <f>IF('Log_working_2-way'!$D150="","",A151^('Log_working_2-way'!$D150))</f>
        <v>2.3631739395308338</v>
      </c>
      <c r="K151" s="32">
        <f>IF('Log_working_2-way'!$D150="","",B151^('Log_working_2-way'!$D150))</f>
        <v>1.733582099100242</v>
      </c>
      <c r="L151" s="37">
        <f t="shared" si="27"/>
        <v>0.4274809160305344</v>
      </c>
      <c r="M151" s="37">
        <f t="shared" si="28"/>
        <v>0.57251908396946571</v>
      </c>
      <c r="N151" s="38">
        <v>247</v>
      </c>
      <c r="O151" s="38">
        <f t="shared" si="29"/>
        <v>137.22222222222223</v>
      </c>
      <c r="P151" s="38">
        <f t="shared" si="30"/>
        <v>99.976190476190467</v>
      </c>
      <c r="Q151" s="38">
        <f t="shared" si="31"/>
        <v>147.02380952380952</v>
      </c>
      <c r="R151" s="38">
        <f t="shared" si="32"/>
        <v>109.77777777777777</v>
      </c>
      <c r="S151" s="39">
        <f t="shared" si="33"/>
        <v>-9.8015873015872899</v>
      </c>
      <c r="T151" s="39">
        <f t="shared" si="34"/>
        <v>-9.8015873015873041</v>
      </c>
      <c r="U151" t="s">
        <v>70</v>
      </c>
      <c r="V151" t="s">
        <v>487</v>
      </c>
      <c r="W151" t="s">
        <v>68</v>
      </c>
      <c r="X151" t="s">
        <v>491</v>
      </c>
      <c r="Y151" s="41"/>
    </row>
    <row r="152" spans="1:25" ht="15" x14ac:dyDescent="0.25">
      <c r="A152">
        <v>2.36</v>
      </c>
      <c r="B152">
        <v>1.63</v>
      </c>
      <c r="C152" s="29">
        <f t="shared" si="26"/>
        <v>3.7225746074659449E-2</v>
      </c>
      <c r="D152" s="30">
        <f>IF(OR($A152="",$B152=""),"",A152*'MPTO_working_2-way'!$G151)</f>
        <v>2.447852760736196</v>
      </c>
      <c r="E152" s="32">
        <f>IF(OR($A152="",$B152=""),"",B152*'MPTO_working_2-way'!$G151)</f>
        <v>1.6906779661016949</v>
      </c>
      <c r="F152" s="30">
        <f>IF(OR($A152="",$B152=""),"",'MPTO_working_2-way'!D151)</f>
        <v>2.4684291581108826</v>
      </c>
      <c r="G152" s="32">
        <f>IF(OR($A152="",$B152=""),"",'MPTO_working_2-way'!E151)</f>
        <v>1.6809998252053835</v>
      </c>
      <c r="H152" s="30">
        <f>IF(OR($A152="",$B152=""),"",'OddsRatio_working_2-way'!M151)</f>
        <v>2.4692617733849058</v>
      </c>
      <c r="I152" s="30">
        <f>IF(OR($A152="",$B152=""),"",'OddsRatio_working_2-way'!N151)</f>
        <v>1.6806139097297725</v>
      </c>
      <c r="J152" s="30">
        <f>IF('Log_working_2-way'!$D151="","",A152^('Log_working_2-way'!$D151))</f>
        <v>2.4788363298437481</v>
      </c>
      <c r="K152" s="32">
        <f>IF('Log_working_2-way'!$D151="","",B152^('Log_working_2-way'!$D151))</f>
        <v>1.6762073529161199</v>
      </c>
      <c r="L152" s="37">
        <f t="shared" si="27"/>
        <v>0.40852130325814545</v>
      </c>
      <c r="M152" s="37">
        <f t="shared" si="28"/>
        <v>0.5914786967418546</v>
      </c>
      <c r="N152" s="38">
        <v>248</v>
      </c>
      <c r="O152" s="38">
        <f t="shared" si="29"/>
        <v>142.91525423728814</v>
      </c>
      <c r="P152" s="38">
        <f t="shared" si="30"/>
        <v>95.852760736196288</v>
      </c>
      <c r="Q152" s="38">
        <f t="shared" si="31"/>
        <v>152.14723926380367</v>
      </c>
      <c r="R152" s="38">
        <f t="shared" si="32"/>
        <v>105.08474576271188</v>
      </c>
      <c r="S152" s="39">
        <f t="shared" si="33"/>
        <v>-9.231985026515531</v>
      </c>
      <c r="T152" s="39">
        <f t="shared" si="34"/>
        <v>-9.2319850265155878</v>
      </c>
      <c r="U152" t="s">
        <v>72</v>
      </c>
      <c r="V152" t="s">
        <v>79</v>
      </c>
      <c r="W152" t="s">
        <v>68</v>
      </c>
      <c r="X152" t="s">
        <v>491</v>
      </c>
      <c r="Y152" s="41"/>
    </row>
    <row r="153" spans="1:25" ht="15" x14ac:dyDescent="0.25">
      <c r="A153">
        <v>2.06</v>
      </c>
      <c r="B153">
        <v>1.82</v>
      </c>
      <c r="C153" s="29">
        <f t="shared" si="26"/>
        <v>3.4887442654432999E-2</v>
      </c>
      <c r="D153" s="30">
        <f>IF(OR($A153="",$B153=""),"",A153*'MPTO_working_2-way'!$G152)</f>
        <v>2.1318681318681318</v>
      </c>
      <c r="E153" s="32">
        <f>IF(OR($A153="",$B153=""),"",B153*'MPTO_working_2-way'!$G152)</f>
        <v>1.883495145631068</v>
      </c>
      <c r="F153" s="30">
        <f>IF(OR($A153="",$B153=""),"",'MPTO_working_2-way'!D152)</f>
        <v>2.1367833124358828</v>
      </c>
      <c r="G153" s="32">
        <f>IF(OR($A153="",$B153=""),"",'MPTO_working_2-way'!E152)</f>
        <v>1.8796751228316457</v>
      </c>
      <c r="H153" s="30">
        <f>IF(OR($A153="",$B153=""),"",'OddsRatio_working_2-way'!M152)</f>
        <v>2.1369621483713819</v>
      </c>
      <c r="I153" s="30">
        <f>IF(OR($A153="",$B153=""),"",'OddsRatio_working_2-way'!N152)</f>
        <v>1.8795367562872962</v>
      </c>
      <c r="J153" s="30">
        <f>IF('Log_working_2-way'!$D152="","",A153^('Log_working_2-way'!$D152))</f>
        <v>2.139211690905316</v>
      </c>
      <c r="K153" s="32">
        <f>IF('Log_working_2-way'!$D152="","",B153^('Log_working_2-way'!$D152))</f>
        <v>1.8777999804454721</v>
      </c>
      <c r="L153" s="37">
        <f t="shared" si="27"/>
        <v>0.46907216494845361</v>
      </c>
      <c r="M153" s="37">
        <f t="shared" si="28"/>
        <v>0.53092783505154639</v>
      </c>
      <c r="N153" s="38">
        <v>249</v>
      </c>
      <c r="O153" s="38">
        <f t="shared" si="29"/>
        <v>128.12621359223303</v>
      </c>
      <c r="P153" s="38">
        <f t="shared" si="30"/>
        <v>112.18681318681318</v>
      </c>
      <c r="Q153" s="38">
        <f t="shared" si="31"/>
        <v>136.8131868131868</v>
      </c>
      <c r="R153" s="38">
        <f t="shared" si="32"/>
        <v>120.87378640776699</v>
      </c>
      <c r="S153" s="39">
        <f t="shared" si="33"/>
        <v>-8.6869732209537744</v>
      </c>
      <c r="T153" s="39">
        <f t="shared" si="34"/>
        <v>-8.6869732209538029</v>
      </c>
      <c r="U153" t="s">
        <v>78</v>
      </c>
      <c r="V153" t="s">
        <v>83</v>
      </c>
      <c r="W153" t="s">
        <v>68</v>
      </c>
      <c r="X153" t="s">
        <v>491</v>
      </c>
      <c r="Y153" s="41"/>
    </row>
    <row r="154" spans="1:25" s="35" customFormat="1" ht="15" x14ac:dyDescent="0.25">
      <c r="A154">
        <v>2</v>
      </c>
      <c r="B154">
        <v>1.88</v>
      </c>
      <c r="C154" s="29">
        <f t="shared" si="26"/>
        <v>3.1914893617021267E-2</v>
      </c>
      <c r="D154" s="30">
        <f>IF(OR($A154="",$B154=""),"",A154*'MPTO_working_2-way'!$G153)</f>
        <v>2.0638297872340425</v>
      </c>
      <c r="E154" s="32">
        <f>IF(OR($A154="",$B154=""),"",B154*'MPTO_working_2-way'!$G153)</f>
        <v>1.94</v>
      </c>
      <c r="F154" s="30">
        <f>IF(OR($A154="",$B154=""),"",'MPTO_working_2-way'!D153)</f>
        <v>2.0659340659340657</v>
      </c>
      <c r="G154" s="32">
        <f>IF(OR($A154="",$B154=""),"",'MPTO_working_2-way'!E153)</f>
        <v>1.9381443298969072</v>
      </c>
      <c r="H154" s="30">
        <f>IF(OR($A154="",$B154=""),"",'OddsRatio_working_2-way'!M153)</f>
        <v>2.0660035817780522</v>
      </c>
      <c r="I154" s="30">
        <f>IF(OR($A154="",$B154=""),"",'OddsRatio_working_2-way'!N153)</f>
        <v>1.9380831519646857</v>
      </c>
      <c r="J154" s="30">
        <f>IF('Log_working_2-way'!$D153="","",A154^('Log_working_2-way'!$D153))</f>
        <v>2.0669618454035223</v>
      </c>
      <c r="K154" s="32">
        <f>IF('Log_working_2-way'!$D153="","",B154^('Log_working_2-way'!$D153))</f>
        <v>1.9372406373367297</v>
      </c>
      <c r="L154" s="37">
        <f t="shared" si="27"/>
        <v>0.4845360824742268</v>
      </c>
      <c r="M154" s="37">
        <f t="shared" si="28"/>
        <v>0.51546391752577325</v>
      </c>
      <c r="N154" s="38">
        <v>250</v>
      </c>
      <c r="O154" s="38">
        <f t="shared" si="29"/>
        <v>125</v>
      </c>
      <c r="P154" s="38">
        <f t="shared" si="30"/>
        <v>117.02127659574468</v>
      </c>
      <c r="Q154" s="38">
        <f t="shared" si="31"/>
        <v>132.97872340425531</v>
      </c>
      <c r="R154" s="38">
        <f t="shared" si="32"/>
        <v>125</v>
      </c>
      <c r="S154" s="39">
        <f t="shared" si="33"/>
        <v>-7.9787234042553052</v>
      </c>
      <c r="T154" s="39">
        <f t="shared" si="34"/>
        <v>-7.9787234042553195</v>
      </c>
      <c r="U154" t="s">
        <v>415</v>
      </c>
      <c r="V154" t="s">
        <v>385</v>
      </c>
      <c r="W154" t="s">
        <v>434</v>
      </c>
      <c r="X154" t="s">
        <v>491</v>
      </c>
      <c r="Y154" s="41"/>
    </row>
    <row r="155" spans="1:25" ht="15" x14ac:dyDescent="0.25">
      <c r="A155">
        <v>2.06</v>
      </c>
      <c r="B155">
        <v>1.84</v>
      </c>
      <c r="C155" s="29">
        <f t="shared" si="26"/>
        <v>2.891515407344869E-2</v>
      </c>
      <c r="D155" s="30">
        <f>IF(OR($A155="",$B155=""),"",A155*'MPTO_working_2-way'!$G154)</f>
        <v>2.1195652173913042</v>
      </c>
      <c r="E155" s="32">
        <f>IF(OR($A155="",$B155=""),"",B155*'MPTO_working_2-way'!$G154)</f>
        <v>1.8932038834951457</v>
      </c>
      <c r="F155" s="30">
        <f>IF(OR($A155="",$B155=""),"",'MPTO_working_2-way'!D154)</f>
        <v>2.1232354918216445</v>
      </c>
      <c r="G155" s="32">
        <f>IF(OR($A155="",$B155=""),"",'MPTO_working_2-way'!E154)</f>
        <v>1.8902852583283463</v>
      </c>
      <c r="H155" s="30">
        <f>IF(OR($A155="",$B155=""),"",'OddsRatio_working_2-way'!M154)</f>
        <v>2.123345344008138</v>
      </c>
      <c r="I155" s="30">
        <f>IF(OR($A155="",$B155=""),"",'OddsRatio_working_2-way'!N154)</f>
        <v>1.8901981971385247</v>
      </c>
      <c r="J155" s="30">
        <f>IF('Log_working_2-way'!$D154="","",A155^('Log_working_2-way'!$D154))</f>
        <v>2.1250149218724146</v>
      </c>
      <c r="K155" s="32">
        <f>IF('Log_working_2-way'!$D154="","",B155^('Log_working_2-way'!$D154))</f>
        <v>1.8888770989238437</v>
      </c>
      <c r="L155" s="37">
        <f t="shared" si="27"/>
        <v>0.47179487179487184</v>
      </c>
      <c r="M155" s="37">
        <f t="shared" si="28"/>
        <v>0.52820512820512822</v>
      </c>
      <c r="N155" s="38">
        <v>251</v>
      </c>
      <c r="O155" s="38">
        <f t="shared" si="29"/>
        <v>129.15533980582526</v>
      </c>
      <c r="P155" s="38">
        <f t="shared" si="30"/>
        <v>114.58695652173914</v>
      </c>
      <c r="Q155" s="38">
        <f t="shared" si="31"/>
        <v>136.41304347826087</v>
      </c>
      <c r="R155" s="38">
        <f t="shared" si="32"/>
        <v>121.84466019417476</v>
      </c>
      <c r="S155" s="39">
        <f t="shared" si="33"/>
        <v>-7.2577036724356105</v>
      </c>
      <c r="T155" s="39">
        <f t="shared" si="34"/>
        <v>-7.2577036724356248</v>
      </c>
      <c r="U155" t="s">
        <v>429</v>
      </c>
      <c r="V155" t="s">
        <v>416</v>
      </c>
      <c r="W155" t="s">
        <v>434</v>
      </c>
      <c r="X155" t="s">
        <v>491</v>
      </c>
      <c r="Y155" s="41"/>
    </row>
    <row r="156" spans="1:25" ht="15" x14ac:dyDescent="0.25">
      <c r="A156">
        <v>1.72</v>
      </c>
      <c r="B156">
        <v>2.19</v>
      </c>
      <c r="C156" s="29">
        <f t="shared" si="26"/>
        <v>3.8016353403419467E-2</v>
      </c>
      <c r="D156" s="30">
        <f>IF(OR($A156="",$B156=""),"",A156*'MPTO_working_2-way'!$G155)</f>
        <v>1.7853881278538815</v>
      </c>
      <c r="E156" s="32">
        <f>IF(OR($A156="",$B156=""),"",B156*'MPTO_working_2-way'!$G155)</f>
        <v>2.2732558139534884</v>
      </c>
      <c r="F156" s="30">
        <f>IF(OR($A156="",$B156=""),"",'MPTO_working_2-way'!D155)</f>
        <v>1.7781344410876134</v>
      </c>
      <c r="G156" s="32">
        <f>IF(OR($A156="",$B156=""),"",'MPTO_working_2-way'!E155)</f>
        <v>2.2851249696675566</v>
      </c>
      <c r="H156" s="30">
        <f>IF(OR($A156="",$B156=""),"",'OddsRatio_working_2-way'!M155)</f>
        <v>1.7778444682625973</v>
      </c>
      <c r="I156" s="30">
        <f>IF(OR($A156="",$B156=""),"",'OddsRatio_working_2-way'!N155)</f>
        <v>2.2856040517117928</v>
      </c>
      <c r="J156" s="30">
        <f>IF('Log_working_2-way'!$D155="","",A156^('Log_working_2-way'!$D155))</f>
        <v>1.7745420732419892</v>
      </c>
      <c r="K156" s="32">
        <f>IF('Log_working_2-way'!$D155="","",B156^('Log_working_2-way'!$D155))</f>
        <v>2.291085448482058</v>
      </c>
      <c r="L156" s="37">
        <f t="shared" si="27"/>
        <v>0.56010230179028131</v>
      </c>
      <c r="M156" s="37">
        <f t="shared" si="28"/>
        <v>0.43989769820971864</v>
      </c>
      <c r="N156" s="38">
        <v>252</v>
      </c>
      <c r="O156" s="38">
        <f t="shared" si="29"/>
        <v>105.48837209302326</v>
      </c>
      <c r="P156" s="38">
        <f t="shared" si="30"/>
        <v>136.93150684931507</v>
      </c>
      <c r="Q156" s="38">
        <f t="shared" si="31"/>
        <v>115.06849315068494</v>
      </c>
      <c r="R156" s="38">
        <f t="shared" si="32"/>
        <v>146.51162790697674</v>
      </c>
      <c r="S156" s="39">
        <f t="shared" si="33"/>
        <v>-9.5801210576616853</v>
      </c>
      <c r="T156" s="39">
        <f t="shared" si="34"/>
        <v>-9.5801210576616711</v>
      </c>
      <c r="U156" t="s">
        <v>412</v>
      </c>
      <c r="V156" t="s">
        <v>388</v>
      </c>
      <c r="W156" t="s">
        <v>434</v>
      </c>
      <c r="X156" t="s">
        <v>491</v>
      </c>
      <c r="Y156" s="41"/>
    </row>
    <row r="157" spans="1:25" ht="15" x14ac:dyDescent="0.25">
      <c r="A157">
        <v>2.4</v>
      </c>
      <c r="B157">
        <v>1.62</v>
      </c>
      <c r="C157" s="29">
        <f t="shared" si="26"/>
        <v>3.3950617283950546E-2</v>
      </c>
      <c r="D157" s="30">
        <f>IF(OR($A157="",$B157=""),"",A157*'MPTO_working_2-way'!$G156)</f>
        <v>2.4814814814814814</v>
      </c>
      <c r="E157" s="32">
        <f>IF(OR($A157="",$B157=""),"",B157*'MPTO_working_2-way'!$G156)</f>
        <v>1.675</v>
      </c>
      <c r="F157" s="30">
        <f>IF(OR($A157="",$B157=""),"",'MPTO_working_2-way'!D156)</f>
        <v>2.5019305019305014</v>
      </c>
      <c r="G157" s="32">
        <f>IF(OR($A157="",$B157=""),"",'MPTO_working_2-way'!E156)</f>
        <v>1.6658097686375322</v>
      </c>
      <c r="H157" s="30">
        <f>IF(OR($A157="",$B157=""),"",'OddsRatio_working_2-way'!M156)</f>
        <v>2.502685767593821</v>
      </c>
      <c r="I157" s="30">
        <f>IF(OR($A157="",$B157=""),"",'OddsRatio_working_2-way'!N156)</f>
        <v>1.6654751256486924</v>
      </c>
      <c r="J157" s="30">
        <f>IF('Log_working_2-way'!$D156="","",A157^('Log_working_2-way'!$D156))</f>
        <v>2.5121786003771214</v>
      </c>
      <c r="K157" s="32">
        <f>IF('Log_working_2-way'!$D156="","",B157^('Log_working_2-way'!$D156))</f>
        <v>1.6612975476246807</v>
      </c>
      <c r="L157" s="37">
        <f t="shared" si="27"/>
        <v>0.40298507462686567</v>
      </c>
      <c r="M157" s="37">
        <f t="shared" si="28"/>
        <v>0.59701492537313428</v>
      </c>
      <c r="N157" s="38">
        <v>253</v>
      </c>
      <c r="O157" s="38">
        <f t="shared" si="29"/>
        <v>147.58333333333331</v>
      </c>
      <c r="P157" s="38">
        <f t="shared" si="30"/>
        <v>96.827160493827165</v>
      </c>
      <c r="Q157" s="38">
        <f t="shared" si="31"/>
        <v>156.17283950617283</v>
      </c>
      <c r="R157" s="38">
        <f t="shared" si="32"/>
        <v>105.41666666666667</v>
      </c>
      <c r="S157" s="39">
        <f t="shared" si="33"/>
        <v>-8.5895061728395206</v>
      </c>
      <c r="T157" s="39">
        <f t="shared" si="34"/>
        <v>-8.5895061728395063</v>
      </c>
      <c r="U157" t="s">
        <v>476</v>
      </c>
      <c r="V157" t="s">
        <v>391</v>
      </c>
      <c r="W157" t="s">
        <v>433</v>
      </c>
      <c r="X157" t="s">
        <v>491</v>
      </c>
      <c r="Y157" s="41"/>
    </row>
    <row r="158" spans="1:25" ht="15" x14ac:dyDescent="0.25">
      <c r="A158">
        <v>2.33</v>
      </c>
      <c r="B158">
        <v>1.65</v>
      </c>
      <c r="C158" s="29">
        <f t="shared" si="26"/>
        <v>3.5245155416829377E-2</v>
      </c>
      <c r="D158" s="30">
        <f>IF(OR($A158="",$B158=""),"",A158*'MPTO_working_2-way'!$G157)</f>
        <v>2.4121212121212126</v>
      </c>
      <c r="E158" s="32">
        <f>IF(OR($A158="",$B158=""),"",B158*'MPTO_working_2-way'!$G157)</f>
        <v>1.7081545064377683</v>
      </c>
      <c r="F158" s="30">
        <f>IF(OR($A158="",$B158=""),"",'MPTO_working_2-way'!D157)</f>
        <v>2.4297677358192451</v>
      </c>
      <c r="G158" s="32">
        <f>IF(OR($A158="",$B158=""),"",'MPTO_working_2-way'!E157)</f>
        <v>1.6994142999226434</v>
      </c>
      <c r="H158" s="30">
        <f>IF(OR($A158="",$B158=""),"",'OddsRatio_working_2-way'!M157)</f>
        <v>2.4304383405634256</v>
      </c>
      <c r="I158" s="30">
        <f>IF(OR($A158="",$B158=""),"",'OddsRatio_working_2-way'!N157)</f>
        <v>1.6990864070422753</v>
      </c>
      <c r="J158" s="30">
        <f>IF('Log_working_2-way'!$D157="","",A158^('Log_working_2-way'!$D157))</f>
        <v>2.4386155296037653</v>
      </c>
      <c r="K158" s="32">
        <f>IF('Log_working_2-way'!$D157="","",B158^('Log_working_2-way'!$D157))</f>
        <v>1.6951127521022427</v>
      </c>
      <c r="L158" s="37">
        <f t="shared" si="27"/>
        <v>0.41457286432160795</v>
      </c>
      <c r="M158" s="37">
        <f t="shared" si="28"/>
        <v>0.58542713567839189</v>
      </c>
      <c r="N158" s="38">
        <v>254</v>
      </c>
      <c r="O158" s="38">
        <f t="shared" si="29"/>
        <v>144.98712446351934</v>
      </c>
      <c r="P158" s="38">
        <f t="shared" si="30"/>
        <v>100.06060606060605</v>
      </c>
      <c r="Q158" s="38">
        <f t="shared" si="31"/>
        <v>153.93939393939394</v>
      </c>
      <c r="R158" s="38">
        <f t="shared" si="32"/>
        <v>109.01287553648069</v>
      </c>
      <c r="S158" s="39">
        <f t="shared" si="33"/>
        <v>-8.9522694758746013</v>
      </c>
      <c r="T158" s="39">
        <f t="shared" si="34"/>
        <v>-8.9522694758746439</v>
      </c>
      <c r="U158" t="s">
        <v>423</v>
      </c>
      <c r="V158" t="s">
        <v>477</v>
      </c>
      <c r="W158" t="s">
        <v>433</v>
      </c>
      <c r="X158" t="s">
        <v>491</v>
      </c>
      <c r="Y158" s="41"/>
    </row>
    <row r="159" spans="1:25" ht="15" x14ac:dyDescent="0.25">
      <c r="A159">
        <v>2.06</v>
      </c>
      <c r="B159">
        <v>1.83</v>
      </c>
      <c r="C159" s="29">
        <f t="shared" si="26"/>
        <v>3.1884980635577431E-2</v>
      </c>
      <c r="D159" s="30">
        <f>IF(OR($A159="",$B159=""),"",A159*'MPTO_working_2-way'!$G158)</f>
        <v>2.1256830601092895</v>
      </c>
      <c r="E159" s="32">
        <f>IF(OR($A159="",$B159=""),"",B159*'MPTO_working_2-way'!$G158)</f>
        <v>1.8883495145631068</v>
      </c>
      <c r="F159" s="30">
        <f>IF(OR($A159="",$B159=""),"",'MPTO_working_2-way'!D158)</f>
        <v>2.1299508446804905</v>
      </c>
      <c r="G159" s="32">
        <f>IF(OR($A159="",$B159=""),"",'MPTO_working_2-way'!E158)</f>
        <v>1.8849942497124856</v>
      </c>
      <c r="H159" s="30">
        <f>IF(OR($A159="",$B159=""),"",'OddsRatio_working_2-way'!M158)</f>
        <v>2.1300922235529893</v>
      </c>
      <c r="I159" s="30">
        <f>IF(OR($A159="",$B159=""),"",'OddsRatio_working_2-way'!N158)</f>
        <v>1.8848835335367746</v>
      </c>
      <c r="J159" s="30">
        <f>IF('Log_working_2-way'!$D158="","",A159^('Log_working_2-way'!$D158))</f>
        <v>2.1320394516231058</v>
      </c>
      <c r="K159" s="32">
        <f>IF('Log_working_2-way'!$D158="","",B159^('Log_working_2-way'!$D158))</f>
        <v>1.8833614398916756</v>
      </c>
      <c r="L159" s="37">
        <f t="shared" si="27"/>
        <v>0.47043701799485865</v>
      </c>
      <c r="M159" s="37">
        <f t="shared" si="28"/>
        <v>0.5295629820051414</v>
      </c>
      <c r="N159" s="38">
        <v>255</v>
      </c>
      <c r="O159" s="38">
        <f t="shared" si="29"/>
        <v>131.21359223300973</v>
      </c>
      <c r="P159" s="38">
        <f t="shared" si="30"/>
        <v>115.65573770491804</v>
      </c>
      <c r="Q159" s="38">
        <f t="shared" si="31"/>
        <v>139.34426229508196</v>
      </c>
      <c r="R159" s="38">
        <f t="shared" si="32"/>
        <v>123.78640776699029</v>
      </c>
      <c r="S159" s="39">
        <f t="shared" si="33"/>
        <v>-8.1306700620722268</v>
      </c>
      <c r="T159" s="39">
        <f t="shared" si="34"/>
        <v>-8.1306700620722552</v>
      </c>
      <c r="U159" t="s">
        <v>440</v>
      </c>
      <c r="V159" t="s">
        <v>424</v>
      </c>
      <c r="W159" t="s">
        <v>433</v>
      </c>
      <c r="X159" t="s">
        <v>491</v>
      </c>
      <c r="Y159" s="41"/>
    </row>
    <row r="160" spans="1:25" ht="15" x14ac:dyDescent="0.25">
      <c r="A160">
        <v>2.2000000000000002</v>
      </c>
      <c r="B160">
        <v>1.73</v>
      </c>
      <c r="C160" s="29">
        <f t="shared" si="26"/>
        <v>3.2580136626379375E-2</v>
      </c>
      <c r="D160" s="30">
        <f>IF(OR($A160="",$B160=""),"",A160*'MPTO_working_2-way'!$G159)</f>
        <v>2.2716763005780347</v>
      </c>
      <c r="E160" s="32">
        <f>IF(OR($A160="",$B160=""),"",B160*'MPTO_working_2-way'!$G159)</f>
        <v>1.7863636363636364</v>
      </c>
      <c r="F160" s="30">
        <f>IF(OR($A160="",$B160=""),"",'MPTO_working_2-way'!D159)</f>
        <v>2.2817745803357314</v>
      </c>
      <c r="G160" s="32">
        <f>IF(OR($A160="",$B160=""),"",'MPTO_working_2-way'!E159)</f>
        <v>1.7801683816651075</v>
      </c>
      <c r="H160" s="30">
        <f>IF(OR($A160="",$B160=""),"",'OddsRatio_working_2-way'!M159)</f>
        <v>2.2821215295120645</v>
      </c>
      <c r="I160" s="30">
        <f>IF(OR($A160="",$B160=""),"",'OddsRatio_working_2-way'!N159)</f>
        <v>1.7799572637865058</v>
      </c>
      <c r="J160" s="30">
        <f>IF('Log_working_2-way'!$D159="","",A160^('Log_working_2-way'!$D159))</f>
        <v>2.2867575998445693</v>
      </c>
      <c r="K160" s="32">
        <f>IF('Log_working_2-way'!$D159="","",B160^('Log_working_2-way'!$D159))</f>
        <v>1.7771471488652957</v>
      </c>
      <c r="L160" s="37">
        <f t="shared" si="27"/>
        <v>0.44020356234096691</v>
      </c>
      <c r="M160" s="37">
        <f t="shared" si="28"/>
        <v>0.55979643765903309</v>
      </c>
      <c r="N160" s="38">
        <v>256</v>
      </c>
      <c r="O160" s="38">
        <f t="shared" si="29"/>
        <v>139.63636363636365</v>
      </c>
      <c r="P160" s="38">
        <f t="shared" si="30"/>
        <v>108.02312138728324</v>
      </c>
      <c r="Q160" s="38">
        <f t="shared" si="31"/>
        <v>147.97687861271677</v>
      </c>
      <c r="R160" s="38">
        <f t="shared" si="32"/>
        <v>116.36363636363636</v>
      </c>
      <c r="S160" s="39">
        <f t="shared" si="33"/>
        <v>-8.3405149763531199</v>
      </c>
      <c r="T160" s="39">
        <f t="shared" si="34"/>
        <v>-8.3405149763531199</v>
      </c>
      <c r="U160" t="s">
        <v>437</v>
      </c>
      <c r="V160" t="s">
        <v>390</v>
      </c>
      <c r="W160" t="s">
        <v>433</v>
      </c>
      <c r="X160" t="s">
        <v>491</v>
      </c>
      <c r="Y160" s="41"/>
    </row>
    <row r="161" spans="1:25" ht="15" x14ac:dyDescent="0.25">
      <c r="A161">
        <v>2.23</v>
      </c>
      <c r="B161">
        <v>1.71</v>
      </c>
      <c r="C161" s="29">
        <f t="shared" si="26"/>
        <v>3.3225814910969431E-2</v>
      </c>
      <c r="D161" s="30">
        <f>IF(OR($A161="",$B161=""),"",A161*'MPTO_working_2-way'!$G160)</f>
        <v>2.3040935672514617</v>
      </c>
      <c r="E161" s="32">
        <f>IF(OR($A161="",$B161=""),"",B161*'MPTO_working_2-way'!$G160)</f>
        <v>1.7668161434977576</v>
      </c>
      <c r="F161" s="30">
        <f>IF(OR($A161="",$B161=""),"",'MPTO_working_2-way'!D160)</f>
        <v>2.315792669966295</v>
      </c>
      <c r="G161" s="32">
        <f>IF(OR($A161="",$B161=""),"",'MPTO_working_2-way'!E160)</f>
        <v>1.7599981538319522</v>
      </c>
      <c r="H161" s="30">
        <f>IF(OR($A161="",$B161=""),"",'OddsRatio_working_2-way'!M160)</f>
        <v>2.3162045305336028</v>
      </c>
      <c r="I161" s="30">
        <f>IF(OR($A161="",$B161=""),"",'OddsRatio_working_2-way'!N160)</f>
        <v>1.7597603387632996</v>
      </c>
      <c r="J161" s="30">
        <f>IF('Log_working_2-way'!$D160="","",A161^('Log_working_2-way'!$D160))</f>
        <v>2.3215866387713424</v>
      </c>
      <c r="K161" s="32">
        <f>IF('Log_working_2-way'!$D160="","",B161^('Log_working_2-way'!$D160))</f>
        <v>1.7566662454529891</v>
      </c>
      <c r="L161" s="37">
        <f t="shared" si="27"/>
        <v>0.43401015228426398</v>
      </c>
      <c r="M161" s="37">
        <f t="shared" si="28"/>
        <v>0.56598984771573613</v>
      </c>
      <c r="N161" s="38">
        <v>257</v>
      </c>
      <c r="O161" s="38">
        <f t="shared" si="29"/>
        <v>141.75336322869956</v>
      </c>
      <c r="P161" s="38">
        <f t="shared" si="30"/>
        <v>106.70760233918126</v>
      </c>
      <c r="Q161" s="38">
        <f t="shared" si="31"/>
        <v>150.29239766081869</v>
      </c>
      <c r="R161" s="38">
        <f t="shared" si="32"/>
        <v>115.24663677130046</v>
      </c>
      <c r="S161" s="39">
        <f t="shared" si="33"/>
        <v>-8.5390344321191378</v>
      </c>
      <c r="T161" s="39">
        <f t="shared" si="34"/>
        <v>-8.5390344321191947</v>
      </c>
      <c r="U161" t="s">
        <v>393</v>
      </c>
      <c r="V161" t="s">
        <v>421</v>
      </c>
      <c r="W161" t="s">
        <v>433</v>
      </c>
      <c r="X161" t="s">
        <v>491</v>
      </c>
      <c r="Y161" s="41"/>
    </row>
    <row r="162" spans="1:25" ht="15" x14ac:dyDescent="0.25">
      <c r="A162">
        <v>1.29</v>
      </c>
      <c r="B162">
        <v>3.72</v>
      </c>
      <c r="C162" s="29">
        <f t="shared" si="26"/>
        <v>4.4011002750687478E-2</v>
      </c>
      <c r="D162" s="30">
        <f>IF(OR($A162="",$B162=""),"",A162*'MPTO_working_2-way'!$G161)</f>
        <v>1.3467741935483868</v>
      </c>
      <c r="E162" s="32">
        <f>IF(OR($A162="",$B162=""),"",B162*'MPTO_working_2-way'!$G161)</f>
        <v>3.8837209302325575</v>
      </c>
      <c r="F162" s="30">
        <f>IF(OR($A162="",$B162=""),"",'MPTO_working_2-way'!D161)</f>
        <v>1.3276892430278882</v>
      </c>
      <c r="G162" s="32">
        <f>IF(OR($A162="",$B162=""),"",'MPTO_working_2-way'!E161)</f>
        <v>4.0516717325227951</v>
      </c>
      <c r="H162" s="30">
        <f>IF(OR($A162="",$B162=""),"",'OddsRatio_working_2-way'!M161)</f>
        <v>1.3265235781055076</v>
      </c>
      <c r="I162" s="30">
        <f>IF(OR($A162="",$B162=""),"",'OddsRatio_working_2-way'!N161)</f>
        <v>4.0625659739551043</v>
      </c>
      <c r="J162" s="30">
        <f>IF('Log_working_2-way'!$D161="","",A162^('Log_working_2-way'!$D161))</f>
        <v>1.3175737303068638</v>
      </c>
      <c r="K162" s="32">
        <f>IF('Log_working_2-way'!$D161="","",B162^('Log_working_2-way'!$D161))</f>
        <v>4.1488750628359137</v>
      </c>
      <c r="L162" s="37">
        <f t="shared" si="27"/>
        <v>0.74251497005988043</v>
      </c>
      <c r="M162" s="37">
        <f t="shared" si="28"/>
        <v>0.25748502994011979</v>
      </c>
      <c r="N162" s="38">
        <v>258</v>
      </c>
      <c r="O162" s="38">
        <f t="shared" si="29"/>
        <v>57.999999999999993</v>
      </c>
      <c r="P162" s="38">
        <f t="shared" si="30"/>
        <v>188.64516129032259</v>
      </c>
      <c r="Q162" s="38">
        <f t="shared" si="31"/>
        <v>69.354838709677409</v>
      </c>
      <c r="R162" s="38">
        <f t="shared" si="32"/>
        <v>199.99999999999997</v>
      </c>
      <c r="S162" s="39">
        <f t="shared" si="33"/>
        <v>-11.354838709677416</v>
      </c>
      <c r="T162" s="39">
        <f t="shared" si="34"/>
        <v>-11.354838709677381</v>
      </c>
      <c r="U162" t="s">
        <v>299</v>
      </c>
      <c r="V162" t="s">
        <v>468</v>
      </c>
      <c r="W162" t="s">
        <v>346</v>
      </c>
      <c r="X162" t="s">
        <v>491</v>
      </c>
      <c r="Y162" s="41"/>
    </row>
    <row r="163" spans="1:25" ht="15" x14ac:dyDescent="0.25">
      <c r="A163">
        <v>1.1399999999999999</v>
      </c>
      <c r="B163">
        <v>5.79</v>
      </c>
      <c r="C163" s="29">
        <f t="shared" si="26"/>
        <v>4.990455413144268E-2</v>
      </c>
      <c r="D163" s="30">
        <f>IF(OR($A163="",$B163=""),"",A163*'MPTO_working_2-way'!$G162)</f>
        <v>1.1968911917098446</v>
      </c>
      <c r="E163" s="32">
        <f>IF(OR($A163="",$B163=""),"",B163*'MPTO_working_2-way'!$G162)</f>
        <v>6.0789473684210531</v>
      </c>
      <c r="F163" s="30">
        <f>IF(OR($A163="",$B163=""),"",'MPTO_working_2-way'!D162)</f>
        <v>1.1733774198709401</v>
      </c>
      <c r="G163" s="32">
        <f>IF(OR($A163="",$B163=""),"",'MPTO_working_2-way'!E162)</f>
        <v>6.7677637649953875</v>
      </c>
      <c r="H163" s="30">
        <f>IF(OR($A163="",$B163=""),"",'OddsRatio_working_2-way'!M162)</f>
        <v>1.1709606896665823</v>
      </c>
      <c r="I163" s="30">
        <f>IF(OR($A163="",$B163=""),"",'OddsRatio_working_2-way'!N162)</f>
        <v>6.8492978821637847</v>
      </c>
      <c r="J163" s="30">
        <f>IF('Log_working_2-way'!$D162="","",A163^('Log_working_2-way'!$D162))</f>
        <v>1.1595147313846381</v>
      </c>
      <c r="K163" s="32">
        <f>IF('Log_working_2-way'!$D162="","",B163^('Log_working_2-way'!$D162))</f>
        <v>7.2690134717946346</v>
      </c>
      <c r="L163" s="37">
        <f t="shared" si="27"/>
        <v>0.83549783549783552</v>
      </c>
      <c r="M163" s="37">
        <f t="shared" si="28"/>
        <v>0.16450216450216448</v>
      </c>
      <c r="N163" s="38">
        <v>259</v>
      </c>
      <c r="O163" s="38">
        <f t="shared" si="29"/>
        <v>31.807017543859644</v>
      </c>
      <c r="P163" s="38">
        <f t="shared" si="30"/>
        <v>214.2677029360967</v>
      </c>
      <c r="Q163" s="38">
        <f t="shared" si="31"/>
        <v>44.732297063903282</v>
      </c>
      <c r="R163" s="38">
        <f t="shared" si="32"/>
        <v>227.19298245614036</v>
      </c>
      <c r="S163" s="39">
        <f t="shared" si="33"/>
        <v>-12.925279520043638</v>
      </c>
      <c r="T163" s="39">
        <f t="shared" si="34"/>
        <v>-12.925279520043659</v>
      </c>
      <c r="U163" t="s">
        <v>469</v>
      </c>
      <c r="V163" t="s">
        <v>479</v>
      </c>
      <c r="W163" t="s">
        <v>346</v>
      </c>
      <c r="X163" t="s">
        <v>491</v>
      </c>
      <c r="Y163" s="41"/>
    </row>
    <row r="164" spans="1:25" ht="15" x14ac:dyDescent="0.25">
      <c r="A164">
        <v>1.63</v>
      </c>
      <c r="B164">
        <v>2.39</v>
      </c>
      <c r="C164" s="29">
        <f t="shared" si="26"/>
        <v>3.19069743563416E-2</v>
      </c>
      <c r="D164" s="30">
        <f>IF(OR($A164="",$B164=""),"",A164*'MPTO_working_2-way'!$G163)</f>
        <v>1.6820083682008367</v>
      </c>
      <c r="E164" s="32">
        <f>IF(OR($A164="",$B164=""),"",B164*'MPTO_working_2-way'!$G163)</f>
        <v>2.4662576687116564</v>
      </c>
      <c r="F164" s="30">
        <f>IF(OR($A164="",$B164=""),"",'MPTO_working_2-way'!D163)</f>
        <v>1.6735184827201064</v>
      </c>
      <c r="G164" s="32">
        <f>IF(OR($A164="",$B164=""),"",'MPTO_working_2-way'!E163)</f>
        <v>2.4847402493861024</v>
      </c>
      <c r="H164" s="30">
        <f>IF(OR($A164="",$B164=""),"",'OddsRatio_working_2-way'!M163)</f>
        <v>1.6732290918193764</v>
      </c>
      <c r="I164" s="30">
        <f>IF(OR($A164="",$B164=""),"",'OddsRatio_working_2-way'!N163)</f>
        <v>2.4853784724268779</v>
      </c>
      <c r="J164" s="30">
        <f>IF('Log_working_2-way'!$D163="","",A164^('Log_working_2-way'!$D163))</f>
        <v>1.6693751275261461</v>
      </c>
      <c r="K164" s="32">
        <f>IF('Log_working_2-way'!$D163="","",B164^('Log_working_2-way'!$D163))</f>
        <v>2.4939306210789667</v>
      </c>
      <c r="L164" s="37">
        <f t="shared" si="27"/>
        <v>0.59452736318407962</v>
      </c>
      <c r="M164" s="37">
        <f t="shared" si="28"/>
        <v>0.40547263681592038</v>
      </c>
      <c r="N164" s="38">
        <v>260</v>
      </c>
      <c r="O164" s="38">
        <f t="shared" si="29"/>
        <v>100.49079754601225</v>
      </c>
      <c r="P164" s="38">
        <f t="shared" si="30"/>
        <v>151.21338912133891</v>
      </c>
      <c r="Q164" s="38">
        <f t="shared" si="31"/>
        <v>108.78661087866108</v>
      </c>
      <c r="R164" s="38">
        <f t="shared" si="32"/>
        <v>159.50920245398774</v>
      </c>
      <c r="S164" s="39">
        <f t="shared" si="33"/>
        <v>-8.2958133326488337</v>
      </c>
      <c r="T164" s="39">
        <f t="shared" si="34"/>
        <v>-8.2958133326488337</v>
      </c>
      <c r="U164" t="s">
        <v>250</v>
      </c>
      <c r="V164" t="s">
        <v>301</v>
      </c>
      <c r="W164" t="s">
        <v>346</v>
      </c>
      <c r="X164" t="s">
        <v>491</v>
      </c>
      <c r="Y164" s="41"/>
    </row>
    <row r="165" spans="1:25" ht="15" x14ac:dyDescent="0.25">
      <c r="A165">
        <v>1.48</v>
      </c>
      <c r="B165">
        <v>2.76</v>
      </c>
      <c r="C165" s="29">
        <f t="shared" si="26"/>
        <v>3.7994516255385857E-2</v>
      </c>
      <c r="D165" s="30">
        <f>IF(OR($A165="",$B165=""),"",A165*'MPTO_working_2-way'!$G164)</f>
        <v>1.536231884057971</v>
      </c>
      <c r="E165" s="32">
        <f>IF(OR($A165="",$B165=""),"",B165*'MPTO_working_2-way'!$G164)</f>
        <v>2.8648648648648649</v>
      </c>
      <c r="F165" s="30">
        <f>IF(OR($A165="",$B165=""),"",'MPTO_working_2-way'!D164)</f>
        <v>1.5228153892036982</v>
      </c>
      <c r="G165" s="32">
        <f>IF(OR($A165="",$B165=""),"",'MPTO_working_2-way'!E164)</f>
        <v>2.9127210496292069</v>
      </c>
      <c r="H165" s="30">
        <f>IF(OR($A165="",$B165=""),"",'OddsRatio_working_2-way'!M164)</f>
        <v>1.5222329678670938</v>
      </c>
      <c r="I165" s="30">
        <f>IF(OR($A165="",$B165=""),"",'OddsRatio_working_2-way'!N164)</f>
        <v>2.9148542155126762</v>
      </c>
      <c r="J165" s="30">
        <f>IF('Log_working_2-way'!$D164="","",A165^('Log_working_2-way'!$D164))</f>
        <v>1.5160860050648084</v>
      </c>
      <c r="K165" s="32">
        <f>IF('Log_working_2-way'!$D164="","",B165^('Log_working_2-way'!$D164))</f>
        <v>2.9376615335149099</v>
      </c>
      <c r="L165" s="37">
        <f t="shared" si="27"/>
        <v>0.65094339622641517</v>
      </c>
      <c r="M165" s="37">
        <f t="shared" si="28"/>
        <v>0.34905660377358488</v>
      </c>
      <c r="N165" s="38">
        <v>261</v>
      </c>
      <c r="O165" s="38">
        <f t="shared" si="29"/>
        <v>84.648648648648631</v>
      </c>
      <c r="P165" s="38">
        <f t="shared" si="30"/>
        <v>166.43478260869563</v>
      </c>
      <c r="Q165" s="38">
        <f t="shared" si="31"/>
        <v>94.565217391304358</v>
      </c>
      <c r="R165" s="38">
        <f t="shared" si="32"/>
        <v>176.35135135135135</v>
      </c>
      <c r="S165" s="39">
        <f t="shared" si="33"/>
        <v>-9.916568742655727</v>
      </c>
      <c r="T165" s="39">
        <f t="shared" si="34"/>
        <v>-9.916568742655727</v>
      </c>
      <c r="U165" t="s">
        <v>480</v>
      </c>
      <c r="V165" t="s">
        <v>251</v>
      </c>
      <c r="W165" t="s">
        <v>346</v>
      </c>
      <c r="X165" t="s">
        <v>491</v>
      </c>
      <c r="Y165" s="41"/>
    </row>
    <row r="166" spans="1:25" ht="15" x14ac:dyDescent="0.25">
      <c r="A166">
        <v>1.48</v>
      </c>
      <c r="B166">
        <v>2.75</v>
      </c>
      <c r="C166" s="29">
        <f t="shared" si="26"/>
        <v>3.9312039312039193E-2</v>
      </c>
      <c r="D166" s="30">
        <f>IF(OR($A166="",$B166=""),"",A166*'MPTO_working_2-way'!$G165)</f>
        <v>1.5381818181818181</v>
      </c>
      <c r="E166" s="32">
        <f>IF(OR($A166="",$B166=""),"",B166*'MPTO_working_2-way'!$G165)</f>
        <v>2.8581081081081079</v>
      </c>
      <c r="F166" s="30">
        <f>IF(OR($A166="",$B166=""),"",'MPTO_working_2-way'!D165)</f>
        <v>1.5243445692883895</v>
      </c>
      <c r="G166" s="32">
        <f>IF(OR($A166="",$B166=""),"",'MPTO_working_2-way'!E165)</f>
        <v>2.907142857142857</v>
      </c>
      <c r="H166" s="30">
        <f>IF(OR($A166="",$B166=""),"",'OddsRatio_working_2-way'!M165)</f>
        <v>1.5237229365663816</v>
      </c>
      <c r="I166" s="30">
        <f>IF(OR($A166="",$B166=""),"",'OddsRatio_working_2-way'!N165)</f>
        <v>2.9094065395649333</v>
      </c>
      <c r="J166" s="30">
        <f>IF('Log_working_2-way'!$D165="","",A166^('Log_working_2-way'!$D165))</f>
        <v>1.5173801218505167</v>
      </c>
      <c r="K166" s="32">
        <f>IF('Log_working_2-way'!$D165="","",B166^('Log_working_2-way'!$D165))</f>
        <v>2.9328148836151597</v>
      </c>
      <c r="L166" s="37">
        <f t="shared" si="27"/>
        <v>0.65011820330969272</v>
      </c>
      <c r="M166" s="37">
        <f t="shared" si="28"/>
        <v>0.34988179669030733</v>
      </c>
      <c r="N166" s="38">
        <v>262</v>
      </c>
      <c r="O166" s="38">
        <f t="shared" si="29"/>
        <v>84.972972972972968</v>
      </c>
      <c r="P166" s="38">
        <f t="shared" si="30"/>
        <v>166.72727272727272</v>
      </c>
      <c r="Q166" s="38">
        <f t="shared" si="31"/>
        <v>95.27272727272728</v>
      </c>
      <c r="R166" s="38">
        <f t="shared" si="32"/>
        <v>177.02702702702703</v>
      </c>
      <c r="S166" s="39">
        <f t="shared" si="33"/>
        <v>-10.299754299754312</v>
      </c>
      <c r="T166" s="39">
        <f t="shared" si="34"/>
        <v>-10.299754299754312</v>
      </c>
      <c r="U166" t="s">
        <v>252</v>
      </c>
      <c r="V166" t="s">
        <v>478</v>
      </c>
      <c r="W166" t="s">
        <v>346</v>
      </c>
      <c r="X166" t="s">
        <v>491</v>
      </c>
      <c r="Y166" s="41"/>
    </row>
    <row r="167" spans="1:25" s="35" customFormat="1" ht="15" x14ac:dyDescent="0.25">
      <c r="A167">
        <v>2.02</v>
      </c>
      <c r="B167">
        <v>1.88</v>
      </c>
      <c r="C167" s="29">
        <f t="shared" si="26"/>
        <v>2.6964398567516312E-2</v>
      </c>
      <c r="D167" s="30">
        <f>IF(OR($A167="",$B167=""),"",A167*'MPTO_working_2-way'!$G166)</f>
        <v>2.0744680851063828</v>
      </c>
      <c r="E167" s="32">
        <f>IF(OR($A167="",$B167=""),"",B167*'MPTO_working_2-way'!$G166)</f>
        <v>1.9306930693069306</v>
      </c>
      <c r="F167" s="30">
        <f>IF(OR($A167="",$B167=""),"",'MPTO_working_2-way'!D166)</f>
        <v>2.0765529308836395</v>
      </c>
      <c r="G167" s="32">
        <f>IF(OR($A167="",$B167=""),"",'MPTO_working_2-way'!E166)</f>
        <v>1.9288906948394962</v>
      </c>
      <c r="H167" s="30">
        <f>IF(OR($A167="",$B167=""),"",'OddsRatio_working_2-way'!M166)</f>
        <v>2.0766108438479098</v>
      </c>
      <c r="I167" s="30">
        <f>IF(OR($A167="",$B167=""),"",'OddsRatio_working_2-way'!N166)</f>
        <v>1.9288407280256479</v>
      </c>
      <c r="J167" s="30">
        <f>IF('Log_working_2-way'!$D166="","",A167^('Log_working_2-way'!$D166))</f>
        <v>2.0775563029751076</v>
      </c>
      <c r="K167" s="32">
        <f>IF('Log_working_2-way'!$D166="","",B167^('Log_working_2-way'!$D166))</f>
        <v>1.9280257534933587</v>
      </c>
      <c r="L167" s="37">
        <f t="shared" si="27"/>
        <v>0.48205128205128212</v>
      </c>
      <c r="M167" s="37">
        <f t="shared" si="28"/>
        <v>0.517948717948718</v>
      </c>
      <c r="N167" s="38">
        <v>263</v>
      </c>
      <c r="O167" s="38">
        <f t="shared" si="29"/>
        <v>132.80198019801981</v>
      </c>
      <c r="P167" s="38">
        <f t="shared" si="30"/>
        <v>123.1063829787234</v>
      </c>
      <c r="Q167" s="38">
        <f t="shared" si="31"/>
        <v>139.89361702127658</v>
      </c>
      <c r="R167" s="38">
        <f t="shared" si="32"/>
        <v>130.19801980198019</v>
      </c>
      <c r="S167" s="39">
        <f t="shared" si="33"/>
        <v>-7.0916368232567777</v>
      </c>
      <c r="T167" s="39">
        <f t="shared" si="34"/>
        <v>-7.0916368232567919</v>
      </c>
      <c r="U167" t="s">
        <v>260</v>
      </c>
      <c r="V167" t="s">
        <v>256</v>
      </c>
      <c r="W167" t="s">
        <v>347</v>
      </c>
      <c r="X167" t="s">
        <v>491</v>
      </c>
      <c r="Y167" s="41"/>
    </row>
    <row r="168" spans="1:25" ht="15" x14ac:dyDescent="0.25">
      <c r="A168">
        <v>2.02</v>
      </c>
      <c r="B168">
        <v>1.87</v>
      </c>
      <c r="C168" s="29">
        <f t="shared" si="26"/>
        <v>2.9808863239265015E-2</v>
      </c>
      <c r="D168" s="30">
        <f>IF(OR($A168="",$B168=""),"",A168*'MPTO_working_2-way'!$G167)</f>
        <v>2.0802139037433154</v>
      </c>
      <c r="E168" s="32">
        <f>IF(OR($A168="",$B168=""),"",B168*'MPTO_working_2-way'!$G167)</f>
        <v>1.9257425742574257</v>
      </c>
      <c r="F168" s="30">
        <f>IF(OR($A168="",$B168=""),"",'MPTO_working_2-way'!D167)</f>
        <v>2.082703865027292</v>
      </c>
      <c r="G168" s="32">
        <f>IF(OR($A168="",$B168=""),"",'MPTO_working_2-way'!E167)</f>
        <v>1.9236135865967305</v>
      </c>
      <c r="H168" s="30">
        <f>IF(OR($A168="",$B168=""),"",'OddsRatio_working_2-way'!M167)</f>
        <v>2.0827805840074194</v>
      </c>
      <c r="I168" s="30">
        <f>IF(OR($A168="",$B168=""),"",'OddsRatio_working_2-way'!N167)</f>
        <v>1.9235481451827992</v>
      </c>
      <c r="J168" s="30">
        <f>IF('Log_working_2-way'!$D167="","",A168^('Log_working_2-way'!$D167))</f>
        <v>2.0839128581602959</v>
      </c>
      <c r="K168" s="32">
        <f>IF('Log_working_2-way'!$D167="","",B168^('Log_working_2-way'!$D167))</f>
        <v>1.9225833907877643</v>
      </c>
      <c r="L168" s="37">
        <f t="shared" si="27"/>
        <v>0.48071979434447304</v>
      </c>
      <c r="M168" s="37">
        <f t="shared" si="28"/>
        <v>0.51928020565552702</v>
      </c>
      <c r="N168" s="38">
        <v>264</v>
      </c>
      <c r="O168" s="38">
        <f t="shared" si="29"/>
        <v>133.30693069306929</v>
      </c>
      <c r="P168" s="38">
        <f t="shared" si="30"/>
        <v>122.8235294117647</v>
      </c>
      <c r="Q168" s="38">
        <f t="shared" si="31"/>
        <v>141.17647058823528</v>
      </c>
      <c r="R168" s="38">
        <f t="shared" si="32"/>
        <v>130.69306930693068</v>
      </c>
      <c r="S168" s="39">
        <f t="shared" si="33"/>
        <v>-7.8695398951659854</v>
      </c>
      <c r="T168" s="39">
        <f t="shared" si="34"/>
        <v>-7.8695398951659854</v>
      </c>
      <c r="U168" t="s">
        <v>330</v>
      </c>
      <c r="V168" t="s">
        <v>223</v>
      </c>
      <c r="W168" t="s">
        <v>347</v>
      </c>
      <c r="X168" t="s">
        <v>491</v>
      </c>
      <c r="Y168" s="41"/>
    </row>
    <row r="169" spans="1:25" ht="15" x14ac:dyDescent="0.25">
      <c r="A169">
        <v>1.6</v>
      </c>
      <c r="B169">
        <v>2.2799999999999998</v>
      </c>
      <c r="C169" s="29">
        <f t="shared" si="26"/>
        <v>6.3596491228070207E-2</v>
      </c>
      <c r="D169" s="30">
        <f>IF(OR($A169="",$B169=""),"",A169*'MPTO_working_2-way'!$G168)</f>
        <v>1.7017543859649125</v>
      </c>
      <c r="E169" s="32">
        <f>IF(OR($A169="",$B169=""),"",B169*'MPTO_working_2-way'!$G168)</f>
        <v>2.4249999999999998</v>
      </c>
      <c r="F169" s="30">
        <f>IF(OR($A169="",$B169=""),"",'MPTO_working_2-way'!D168)</f>
        <v>1.6857670979667285</v>
      </c>
      <c r="G169" s="32">
        <f>IF(OR($A169="",$B169=""),"",'MPTO_working_2-way'!E168)</f>
        <v>2.4582210242587599</v>
      </c>
      <c r="H169" s="30">
        <f>IF(OR($A169="",$B169=""),"",'OddsRatio_working_2-way'!M168)</f>
        <v>1.6846531968814573</v>
      </c>
      <c r="I169" s="30">
        <f>IF(OR($A169="",$B169=""),"",'OddsRatio_working_2-way'!N168)</f>
        <v>2.4605934866804429</v>
      </c>
      <c r="J169" s="30">
        <f>IF('Log_working_2-way'!$D168="","",A169^('Log_working_2-way'!$D168))</f>
        <v>1.6772560224639117</v>
      </c>
      <c r="K169" s="32">
        <f>IF('Log_working_2-way'!$D168="","",B169^('Log_working_2-way'!$D168))</f>
        <v>2.476546485849402</v>
      </c>
      <c r="L169" s="37">
        <f t="shared" si="27"/>
        <v>0.58762886597938135</v>
      </c>
      <c r="M169" s="37">
        <f t="shared" si="28"/>
        <v>0.41237113402061859</v>
      </c>
      <c r="N169" s="38">
        <v>265</v>
      </c>
      <c r="O169" s="38">
        <f t="shared" si="29"/>
        <v>99.375</v>
      </c>
      <c r="P169" s="38">
        <f t="shared" si="30"/>
        <v>148.7719298245614</v>
      </c>
      <c r="Q169" s="38">
        <f t="shared" si="31"/>
        <v>116.2280701754386</v>
      </c>
      <c r="R169" s="38">
        <f t="shared" si="32"/>
        <v>165.625</v>
      </c>
      <c r="S169" s="39">
        <f t="shared" si="33"/>
        <v>-16.853070175438603</v>
      </c>
      <c r="T169" s="39">
        <f t="shared" si="34"/>
        <v>-16.853070175438603</v>
      </c>
      <c r="U169" t="s">
        <v>257</v>
      </c>
      <c r="V169" t="s">
        <v>259</v>
      </c>
      <c r="W169" t="s">
        <v>347</v>
      </c>
      <c r="X169" t="s">
        <v>491</v>
      </c>
      <c r="Y169" s="41"/>
    </row>
    <row r="170" spans="1:25" ht="15" x14ac:dyDescent="0.25">
      <c r="A170">
        <v>1.6</v>
      </c>
      <c r="B170">
        <v>2.4500000000000002</v>
      </c>
      <c r="C170" s="29">
        <f t="shared" si="26"/>
        <v>3.3163265306122458E-2</v>
      </c>
      <c r="D170" s="30">
        <f>IF(OR($A170="",$B170=""),"",A170*'MPTO_working_2-way'!$G169)</f>
        <v>1.653061224489796</v>
      </c>
      <c r="E170" s="32">
        <f>IF(OR($A170="",$B170=""),"",B170*'MPTO_working_2-way'!$G169)</f>
        <v>2.53125</v>
      </c>
      <c r="F170" s="30">
        <f>IF(OR($A170="",$B170=""),"",'MPTO_working_2-way'!D169)</f>
        <v>1.6436058700209644</v>
      </c>
      <c r="G170" s="32">
        <f>IF(OR($A170="",$B170=""),"",'MPTO_working_2-way'!E169)</f>
        <v>2.5537459283387625</v>
      </c>
      <c r="H170" s="30">
        <f>IF(OR($A170="",$B170=""),"",'OddsRatio_working_2-way'!M169)</f>
        <v>1.643267520902677</v>
      </c>
      <c r="I170" s="30">
        <f>IF(OR($A170="",$B170=""),"",'OddsRatio_working_2-way'!N169)</f>
        <v>2.5545631755148031</v>
      </c>
      <c r="J170" s="30">
        <f>IF('Log_working_2-way'!$D169="","",A170^('Log_working_2-way'!$D169))</f>
        <v>1.6389689112690746</v>
      </c>
      <c r="K170" s="32">
        <f>IF('Log_working_2-way'!$D169="","",B170^('Log_working_2-way'!$D169))</f>
        <v>2.5650213685886376</v>
      </c>
      <c r="L170" s="37">
        <f t="shared" si="27"/>
        <v>0.60493827160493829</v>
      </c>
      <c r="M170" s="37">
        <f t="shared" si="28"/>
        <v>0.39506172839506171</v>
      </c>
      <c r="N170" s="38">
        <v>266</v>
      </c>
      <c r="O170" s="38">
        <f t="shared" si="29"/>
        <v>99.750000000000014</v>
      </c>
      <c r="P170" s="38">
        <f t="shared" si="30"/>
        <v>157.42857142857142</v>
      </c>
      <c r="Q170" s="38">
        <f t="shared" si="31"/>
        <v>108.57142857142856</v>
      </c>
      <c r="R170" s="38">
        <f t="shared" si="32"/>
        <v>166.25</v>
      </c>
      <c r="S170" s="39">
        <f t="shared" si="33"/>
        <v>-8.821428571428541</v>
      </c>
      <c r="T170" s="39">
        <f t="shared" si="34"/>
        <v>-8.8214285714285836</v>
      </c>
      <c r="U170" t="s">
        <v>447</v>
      </c>
      <c r="V170" t="s">
        <v>443</v>
      </c>
      <c r="W170" t="s">
        <v>465</v>
      </c>
      <c r="X170" t="s">
        <v>491</v>
      </c>
      <c r="Y170" s="41"/>
    </row>
    <row r="171" spans="1:25" ht="15" x14ac:dyDescent="0.25">
      <c r="A171">
        <v>1.78</v>
      </c>
      <c r="B171">
        <v>2.12</v>
      </c>
      <c r="C171" s="29">
        <f t="shared" si="26"/>
        <v>3.3495866016535869E-2</v>
      </c>
      <c r="D171" s="30">
        <f>IF(OR($A171="",$B171=""),"",A171*'MPTO_working_2-way'!$G170)</f>
        <v>1.8396226415094339</v>
      </c>
      <c r="E171" s="32">
        <f>IF(OR($A171="",$B171=""),"",B171*'MPTO_working_2-way'!$G170)</f>
        <v>2.191011235955056</v>
      </c>
      <c r="F171" s="30">
        <f>IF(OR($A171="",$B171=""),"",'MPTO_working_2-way'!D170)</f>
        <v>1.8346946713341112</v>
      </c>
      <c r="G171" s="32">
        <f>IF(OR($A171="",$B171=""),"",'MPTO_working_2-way'!E170)</f>
        <v>2.1980428704566637</v>
      </c>
      <c r="H171" s="30">
        <f>IF(OR($A171="",$B171=""),"",'OddsRatio_working_2-way'!M170)</f>
        <v>1.83452296039628</v>
      </c>
      <c r="I171" s="30">
        <f>IF(OR($A171="",$B171=""),"",'OddsRatio_working_2-way'!N170)</f>
        <v>2.1982893790305562</v>
      </c>
      <c r="J171" s="30">
        <f>IF('Log_working_2-way'!$D170="","",A171^('Log_working_2-way'!$D170))</f>
        <v>1.8322858584832242</v>
      </c>
      <c r="K171" s="32">
        <f>IF('Log_working_2-way'!$D170="","",B171^('Log_working_2-way'!$D170))</f>
        <v>2.2015102621380289</v>
      </c>
      <c r="L171" s="37">
        <f t="shared" si="27"/>
        <v>0.54358974358974366</v>
      </c>
      <c r="M171" s="37">
        <f t="shared" si="28"/>
        <v>0.45641025641025645</v>
      </c>
      <c r="N171" s="38">
        <v>267</v>
      </c>
      <c r="O171" s="38">
        <f t="shared" si="29"/>
        <v>117</v>
      </c>
      <c r="P171" s="38">
        <f t="shared" si="30"/>
        <v>141.05660377358492</v>
      </c>
      <c r="Q171" s="38">
        <f t="shared" si="31"/>
        <v>125.94339622641508</v>
      </c>
      <c r="R171" s="38">
        <f t="shared" si="32"/>
        <v>150</v>
      </c>
      <c r="S171" s="39">
        <f t="shared" si="33"/>
        <v>-8.943396226415075</v>
      </c>
      <c r="T171" s="39">
        <f t="shared" si="34"/>
        <v>-8.943396226415075</v>
      </c>
      <c r="U171" t="s">
        <v>445</v>
      </c>
      <c r="V171" t="s">
        <v>461</v>
      </c>
      <c r="W171" t="s">
        <v>465</v>
      </c>
      <c r="X171" t="s">
        <v>491</v>
      </c>
      <c r="Y171" s="41"/>
    </row>
    <row r="172" spans="1:25" ht="15" x14ac:dyDescent="0.25">
      <c r="A172">
        <v>2.31</v>
      </c>
      <c r="B172">
        <v>1.66</v>
      </c>
      <c r="C172" s="29">
        <f t="shared" si="26"/>
        <v>3.5310071454649705E-2</v>
      </c>
      <c r="D172" s="30">
        <f>IF(OR($A172="",$B172=""),"",A172*'MPTO_working_2-way'!$G171)</f>
        <v>2.3915662650602409</v>
      </c>
      <c r="E172" s="32">
        <f>IF(OR($A172="",$B172=""),"",B172*'MPTO_working_2-way'!$G171)</f>
        <v>1.7186147186147185</v>
      </c>
      <c r="F172" s="30">
        <f>IF(OR($A172="",$B172=""),"",'MPTO_working_2-way'!D171)</f>
        <v>2.4082145324373547</v>
      </c>
      <c r="G172" s="32">
        <f>IF(OR($A172="",$B172=""),"",'MPTO_working_2-way'!E171)</f>
        <v>1.7101190741649199</v>
      </c>
      <c r="H172" s="30">
        <f>IF(OR($A172="",$B172=""),"",'OddsRatio_working_2-way'!M171)</f>
        <v>2.4088465086191913</v>
      </c>
      <c r="I172" s="30">
        <f>IF(OR($A172="",$B172=""),"",'OddsRatio_working_2-way'!N171)</f>
        <v>1.7098005310600506</v>
      </c>
      <c r="J172" s="30">
        <f>IF('Log_working_2-way'!$D171="","",A172^('Log_working_2-way'!$D171))</f>
        <v>2.4165541184191208</v>
      </c>
      <c r="K172" s="32">
        <f>IF('Log_working_2-way'!$D171="","",B172^('Log_working_2-way'!$D171))</f>
        <v>1.7059384368003565</v>
      </c>
      <c r="L172" s="37">
        <f t="shared" si="27"/>
        <v>0.41813602015113349</v>
      </c>
      <c r="M172" s="37">
        <f t="shared" si="28"/>
        <v>0.58186397984886651</v>
      </c>
      <c r="N172" s="38">
        <v>268</v>
      </c>
      <c r="O172" s="38">
        <f t="shared" si="29"/>
        <v>151.98268398268399</v>
      </c>
      <c r="P172" s="38">
        <f t="shared" si="30"/>
        <v>106.55421686746989</v>
      </c>
      <c r="Q172" s="38">
        <f t="shared" si="31"/>
        <v>161.44578313253012</v>
      </c>
      <c r="R172" s="38">
        <f t="shared" si="32"/>
        <v>116.01731601731602</v>
      </c>
      <c r="S172" s="39">
        <f t="shared" si="33"/>
        <v>-9.4630991498461299</v>
      </c>
      <c r="T172" s="39">
        <f t="shared" si="34"/>
        <v>-9.4630991498461299</v>
      </c>
      <c r="U172" t="s">
        <v>448</v>
      </c>
      <c r="V172" t="s">
        <v>463</v>
      </c>
      <c r="W172" t="s">
        <v>465</v>
      </c>
      <c r="X172" t="s">
        <v>491</v>
      </c>
      <c r="Y172" s="41"/>
    </row>
    <row r="173" spans="1:25" ht="15" x14ac:dyDescent="0.25">
      <c r="A173">
        <v>1.49</v>
      </c>
      <c r="B173">
        <v>2.69</v>
      </c>
      <c r="C173" s="29">
        <f t="shared" si="26"/>
        <v>4.2888151493226223E-2</v>
      </c>
      <c r="D173" s="30">
        <f>IF(OR($A173="",$B173=""),"",A173*'MPTO_working_2-way'!$G172)</f>
        <v>1.553903345724907</v>
      </c>
      <c r="E173" s="32">
        <f>IF(OR($A173="",$B173=""),"",B173*'MPTO_working_2-way'!$G172)</f>
        <v>2.8053691275167787</v>
      </c>
      <c r="F173" s="30">
        <f>IF(OR($A173="",$B173=""),"",'MPTO_working_2-way'!D172)</f>
        <v>1.5391793552351145</v>
      </c>
      <c r="G173" s="32">
        <f>IF(OR($A173="",$B173=""),"",'MPTO_working_2-way'!E172)</f>
        <v>2.8546704177201665</v>
      </c>
      <c r="H173" s="30">
        <f>IF(OR($A173="",$B173=""),"",'OddsRatio_working_2-way'!M172)</f>
        <v>1.5384615384615383</v>
      </c>
      <c r="I173" s="30">
        <f>IF(OR($A173="",$B173=""),"",'OddsRatio_working_2-way'!N172)</f>
        <v>2.8571428571428568</v>
      </c>
      <c r="J173" s="30">
        <f>IF('Log_working_2-way'!$D172="","",A173^('Log_working_2-way'!$D172))</f>
        <v>1.5317069399687815</v>
      </c>
      <c r="K173" s="32">
        <f>IF('Log_working_2-way'!$D172="","",B173^('Log_working_2-way'!$D172))</f>
        <v>2.880735278831422</v>
      </c>
      <c r="L173" s="37">
        <f t="shared" si="27"/>
        <v>0.64354066985645941</v>
      </c>
      <c r="M173" s="37">
        <f t="shared" si="28"/>
        <v>0.35645933014354064</v>
      </c>
      <c r="N173" s="38">
        <v>269</v>
      </c>
      <c r="O173" s="38">
        <f t="shared" si="29"/>
        <v>88.463087248322154</v>
      </c>
      <c r="P173" s="38">
        <f t="shared" si="30"/>
        <v>169.00000000000003</v>
      </c>
      <c r="Q173" s="38">
        <f t="shared" si="31"/>
        <v>100.00000000000001</v>
      </c>
      <c r="R173" s="38">
        <f t="shared" si="32"/>
        <v>180.53691275167787</v>
      </c>
      <c r="S173" s="39">
        <f t="shared" si="33"/>
        <v>-11.53691275167786</v>
      </c>
      <c r="T173" s="39">
        <f t="shared" si="34"/>
        <v>-11.536912751677846</v>
      </c>
      <c r="U173" t="s">
        <v>442</v>
      </c>
      <c r="V173" t="s">
        <v>464</v>
      </c>
      <c r="W173" t="s">
        <v>465</v>
      </c>
      <c r="X173" t="s">
        <v>491</v>
      </c>
      <c r="Y173" s="41"/>
    </row>
    <row r="174" spans="1:25" ht="15" x14ac:dyDescent="0.25">
      <c r="A174">
        <v>1.84</v>
      </c>
      <c r="B174">
        <v>2.06</v>
      </c>
      <c r="C174" s="29">
        <f t="shared" si="26"/>
        <v>2.891515407344869E-2</v>
      </c>
      <c r="D174" s="30">
        <f>IF(OR($A174="",$B174=""),"",A174*'MPTO_working_2-way'!$G173)</f>
        <v>1.8932038834951457</v>
      </c>
      <c r="E174" s="32">
        <f>IF(OR($A174="",$B174=""),"",B174*'MPTO_working_2-way'!$G173)</f>
        <v>2.1195652173913042</v>
      </c>
      <c r="F174" s="30">
        <f>IF(OR($A174="",$B174=""),"",'MPTO_working_2-way'!D173)</f>
        <v>1.8902852583283463</v>
      </c>
      <c r="G174" s="32">
        <f>IF(OR($A174="",$B174=""),"",'MPTO_working_2-way'!E173)</f>
        <v>2.1232354918216445</v>
      </c>
      <c r="H174" s="30">
        <f>IF(OR($A174="",$B174=""),"",'OddsRatio_working_2-way'!M173)</f>
        <v>1.8901981971385247</v>
      </c>
      <c r="I174" s="30">
        <f>IF(OR($A174="",$B174=""),"",'OddsRatio_working_2-way'!N173)</f>
        <v>2.123345344008138</v>
      </c>
      <c r="J174" s="30">
        <f>IF('Log_working_2-way'!$D173="","",A174^('Log_working_2-way'!$D173))</f>
        <v>1.8888770989238437</v>
      </c>
      <c r="K174" s="32">
        <f>IF('Log_working_2-way'!$D173="","",B174^('Log_working_2-way'!$D173))</f>
        <v>2.1250149218724146</v>
      </c>
      <c r="L174" s="37">
        <f t="shared" si="27"/>
        <v>0.52820512820512822</v>
      </c>
      <c r="M174" s="37">
        <f t="shared" si="28"/>
        <v>0.47179487179487184</v>
      </c>
      <c r="N174" s="38">
        <v>270</v>
      </c>
      <c r="O174" s="38">
        <f t="shared" si="29"/>
        <v>123.26086956521739</v>
      </c>
      <c r="P174" s="38">
        <f t="shared" si="30"/>
        <v>138.93203883495147</v>
      </c>
      <c r="Q174" s="38">
        <f t="shared" si="31"/>
        <v>131.06796116504856</v>
      </c>
      <c r="R174" s="38">
        <f t="shared" si="32"/>
        <v>146.7391304347826</v>
      </c>
      <c r="S174" s="39">
        <f t="shared" si="33"/>
        <v>-7.8070915998311676</v>
      </c>
      <c r="T174" s="39">
        <f t="shared" si="34"/>
        <v>-7.807091599831125</v>
      </c>
      <c r="U174" t="s">
        <v>441</v>
      </c>
      <c r="V174" t="s">
        <v>462</v>
      </c>
      <c r="W174" t="s">
        <v>465</v>
      </c>
      <c r="X174" t="s">
        <v>491</v>
      </c>
      <c r="Y174" s="41"/>
    </row>
    <row r="175" spans="1:25" ht="15" x14ac:dyDescent="0.25">
      <c r="A175">
        <v>2.42</v>
      </c>
      <c r="B175">
        <v>1.6</v>
      </c>
      <c r="C175" s="29">
        <f t="shared" si="26"/>
        <v>3.8223140495867725E-2</v>
      </c>
      <c r="D175" s="30">
        <f>IF(OR($A175="",$B175=""),"",A175*'MPTO_working_2-way'!$G174)</f>
        <v>2.5124999999999997</v>
      </c>
      <c r="E175" s="32">
        <f>IF(OR($A175="",$B175=""),"",B175*'MPTO_working_2-way'!$G174)</f>
        <v>1.6611570247933884</v>
      </c>
      <c r="F175" s="30">
        <f>IF(OR($A175="",$B175=""),"",'MPTO_working_2-way'!D174)</f>
        <v>2.5373525557011791</v>
      </c>
      <c r="G175" s="32">
        <f>IF(OR($A175="",$B175=""),"",'MPTO_working_2-way'!E174)</f>
        <v>1.6504688832054561</v>
      </c>
      <c r="H175" s="30">
        <f>IF(OR($A175="",$B175=""),"",'OddsRatio_working_2-way'!M174)</f>
        <v>2.5383974345619098</v>
      </c>
      <c r="I175" s="30">
        <f>IF(OR($A175="",$B175=""),"",'OddsRatio_working_2-way'!N174)</f>
        <v>1.6500270850261594</v>
      </c>
      <c r="J175" s="30">
        <f>IF('Log_working_2-way'!$D174="","",A175^('Log_working_2-way'!$D174))</f>
        <v>2.5500151185411704</v>
      </c>
      <c r="K175" s="32">
        <f>IF('Log_working_2-way'!$D174="","",B175^('Log_working_2-way'!$D174))</f>
        <v>1.6451549975466908</v>
      </c>
      <c r="L175" s="37">
        <f t="shared" si="27"/>
        <v>0.39800995024875624</v>
      </c>
      <c r="M175" s="37">
        <f t="shared" si="28"/>
        <v>0.60199004975124382</v>
      </c>
      <c r="N175" s="38">
        <v>271</v>
      </c>
      <c r="O175" s="38">
        <f t="shared" si="29"/>
        <v>159.01652892561981</v>
      </c>
      <c r="P175" s="38">
        <f t="shared" si="30"/>
        <v>101.62500000000001</v>
      </c>
      <c r="Q175" s="38">
        <f t="shared" si="31"/>
        <v>169.375</v>
      </c>
      <c r="R175" s="38">
        <f t="shared" si="32"/>
        <v>111.98347107438016</v>
      </c>
      <c r="S175" s="39">
        <f t="shared" si="33"/>
        <v>-10.358471074380191</v>
      </c>
      <c r="T175" s="39">
        <f t="shared" si="34"/>
        <v>-10.358471074380148</v>
      </c>
      <c r="U175" t="s">
        <v>444</v>
      </c>
      <c r="V175" t="s">
        <v>446</v>
      </c>
      <c r="W175" t="s">
        <v>465</v>
      </c>
      <c r="X175" t="s">
        <v>491</v>
      </c>
      <c r="Y175" s="41"/>
    </row>
    <row r="176" spans="1:25" ht="15" x14ac:dyDescent="0.25">
      <c r="A176">
        <v>2</v>
      </c>
      <c r="B176">
        <v>1.84</v>
      </c>
      <c r="C176" s="29">
        <f t="shared" si="26"/>
        <v>4.3478260869565188E-2</v>
      </c>
      <c r="D176" s="30">
        <f>IF(OR($A176="",$B176=""),"",A176*'MPTO_working_2-way'!$G175)</f>
        <v>2.0869565217391304</v>
      </c>
      <c r="E176" s="32">
        <f>IF(OR($A176="",$B176=""),"",B176*'MPTO_working_2-way'!$G175)</f>
        <v>1.92</v>
      </c>
      <c r="F176" s="30">
        <f>IF(OR($A176="",$B176=""),"",'MPTO_working_2-way'!D175)</f>
        <v>2.0909090909090908</v>
      </c>
      <c r="G176" s="32">
        <f>IF(OR($A176="",$B176=""),"",'MPTO_working_2-way'!E175)</f>
        <v>1.9166666666666665</v>
      </c>
      <c r="H176" s="30">
        <f>IF(OR($A176="",$B176=""),"",'OddsRatio_working_2-way'!M175)</f>
        <v>2.091089451179962</v>
      </c>
      <c r="I176" s="30">
        <f>IF(OR($A176="",$B176=""),"",'OddsRatio_working_2-way'!N175)</f>
        <v>1.9165151389911681</v>
      </c>
      <c r="J176" s="30">
        <f>IF('Log_working_2-way'!$D175="","",A176^('Log_working_2-way'!$D175))</f>
        <v>2.0929101135076231</v>
      </c>
      <c r="K176" s="32">
        <f>IF('Log_working_2-way'!$D175="","",B176^('Log_working_2-way'!$D175))</f>
        <v>1.9149883303671131</v>
      </c>
      <c r="L176" s="37">
        <f t="shared" si="27"/>
        <v>0.47916666666666669</v>
      </c>
      <c r="M176" s="37">
        <f t="shared" si="28"/>
        <v>0.52083333333333337</v>
      </c>
      <c r="N176" s="38">
        <v>272</v>
      </c>
      <c r="O176" s="38">
        <f t="shared" si="29"/>
        <v>136</v>
      </c>
      <c r="P176" s="38">
        <f t="shared" si="30"/>
        <v>124.17391304347827</v>
      </c>
      <c r="Q176" s="38">
        <f t="shared" si="31"/>
        <v>147.82608695652172</v>
      </c>
      <c r="R176" s="38">
        <f t="shared" si="32"/>
        <v>136</v>
      </c>
      <c r="S176" s="39">
        <f t="shared" si="33"/>
        <v>-11.826086956521721</v>
      </c>
      <c r="T176" s="39">
        <f t="shared" si="34"/>
        <v>-11.826086956521735</v>
      </c>
      <c r="U176" t="s">
        <v>87</v>
      </c>
      <c r="V176" t="s">
        <v>450</v>
      </c>
      <c r="W176" t="s">
        <v>214</v>
      </c>
      <c r="X176" t="s">
        <v>491</v>
      </c>
      <c r="Y176" s="41"/>
    </row>
    <row r="177" spans="1:25" s="35" customFormat="1" ht="15" x14ac:dyDescent="0.25">
      <c r="A177">
        <v>2.0099999999999998</v>
      </c>
      <c r="B177">
        <v>1.83</v>
      </c>
      <c r="C177" s="29">
        <f t="shared" si="26"/>
        <v>4.3960525242639381E-2</v>
      </c>
      <c r="D177" s="30">
        <f>IF(OR($A177="",$B177=""),"",A177*'MPTO_working_2-way'!$G176)</f>
        <v>2.098360655737705</v>
      </c>
      <c r="E177" s="32">
        <f>IF(OR($A177="",$B177=""),"",B177*'MPTO_working_2-way'!$G176)</f>
        <v>1.91044776119403</v>
      </c>
      <c r="F177" s="30">
        <f>IF(OR($A177="",$B177=""),"",'MPTO_working_2-way'!D176)</f>
        <v>2.1029071263184975</v>
      </c>
      <c r="G177" s="32">
        <f>IF(OR($A177="",$B177=""),"",'MPTO_working_2-way'!E176)</f>
        <v>1.9066946582691862</v>
      </c>
      <c r="H177" s="30">
        <f>IF(OR($A177="",$B177=""),"",'OddsRatio_working_2-way'!M176)</f>
        <v>2.1031171605407648</v>
      </c>
      <c r="I177" s="30">
        <f>IF(OR($A177="",$B177=""),"",'OddsRatio_working_2-way'!N176)</f>
        <v>1.9065220230186481</v>
      </c>
      <c r="J177" s="30">
        <f>IF('Log_working_2-way'!$D176="","",A177^('Log_working_2-way'!$D176))</f>
        <v>2.105213321317545</v>
      </c>
      <c r="K177" s="32">
        <f>IF('Log_working_2-way'!$D176="","",B177^('Log_working_2-way'!$D176))</f>
        <v>1.9048027025294283</v>
      </c>
      <c r="L177" s="37">
        <f t="shared" si="27"/>
        <v>0.4765625</v>
      </c>
      <c r="M177" s="37">
        <f t="shared" si="28"/>
        <v>0.5234375</v>
      </c>
      <c r="N177" s="38">
        <v>273</v>
      </c>
      <c r="O177" s="38">
        <f t="shared" si="29"/>
        <v>137.1791044776119</v>
      </c>
      <c r="P177" s="38">
        <f t="shared" si="30"/>
        <v>123.81967213114754</v>
      </c>
      <c r="Q177" s="38">
        <f t="shared" si="31"/>
        <v>149.18032786885243</v>
      </c>
      <c r="R177" s="38">
        <f t="shared" si="32"/>
        <v>135.82089552238807</v>
      </c>
      <c r="S177" s="39">
        <f t="shared" si="33"/>
        <v>-12.001223391240529</v>
      </c>
      <c r="T177" s="39">
        <f t="shared" si="34"/>
        <v>-12.001223391240529</v>
      </c>
      <c r="U177" t="s">
        <v>451</v>
      </c>
      <c r="V177" t="s">
        <v>454</v>
      </c>
      <c r="W177" t="s">
        <v>214</v>
      </c>
      <c r="X177" t="s">
        <v>491</v>
      </c>
      <c r="Y177" s="41"/>
    </row>
    <row r="178" spans="1:25" s="35" customFormat="1" ht="15" x14ac:dyDescent="0.25">
      <c r="A178">
        <v>1.71</v>
      </c>
      <c r="B178">
        <v>2.17</v>
      </c>
      <c r="C178" s="29">
        <f t="shared" si="26"/>
        <v>4.5624814724984475E-2</v>
      </c>
      <c r="D178" s="30">
        <f>IF(OR($A178="",$B178=""),"",A178*'MPTO_working_2-way'!$G177)</f>
        <v>1.7880184331797233</v>
      </c>
      <c r="E178" s="32">
        <f>IF(OR($A178="",$B178=""),"",B178*'MPTO_working_2-way'!$G177)</f>
        <v>2.269005847953216</v>
      </c>
      <c r="F178" s="30">
        <f>IF(OR($A178="",$B178=""),"",'MPTO_working_2-way'!D177)</f>
        <v>1.7794135277051812</v>
      </c>
      <c r="G178" s="32">
        <f>IF(OR($A178="",$B178=""),"",'MPTO_working_2-way'!E177)</f>
        <v>2.2830159657919831</v>
      </c>
      <c r="H178" s="30">
        <f>IF(OR($A178="",$B178=""),"",'OddsRatio_working_2-way'!M177)</f>
        <v>1.7789978221006826</v>
      </c>
      <c r="I178" s="30">
        <f>IF(OR($A178="",$B178=""),"",'OddsRatio_working_2-way'!N177)</f>
        <v>2.283700636419435</v>
      </c>
      <c r="J178" s="30">
        <f>IF('Log_working_2-way'!$D177="","",A178^('Log_working_2-way'!$D177))</f>
        <v>1.7750597125209804</v>
      </c>
      <c r="K178" s="32">
        <f>IF('Log_working_2-way'!$D177="","",B178^('Log_working_2-way'!$D177))</f>
        <v>2.2902231709951497</v>
      </c>
      <c r="L178" s="37">
        <f t="shared" si="27"/>
        <v>0.55927835051546393</v>
      </c>
      <c r="M178" s="37">
        <f t="shared" si="28"/>
        <v>0.44072164948453613</v>
      </c>
      <c r="N178" s="38">
        <v>274</v>
      </c>
      <c r="O178" s="38">
        <f t="shared" si="29"/>
        <v>113.76608187134501</v>
      </c>
      <c r="P178" s="38">
        <f t="shared" si="30"/>
        <v>147.7327188940092</v>
      </c>
      <c r="Q178" s="38">
        <f t="shared" si="31"/>
        <v>126.26728110599079</v>
      </c>
      <c r="R178" s="38">
        <f t="shared" si="32"/>
        <v>160.23391812865495</v>
      </c>
      <c r="S178" s="39">
        <f t="shared" si="33"/>
        <v>-12.501199234645782</v>
      </c>
      <c r="T178" s="39">
        <f t="shared" si="34"/>
        <v>-12.501199234645753</v>
      </c>
      <c r="U178" t="s">
        <v>452</v>
      </c>
      <c r="V178" t="s">
        <v>182</v>
      </c>
      <c r="W178" t="s">
        <v>214</v>
      </c>
      <c r="X178" t="s">
        <v>491</v>
      </c>
      <c r="Y178" s="41"/>
    </row>
    <row r="179" spans="1:25" ht="15" x14ac:dyDescent="0.25">
      <c r="A179">
        <v>1.74</v>
      </c>
      <c r="B179">
        <v>2.11</v>
      </c>
      <c r="C179" s="29">
        <f t="shared" si="26"/>
        <v>4.8646292967260418E-2</v>
      </c>
      <c r="D179" s="30">
        <f>IF(OR($A179="",$B179=""),"",A179*'MPTO_working_2-way'!$G178)</f>
        <v>1.824644549763033</v>
      </c>
      <c r="E179" s="32">
        <f>IF(OR($A179="",$B179=""),"",B179*'MPTO_working_2-way'!$G178)</f>
        <v>2.2126436781609193</v>
      </c>
      <c r="F179" s="30">
        <f>IF(OR($A179="",$B179=""),"",'MPTO_working_2-way'!D178)</f>
        <v>1.8168951353491363</v>
      </c>
      <c r="G179" s="32">
        <f>IF(OR($A179="",$B179=""),"",'MPTO_working_2-way'!E178)</f>
        <v>2.2241473314351485</v>
      </c>
      <c r="H179" s="30">
        <f>IF(OR($A179="",$B179=""),"",'OddsRatio_working_2-way'!M178)</f>
        <v>1.816496580927726</v>
      </c>
      <c r="I179" s="30">
        <f>IF(OR($A179="",$B179=""),"",'OddsRatio_working_2-way'!N178)</f>
        <v>2.2247448713915889</v>
      </c>
      <c r="J179" s="30">
        <f>IF('Log_working_2-way'!$D178="","",A179^('Log_working_2-way'!$D178))</f>
        <v>1.8129405958827052</v>
      </c>
      <c r="K179" s="32">
        <f>IF('Log_working_2-way'!$D178="","",B179^('Log_working_2-way'!$D178))</f>
        <v>2.230102180975829</v>
      </c>
      <c r="L179" s="37">
        <f t="shared" si="27"/>
        <v>0.54805194805194812</v>
      </c>
      <c r="M179" s="37">
        <f t="shared" si="28"/>
        <v>0.45194805194805199</v>
      </c>
      <c r="N179" s="38">
        <v>275</v>
      </c>
      <c r="O179" s="38">
        <f t="shared" si="29"/>
        <v>116.95402298850574</v>
      </c>
      <c r="P179" s="38">
        <f t="shared" si="30"/>
        <v>144.66824644549763</v>
      </c>
      <c r="Q179" s="38">
        <f t="shared" si="31"/>
        <v>130.33175355450237</v>
      </c>
      <c r="R179" s="38">
        <f t="shared" si="32"/>
        <v>158.04597701149424</v>
      </c>
      <c r="S179" s="39">
        <f t="shared" si="33"/>
        <v>-13.377730565996629</v>
      </c>
      <c r="T179" s="39">
        <f t="shared" si="34"/>
        <v>-13.377730565996615</v>
      </c>
      <c r="U179" t="s">
        <v>455</v>
      </c>
      <c r="V179" t="s">
        <v>449</v>
      </c>
      <c r="W179" t="s">
        <v>214</v>
      </c>
      <c r="X179" t="s">
        <v>491</v>
      </c>
      <c r="Y179" s="41"/>
    </row>
    <row r="180" spans="1:25" ht="15" x14ac:dyDescent="0.25">
      <c r="A180">
        <v>1.78</v>
      </c>
      <c r="B180">
        <v>2.02</v>
      </c>
      <c r="C180" s="29">
        <f t="shared" si="26"/>
        <v>5.6847257759483849E-2</v>
      </c>
      <c r="D180" s="30">
        <f>IF(OR($A180="",$B180=""),"",A180*'MPTO_working_2-way'!$G179)</f>
        <v>1.8811881188118813</v>
      </c>
      <c r="E180" s="32">
        <f>IF(OR($A180="",$B180=""),"",B180*'MPTO_working_2-way'!$G179)</f>
        <v>2.1348314606741572</v>
      </c>
      <c r="F180" s="30">
        <f>IF(OR($A180="",$B180=""),"",'MPTO_working_2-way'!D179)</f>
        <v>1.8748566065283139</v>
      </c>
      <c r="G180" s="32">
        <f>IF(OR($A180="",$B180=""),"",'MPTO_working_2-way'!E179)</f>
        <v>2.1430444629872452</v>
      </c>
      <c r="H180" s="30">
        <f>IF(OR($A180="",$B180=""),"",'OddsRatio_working_2-way'!M179)</f>
        <v>1.8744746321952062</v>
      </c>
      <c r="I180" s="30">
        <f>IF(OR($A180="",$B180=""),"",'OddsRatio_working_2-way'!N179)</f>
        <v>2.1435437497937313</v>
      </c>
      <c r="J180" s="30">
        <f>IF('Log_working_2-way'!$D179="","",A180^('Log_working_2-way'!$D179))</f>
        <v>1.8715471181062422</v>
      </c>
      <c r="K180" s="32">
        <f>IF('Log_working_2-way'!$D179="","",B180^('Log_working_2-way'!$D179))</f>
        <v>2.1473848966079383</v>
      </c>
      <c r="L180" s="37">
        <f t="shared" si="27"/>
        <v>0.53157894736842104</v>
      </c>
      <c r="M180" s="37">
        <f t="shared" si="28"/>
        <v>0.46842105263157896</v>
      </c>
      <c r="N180" s="38">
        <v>276</v>
      </c>
      <c r="O180" s="38">
        <f t="shared" si="29"/>
        <v>120.94382022471913</v>
      </c>
      <c r="P180" s="38">
        <f t="shared" si="30"/>
        <v>139.36633663366337</v>
      </c>
      <c r="Q180" s="38">
        <f t="shared" si="31"/>
        <v>136.63366336633663</v>
      </c>
      <c r="R180" s="38">
        <f t="shared" si="32"/>
        <v>155.0561797752809</v>
      </c>
      <c r="S180" s="39">
        <f t="shared" si="33"/>
        <v>-15.689843141617501</v>
      </c>
      <c r="T180" s="39">
        <f t="shared" si="34"/>
        <v>-15.68984314161753</v>
      </c>
      <c r="U180" t="s">
        <v>456</v>
      </c>
      <c r="V180" t="s">
        <v>453</v>
      </c>
      <c r="W180" t="s">
        <v>214</v>
      </c>
      <c r="X180" t="s">
        <v>491</v>
      </c>
      <c r="Y180" s="41"/>
    </row>
    <row r="181" spans="1:25" s="35" customFormat="1" ht="15" x14ac:dyDescent="0.25">
      <c r="A181">
        <v>1.57</v>
      </c>
      <c r="B181">
        <v>2.3199999999999998</v>
      </c>
      <c r="C181" s="29">
        <f t="shared" si="26"/>
        <v>6.7977157917856301E-2</v>
      </c>
      <c r="D181" s="30">
        <f>IF(OR($A181="",$B181=""),"",A181*'MPTO_working_2-way'!$G180)</f>
        <v>1.6767241379310345</v>
      </c>
      <c r="E181" s="32">
        <f>IF(OR($A181="",$B181=""),"",B181*'MPTO_working_2-way'!$G180)</f>
        <v>2.4777070063694264</v>
      </c>
      <c r="F181" s="30">
        <f>IF(OR($A181="",$B181=""),"",'MPTO_working_2-way'!D180)</f>
        <v>1.6585010472634552</v>
      </c>
      <c r="G181" s="32">
        <f>IF(OR($A181="",$B181=""),"",'MPTO_working_2-way'!E180)</f>
        <v>2.5186004701977591</v>
      </c>
      <c r="H181" s="30">
        <f>IF(OR($A181="",$B181=""),"",'OddsRatio_working_2-way'!M180)</f>
        <v>1.6571287406727711</v>
      </c>
      <c r="I181" s="30">
        <f>IF(OR($A181="",$B181=""),"",'OddsRatio_working_2-way'!N180)</f>
        <v>2.5217718205053639</v>
      </c>
      <c r="J181" s="30">
        <f>IF('Log_working_2-way'!$D180="","",A181^('Log_working_2-way'!$D180))</f>
        <v>1.6486763788686851</v>
      </c>
      <c r="K181" s="32">
        <f>IF('Log_working_2-way'!$D180="","",B181^('Log_working_2-way'!$D180))</f>
        <v>2.5416007620379797</v>
      </c>
      <c r="L181" s="37">
        <f t="shared" si="27"/>
        <v>0.59640102827763497</v>
      </c>
      <c r="M181" s="37">
        <f t="shared" si="28"/>
        <v>0.40359897172236509</v>
      </c>
      <c r="N181" s="38">
        <v>277</v>
      </c>
      <c r="O181" s="38">
        <f t="shared" si="29"/>
        <v>100.56687898089174</v>
      </c>
      <c r="P181" s="38">
        <f t="shared" si="30"/>
        <v>157.60344827586206</v>
      </c>
      <c r="Q181" s="38">
        <f t="shared" si="31"/>
        <v>119.39655172413794</v>
      </c>
      <c r="R181" s="38">
        <f t="shared" si="32"/>
        <v>176.43312101910828</v>
      </c>
      <c r="S181" s="39">
        <f t="shared" si="33"/>
        <v>-18.829672743246192</v>
      </c>
      <c r="T181" s="39">
        <f t="shared" si="34"/>
        <v>-18.829672743246221</v>
      </c>
      <c r="U181" t="s">
        <v>189</v>
      </c>
      <c r="V181" t="s">
        <v>190</v>
      </c>
      <c r="W181" t="s">
        <v>218</v>
      </c>
      <c r="X181" t="s">
        <v>491</v>
      </c>
      <c r="Y181" s="41"/>
    </row>
    <row r="182" spans="1:25" s="35" customFormat="1" ht="15" x14ac:dyDescent="0.25">
      <c r="A182">
        <v>1.51</v>
      </c>
      <c r="B182">
        <v>2.39</v>
      </c>
      <c r="C182" s="29">
        <f t="shared" si="26"/>
        <v>8.066169747014329E-2</v>
      </c>
      <c r="D182" s="30">
        <f>IF(OR($A182="",$B182=""),"",A182*'MPTO_working_2-way'!$G181)</f>
        <v>1.6317991631799165</v>
      </c>
      <c r="E182" s="32">
        <f>IF(OR($A182="",$B182=""),"",B182*'MPTO_working_2-way'!$G181)</f>
        <v>2.5827814569536427</v>
      </c>
      <c r="F182" s="30">
        <f>IF(OR($A182="",$B182=""),"",'MPTO_working_2-way'!D181)</f>
        <v>1.6079217625698947</v>
      </c>
      <c r="G182" s="32">
        <f>IF(OR($A182="",$B182=""),"",'MPTO_working_2-way'!E181)</f>
        <v>2.644948514053282</v>
      </c>
      <c r="H182" s="30">
        <f>IF(OR($A182="",$B182=""),"",'OddsRatio_working_2-way'!M181)</f>
        <v>1.6057280535191878</v>
      </c>
      <c r="I182" s="30">
        <f>IF(OR($A182="",$B182=""),"",'OddsRatio_working_2-way'!N181)</f>
        <v>2.6509058713562181</v>
      </c>
      <c r="J182" s="30">
        <f>IF('Log_working_2-way'!$D181="","",A182^('Log_working_2-way'!$D181))</f>
        <v>1.5945758436808763</v>
      </c>
      <c r="K182" s="32">
        <f>IF('Log_working_2-way'!$D181="","",B182^('Log_working_2-way'!$D181))</f>
        <v>2.6818712205170345</v>
      </c>
      <c r="L182" s="37">
        <f t="shared" si="27"/>
        <v>0.61282051282051275</v>
      </c>
      <c r="M182" s="37">
        <f t="shared" si="28"/>
        <v>0.38717948717948714</v>
      </c>
      <c r="N182" s="38">
        <v>278</v>
      </c>
      <c r="O182" s="38">
        <f t="shared" si="29"/>
        <v>93.894039735099369</v>
      </c>
      <c r="P182" s="38">
        <f t="shared" si="30"/>
        <v>161.68200836820085</v>
      </c>
      <c r="Q182" s="38">
        <f t="shared" si="31"/>
        <v>116.31799163179916</v>
      </c>
      <c r="R182" s="38">
        <f t="shared" si="32"/>
        <v>184.10596026490069</v>
      </c>
      <c r="S182" s="39">
        <f t="shared" si="33"/>
        <v>-22.423951896699791</v>
      </c>
      <c r="T182" s="39">
        <f t="shared" si="34"/>
        <v>-22.423951896699833</v>
      </c>
      <c r="U182" t="s">
        <v>458</v>
      </c>
      <c r="V182" t="s">
        <v>186</v>
      </c>
      <c r="W182" t="s">
        <v>218</v>
      </c>
      <c r="X182" t="s">
        <v>491</v>
      </c>
      <c r="Y182" s="41"/>
    </row>
    <row r="183" spans="1:25" ht="15" x14ac:dyDescent="0.25">
      <c r="A183">
        <v>1.65</v>
      </c>
      <c r="B183">
        <v>2.2200000000000002</v>
      </c>
      <c r="C183" s="29">
        <f t="shared" si="26"/>
        <v>5.6511056511056479E-2</v>
      </c>
      <c r="D183" s="30">
        <f>IF(OR($A183="",$B183=""),"",A183*'MPTO_working_2-way'!$G182)</f>
        <v>1.7432432432432432</v>
      </c>
      <c r="E183" s="32">
        <f>IF(OR($A183="",$B183=""),"",B183*'MPTO_working_2-way'!$G182)</f>
        <v>2.3454545454545457</v>
      </c>
      <c r="F183" s="30">
        <f>IF(OR($A183="",$B183=""),"",'MPTO_working_2-way'!D182)</f>
        <v>1.7306874557051735</v>
      </c>
      <c r="G183" s="32">
        <f>IF(OR($A183="",$B183=""),"",'MPTO_working_2-way'!E182)</f>
        <v>2.3685741998060137</v>
      </c>
      <c r="H183" s="30">
        <f>IF(OR($A183="",$B183=""),"",'OddsRatio_working_2-way'!M182)</f>
        <v>1.7299225200292849</v>
      </c>
      <c r="I183" s="30">
        <f>IF(OR($A183="",$B183=""),"",'OddsRatio_working_2-way'!N182)</f>
        <v>2.3700084222088118</v>
      </c>
      <c r="J183" s="30">
        <f>IF('Log_working_2-way'!$D182="","",A183^('Log_working_2-way'!$D182))</f>
        <v>1.7241367781940686</v>
      </c>
      <c r="K183" s="32">
        <f>IF('Log_working_2-way'!$D182="","",B183^('Log_working_2-way'!$D182))</f>
        <v>2.3809545794515921</v>
      </c>
      <c r="L183" s="37">
        <f t="shared" si="27"/>
        <v>0.5736434108527132</v>
      </c>
      <c r="M183" s="37">
        <f t="shared" si="28"/>
        <v>0.4263565891472868</v>
      </c>
      <c r="N183" s="38">
        <v>279</v>
      </c>
      <c r="O183" s="38">
        <f t="shared" si="29"/>
        <v>109.90909090909089</v>
      </c>
      <c r="P183" s="38">
        <f t="shared" si="30"/>
        <v>153.32432432432435</v>
      </c>
      <c r="Q183" s="38">
        <f t="shared" si="31"/>
        <v>125.67567567567566</v>
      </c>
      <c r="R183" s="38">
        <f t="shared" si="32"/>
        <v>169.09090909090909</v>
      </c>
      <c r="S183" s="39">
        <f t="shared" si="33"/>
        <v>-15.766584766584771</v>
      </c>
      <c r="T183" s="39">
        <f t="shared" si="34"/>
        <v>-15.766584766584742</v>
      </c>
      <c r="U183" t="s">
        <v>187</v>
      </c>
      <c r="V183" t="s">
        <v>188</v>
      </c>
      <c r="W183" t="s">
        <v>218</v>
      </c>
      <c r="X183" t="s">
        <v>491</v>
      </c>
      <c r="Y183" s="41"/>
    </row>
    <row r="184" spans="1:25" ht="15" x14ac:dyDescent="0.25">
      <c r="A184">
        <v>1.83</v>
      </c>
      <c r="B184">
        <v>2</v>
      </c>
      <c r="C184" s="29">
        <f t="shared" si="26"/>
        <v>4.644808743169393E-2</v>
      </c>
      <c r="D184" s="30">
        <f>IF(OR($A184="",$B184=""),"",A184*'MPTO_working_2-way'!$G183)</f>
        <v>1.915</v>
      </c>
      <c r="E184" s="32">
        <f>IF(OR($A184="",$B184=""),"",B184*'MPTO_working_2-way'!$G183)</f>
        <v>2.0928961748633879</v>
      </c>
      <c r="F184" s="30">
        <f>IF(OR($A184="",$B184=""),"",'MPTO_working_2-way'!D183)</f>
        <v>1.9112271540469974</v>
      </c>
      <c r="G184" s="32">
        <f>IF(OR($A184="",$B184=""),"",'MPTO_working_2-way'!E183)</f>
        <v>2.0974212034383952</v>
      </c>
      <c r="H184" s="30">
        <f>IF(OR($A184="",$B184=""),"",'OddsRatio_working_2-way'!M183)</f>
        <v>1.9110433579144297</v>
      </c>
      <c r="I184" s="30">
        <f>IF(OR($A184="",$B184=""),"",'OddsRatio_working_2-way'!N183)</f>
        <v>2.0976425998969033</v>
      </c>
      <c r="J184" s="30">
        <f>IF('Log_working_2-way'!$D183="","",A184^('Log_working_2-way'!$D183))</f>
        <v>1.9093113656463092</v>
      </c>
      <c r="K184" s="32">
        <f>IF('Log_working_2-way'!$D183="","",B184^('Log_working_2-way'!$D183))</f>
        <v>2.0997333122397319</v>
      </c>
      <c r="L184" s="37">
        <f t="shared" si="27"/>
        <v>0.5221932114882506</v>
      </c>
      <c r="M184" s="37">
        <f t="shared" si="28"/>
        <v>0.47780678851174935</v>
      </c>
      <c r="N184" s="38">
        <v>280</v>
      </c>
      <c r="O184" s="38">
        <f t="shared" si="29"/>
        <v>126.99453551912566</v>
      </c>
      <c r="P184" s="38">
        <f t="shared" si="30"/>
        <v>140</v>
      </c>
      <c r="Q184" s="38">
        <f t="shared" si="31"/>
        <v>140</v>
      </c>
      <c r="R184" s="38">
        <f t="shared" si="32"/>
        <v>153.00546448087431</v>
      </c>
      <c r="S184" s="39">
        <f t="shared" si="33"/>
        <v>-13.005464480874338</v>
      </c>
      <c r="T184" s="39">
        <f t="shared" si="34"/>
        <v>-13.005464480874309</v>
      </c>
      <c r="U184" t="s">
        <v>457</v>
      </c>
      <c r="V184" t="s">
        <v>185</v>
      </c>
      <c r="W184" t="s">
        <v>218</v>
      </c>
      <c r="X184" t="s">
        <v>491</v>
      </c>
      <c r="Y184" s="41"/>
    </row>
    <row r="185" spans="1:25" ht="15" x14ac:dyDescent="0.25">
      <c r="A185">
        <v>1.86</v>
      </c>
      <c r="B185">
        <v>1.96</v>
      </c>
      <c r="C185" s="29">
        <f t="shared" si="26"/>
        <v>4.7838490234803466E-2</v>
      </c>
      <c r="D185" s="30">
        <f>IF(OR($A185="",$B185=""),"",A185*'MPTO_working_2-way'!$G184)</f>
        <v>1.9489795918367345</v>
      </c>
      <c r="E185" s="32">
        <f>IF(OR($A185="",$B185=""),"",B185*'MPTO_working_2-way'!$G184)</f>
        <v>2.0537634408602146</v>
      </c>
      <c r="F185" s="30">
        <f>IF(OR($A185="",$B185=""),"",'MPTO_working_2-way'!D184)</f>
        <v>1.9466040153780435</v>
      </c>
      <c r="G185" s="32">
        <f>IF(OR($A185="",$B185=""),"",'MPTO_working_2-way'!E184)</f>
        <v>2.0564079422382671</v>
      </c>
      <c r="H185" s="30">
        <f>IF(OR($A185="",$B185=""),"",'OddsRatio_working_2-way'!M184)</f>
        <v>1.9464847243000454</v>
      </c>
      <c r="I185" s="30">
        <f>IF(OR($A185="",$B185=""),"",'OddsRatio_working_2-way'!N184)</f>
        <v>2.0565410875907482</v>
      </c>
      <c r="J185" s="30">
        <f>IF('Log_working_2-way'!$D184="","",A185^('Log_working_2-way'!$D184))</f>
        <v>1.9453918188381349</v>
      </c>
      <c r="K185" s="32">
        <f>IF('Log_working_2-way'!$D184="","",B185^('Log_working_2-way'!$D184))</f>
        <v>2.0577624854299059</v>
      </c>
      <c r="L185" s="37">
        <f t="shared" si="27"/>
        <v>0.51308900523560219</v>
      </c>
      <c r="M185" s="37">
        <f t="shared" si="28"/>
        <v>0.48691099476439803</v>
      </c>
      <c r="N185" s="38">
        <v>281</v>
      </c>
      <c r="O185" s="38">
        <f t="shared" si="29"/>
        <v>129.92473118279574</v>
      </c>
      <c r="P185" s="38">
        <f t="shared" si="30"/>
        <v>137.63265306122449</v>
      </c>
      <c r="Q185" s="38">
        <f t="shared" si="31"/>
        <v>143.36734693877551</v>
      </c>
      <c r="R185" s="38">
        <f t="shared" si="32"/>
        <v>151.07526881720429</v>
      </c>
      <c r="S185" s="39">
        <f t="shared" si="33"/>
        <v>-13.442615755979773</v>
      </c>
      <c r="T185" s="39">
        <f t="shared" si="34"/>
        <v>-13.442615755979801</v>
      </c>
      <c r="U185" t="s">
        <v>192</v>
      </c>
      <c r="V185" t="s">
        <v>196</v>
      </c>
      <c r="W185" t="s">
        <v>219</v>
      </c>
      <c r="X185" t="s">
        <v>491</v>
      </c>
      <c r="Y185" s="41"/>
    </row>
    <row r="186" spans="1:25" s="35" customFormat="1" ht="15" x14ac:dyDescent="0.25">
      <c r="A186">
        <v>2.04</v>
      </c>
      <c r="B186">
        <v>1.79</v>
      </c>
      <c r="C186" s="29">
        <f t="shared" si="26"/>
        <v>4.8855296308467411E-2</v>
      </c>
      <c r="D186" s="30">
        <f>IF(OR($A186="",$B186=""),"",A186*'MPTO_working_2-way'!$G185)</f>
        <v>2.1396648044692737</v>
      </c>
      <c r="E186" s="32">
        <f>IF(OR($A186="",$B186=""),"",B186*'MPTO_working_2-way'!$G185)</f>
        <v>1.8774509803921566</v>
      </c>
      <c r="F186" s="30">
        <f>IF(OR($A186="",$B186=""),"",'MPTO_working_2-way'!D185)</f>
        <v>2.1469896519285041</v>
      </c>
      <c r="G186" s="32">
        <f>IF(OR($A186="",$B186=""),"",'MPTO_working_2-way'!E185)</f>
        <v>1.8718474472011479</v>
      </c>
      <c r="H186" s="30">
        <f>IF(OR($A186="",$B186=""),"",'OddsRatio_working_2-way'!M185)</f>
        <v>2.1473690322657886</v>
      </c>
      <c r="I186" s="30">
        <f>IF(OR($A186="",$B186=""),"",'OddsRatio_working_2-way'!N185)</f>
        <v>1.8715591687403583</v>
      </c>
      <c r="J186" s="30">
        <f>IF('Log_working_2-way'!$D185="","",A186^('Log_working_2-way'!$D185))</f>
        <v>2.1507685196988517</v>
      </c>
      <c r="K186" s="32">
        <f>IF('Log_working_2-way'!$D185="","",B186^('Log_working_2-way'!$D185))</f>
        <v>1.8689844941716391</v>
      </c>
      <c r="L186" s="37">
        <f t="shared" si="27"/>
        <v>0.46736292428198434</v>
      </c>
      <c r="M186" s="37">
        <f t="shared" si="28"/>
        <v>0.53263707571801577</v>
      </c>
      <c r="N186" s="38">
        <v>282</v>
      </c>
      <c r="O186" s="38">
        <f t="shared" si="29"/>
        <v>143.76470588235293</v>
      </c>
      <c r="P186" s="38">
        <f t="shared" si="30"/>
        <v>124.45810055865923</v>
      </c>
      <c r="Q186" s="38">
        <f t="shared" si="31"/>
        <v>157.54189944134077</v>
      </c>
      <c r="R186" s="38">
        <f t="shared" si="32"/>
        <v>138.23529411764704</v>
      </c>
      <c r="S186" s="39">
        <f t="shared" si="33"/>
        <v>-13.777193558987847</v>
      </c>
      <c r="T186" s="39">
        <f t="shared" si="34"/>
        <v>-13.777193558987818</v>
      </c>
      <c r="U186" t="s">
        <v>193</v>
      </c>
      <c r="V186" t="s">
        <v>200</v>
      </c>
      <c r="W186" t="s">
        <v>219</v>
      </c>
      <c r="X186" t="s">
        <v>491</v>
      </c>
      <c r="Y186" s="41"/>
    </row>
    <row r="187" spans="1:25" ht="15" x14ac:dyDescent="0.25">
      <c r="A187">
        <v>1.81</v>
      </c>
      <c r="B187">
        <v>2.02</v>
      </c>
      <c r="C187" s="29">
        <f t="shared" si="26"/>
        <v>4.7535692795798834E-2</v>
      </c>
      <c r="D187" s="30">
        <f>IF(OR($A187="",$B187=""),"",A187*'MPTO_working_2-way'!$G186)</f>
        <v>1.8960396039603959</v>
      </c>
      <c r="E187" s="32">
        <f>IF(OR($A187="",$B187=""),"",B187*'MPTO_working_2-way'!$G186)</f>
        <v>2.1160220994475138</v>
      </c>
      <c r="F187" s="30">
        <f>IF(OR($A187="",$B187=""),"",'MPTO_working_2-way'!D186)</f>
        <v>1.8913661993688893</v>
      </c>
      <c r="G187" s="32">
        <f>IF(OR($A187="",$B187=""),"",'MPTO_working_2-way'!E186)</f>
        <v>2.1218733677673955</v>
      </c>
      <c r="H187" s="30">
        <f>IF(OR($A187="",$B187=""),"",'OddsRatio_working_2-way'!M186)</f>
        <v>1.8911327886790064</v>
      </c>
      <c r="I187" s="30">
        <f>IF(OR($A187="",$B187=""),"",'OddsRatio_working_2-way'!N186)</f>
        <v>2.1221672153735645</v>
      </c>
      <c r="J187" s="30">
        <f>IF('Log_working_2-way'!$D186="","",A187^('Log_working_2-way'!$D186))</f>
        <v>1.8889866417645398</v>
      </c>
      <c r="K187" s="32">
        <f>IF('Log_working_2-way'!$D186="","",B187^('Log_working_2-way'!$D186))</f>
        <v>2.1248762951200719</v>
      </c>
      <c r="L187" s="37">
        <f t="shared" si="27"/>
        <v>0.52741514360313313</v>
      </c>
      <c r="M187" s="37">
        <f t="shared" si="28"/>
        <v>0.47258485639686681</v>
      </c>
      <c r="N187" s="38">
        <v>283</v>
      </c>
      <c r="O187" s="38">
        <f t="shared" si="29"/>
        <v>126.64640883977903</v>
      </c>
      <c r="P187" s="38">
        <f t="shared" si="30"/>
        <v>142.90099009900987</v>
      </c>
      <c r="Q187" s="38">
        <f t="shared" si="31"/>
        <v>140.0990099009901</v>
      </c>
      <c r="R187" s="38">
        <f t="shared" si="32"/>
        <v>156.35359116022101</v>
      </c>
      <c r="S187" s="39">
        <f t="shared" si="33"/>
        <v>-13.45260106121107</v>
      </c>
      <c r="T187" s="39">
        <f t="shared" si="34"/>
        <v>-13.452601061211141</v>
      </c>
      <c r="U187" t="s">
        <v>194</v>
      </c>
      <c r="V187" t="s">
        <v>195</v>
      </c>
      <c r="W187" t="s">
        <v>219</v>
      </c>
      <c r="X187" t="s">
        <v>491</v>
      </c>
      <c r="Y187" s="41"/>
    </row>
    <row r="188" spans="1:25" s="35" customFormat="1" ht="15" x14ac:dyDescent="0.25">
      <c r="A188">
        <v>2.0299999999999998</v>
      </c>
      <c r="B188">
        <v>1.78</v>
      </c>
      <c r="C188" s="29">
        <f t="shared" si="26"/>
        <v>5.4408590247412514E-2</v>
      </c>
      <c r="D188" s="30">
        <f>IF(OR($A188="",$B188=""),"",A188*'MPTO_working_2-way'!$G187)</f>
        <v>2.1404494382022472</v>
      </c>
      <c r="E188" s="32">
        <f>IF(OR($A188="",$B188=""),"",B188*'MPTO_working_2-way'!$G187)</f>
        <v>1.8768472906403944</v>
      </c>
      <c r="F188" s="30">
        <f>IF(OR($A188="",$B188=""),"",'MPTO_working_2-way'!D187)</f>
        <v>2.1486590949634299</v>
      </c>
      <c r="G188" s="32">
        <f>IF(OR($A188="",$B188=""),"",'MPTO_working_2-way'!E187)</f>
        <v>1.8705803178547395</v>
      </c>
      <c r="H188" s="30">
        <f>IF(OR($A188="",$B188=""),"",'OddsRatio_working_2-way'!M187)</f>
        <v>2.149135684117772</v>
      </c>
      <c r="I188" s="30">
        <f>IF(OR($A188="",$B188=""),"",'OddsRatio_working_2-way'!N187)</f>
        <v>1.8702192559338466</v>
      </c>
      <c r="J188" s="30">
        <f>IF('Log_working_2-way'!$D187="","",A188^('Log_working_2-way'!$D187))</f>
        <v>2.1529670782097097</v>
      </c>
      <c r="K188" s="32">
        <f>IF('Log_working_2-way'!$D187="","",B188^('Log_working_2-way'!$D187))</f>
        <v>1.8673274535737974</v>
      </c>
      <c r="L188" s="37">
        <f t="shared" si="27"/>
        <v>0.46719160104986879</v>
      </c>
      <c r="M188" s="37">
        <f t="shared" si="28"/>
        <v>0.53280839895013121</v>
      </c>
      <c r="N188" s="38">
        <v>284</v>
      </c>
      <c r="O188" s="38">
        <f t="shared" si="29"/>
        <v>144.09852216748769</v>
      </c>
      <c r="P188" s="38">
        <f t="shared" si="30"/>
        <v>124.44943820224719</v>
      </c>
      <c r="Q188" s="38">
        <f t="shared" si="31"/>
        <v>159.55056179775283</v>
      </c>
      <c r="R188" s="38">
        <f t="shared" si="32"/>
        <v>139.90147783251234</v>
      </c>
      <c r="S188" s="39">
        <f t="shared" si="33"/>
        <v>-15.452039630265148</v>
      </c>
      <c r="T188" s="39">
        <f t="shared" si="34"/>
        <v>-15.452039630265148</v>
      </c>
      <c r="U188" t="s">
        <v>197</v>
      </c>
      <c r="V188" t="s">
        <v>191</v>
      </c>
      <c r="W188" t="s">
        <v>219</v>
      </c>
      <c r="X188" t="s">
        <v>491</v>
      </c>
      <c r="Y188" s="41"/>
    </row>
    <row r="189" spans="1:25" s="35" customFormat="1" ht="15" x14ac:dyDescent="0.25">
      <c r="A189">
        <v>1.81</v>
      </c>
      <c r="B189">
        <v>2.0099999999999998</v>
      </c>
      <c r="C189" s="29">
        <f t="shared" si="26"/>
        <v>4.999862565624924E-2</v>
      </c>
      <c r="D189" s="30">
        <f>IF(OR($A189="",$B189=""),"",A189*'MPTO_working_2-way'!$G188)</f>
        <v>1.9004975124378112</v>
      </c>
      <c r="E189" s="32">
        <f>IF(OR($A189="",$B189=""),"",B189*'MPTO_working_2-way'!$G188)</f>
        <v>2.1104972375690609</v>
      </c>
      <c r="F189" s="30">
        <f>IF(OR($A189="",$B189=""),"",'MPTO_working_2-way'!D188)</f>
        <v>1.8957817670201405</v>
      </c>
      <c r="G189" s="32">
        <f>IF(OR($A189="",$B189=""),"",'MPTO_working_2-way'!E188)</f>
        <v>2.1163433291643639</v>
      </c>
      <c r="H189" s="30">
        <f>IF(OR($A189="",$B189=""),"",'OddsRatio_working_2-way'!M188)</f>
        <v>1.89553347118899</v>
      </c>
      <c r="I189" s="30">
        <f>IF(OR($A189="",$B189=""),"",'OddsRatio_working_2-way'!N188)</f>
        <v>2.1166528467912094</v>
      </c>
      <c r="J189" s="30">
        <f>IF('Log_working_2-way'!$D188="","",A189^('Log_working_2-way'!$D188))</f>
        <v>1.893363416452811</v>
      </c>
      <c r="K189" s="32">
        <f>IF('Log_working_2-way'!$D188="","",B189^('Log_working_2-way'!$D188))</f>
        <v>2.1193652902976643</v>
      </c>
      <c r="L189" s="37">
        <f t="shared" si="27"/>
        <v>0.52617801047120416</v>
      </c>
      <c r="M189" s="37">
        <f t="shared" si="28"/>
        <v>0.47382198952879578</v>
      </c>
      <c r="N189" s="38">
        <v>285</v>
      </c>
      <c r="O189" s="38">
        <f t="shared" si="29"/>
        <v>127.54143646408842</v>
      </c>
      <c r="P189" s="38">
        <f t="shared" si="30"/>
        <v>143.20895522388057</v>
      </c>
      <c r="Q189" s="38">
        <f t="shared" si="31"/>
        <v>141.79104477611943</v>
      </c>
      <c r="R189" s="38">
        <f t="shared" si="32"/>
        <v>157.45856353591162</v>
      </c>
      <c r="S189" s="39">
        <f t="shared" si="33"/>
        <v>-14.249608312031015</v>
      </c>
      <c r="T189" s="39">
        <f t="shared" si="34"/>
        <v>-14.249608312031057</v>
      </c>
      <c r="U189" t="s">
        <v>199</v>
      </c>
      <c r="V189" t="s">
        <v>198</v>
      </c>
      <c r="W189" t="s">
        <v>219</v>
      </c>
      <c r="X189" t="s">
        <v>491</v>
      </c>
      <c r="Y189" s="41"/>
    </row>
    <row r="190" spans="1:25" s="35" customFormat="1" ht="15" x14ac:dyDescent="0.25">
      <c r="A190">
        <v>2.14</v>
      </c>
      <c r="B190">
        <v>1.77</v>
      </c>
      <c r="C190" s="29">
        <f t="shared" si="26"/>
        <v>3.2261471038597556E-2</v>
      </c>
      <c r="D190" s="30">
        <f>IF(OR($A190="",$B190=""),"",A190*'MPTO_working_2-way'!$G189)</f>
        <v>2.2090395480225991</v>
      </c>
      <c r="E190" s="32">
        <f>IF(OR($A190="",$B190=""),"",B190*'MPTO_working_2-way'!$G189)</f>
        <v>1.8271028037383177</v>
      </c>
      <c r="F190" s="30">
        <f>IF(OR($A190="",$B190=""),"",'MPTO_working_2-way'!D189)</f>
        <v>2.216513546725964</v>
      </c>
      <c r="G190" s="32">
        <f>IF(OR($A190="",$B190=""),"",'MPTO_working_2-way'!E189)</f>
        <v>1.822021261243927</v>
      </c>
      <c r="H190" s="30">
        <f>IF(OR($A190="",$B190=""),"",'OddsRatio_working_2-way'!M189)</f>
        <v>2.2167659925061516</v>
      </c>
      <c r="I190" s="30">
        <f>IF(OR($A190="",$B190=""),"",'OddsRatio_working_2-way'!N189)</f>
        <v>1.8218507142366114</v>
      </c>
      <c r="J190" s="30">
        <f>IF('Log_working_2-way'!$D189="","",A190^('Log_working_2-way'!$D189))</f>
        <v>2.2201875884465903</v>
      </c>
      <c r="K190" s="32">
        <f>IF('Log_working_2-way'!$D189="","",B190^('Log_working_2-way'!$D189))</f>
        <v>1.8195461168991689</v>
      </c>
      <c r="L190" s="37">
        <f t="shared" si="27"/>
        <v>0.45268542199488487</v>
      </c>
      <c r="M190" s="37">
        <f t="shared" si="28"/>
        <v>0.54731457800511507</v>
      </c>
      <c r="N190" s="38">
        <v>286</v>
      </c>
      <c r="O190" s="38">
        <f t="shared" si="29"/>
        <v>152.35514018691592</v>
      </c>
      <c r="P190" s="38">
        <f t="shared" si="30"/>
        <v>124.41807909604522</v>
      </c>
      <c r="Q190" s="38">
        <f t="shared" si="31"/>
        <v>161.5819209039548</v>
      </c>
      <c r="R190" s="38">
        <f t="shared" si="32"/>
        <v>133.64485981308411</v>
      </c>
      <c r="S190" s="39">
        <f t="shared" si="33"/>
        <v>-9.2267807170388778</v>
      </c>
      <c r="T190" s="39">
        <f t="shared" si="34"/>
        <v>-9.226780717038892</v>
      </c>
      <c r="U190" t="s">
        <v>311</v>
      </c>
      <c r="V190" t="s">
        <v>309</v>
      </c>
      <c r="W190" t="s">
        <v>348</v>
      </c>
      <c r="X190" t="s">
        <v>491</v>
      </c>
      <c r="Y190" s="41"/>
    </row>
    <row r="191" spans="1:25" ht="15" x14ac:dyDescent="0.25">
      <c r="A191">
        <v>2.5</v>
      </c>
      <c r="B191">
        <v>1.58</v>
      </c>
      <c r="C191" s="29">
        <f t="shared" si="26"/>
        <v>3.2911392405063244E-2</v>
      </c>
      <c r="D191" s="30">
        <f>IF(OR($A191="",$B191=""),"",A191*'MPTO_working_2-way'!$G190)</f>
        <v>2.5822784810126582</v>
      </c>
      <c r="E191" s="32">
        <f>IF(OR($A191="",$B191=""),"",B191*'MPTO_working_2-way'!$G190)</f>
        <v>1.6319999999999999</v>
      </c>
      <c r="F191" s="30">
        <f>IF(OR($A191="",$B191=""),"",'MPTO_working_2-way'!D190)</f>
        <v>2.6072607260726071</v>
      </c>
      <c r="G191" s="32">
        <f>IF(OR($A191="",$B191=""),"",'MPTO_working_2-way'!E190)</f>
        <v>1.62217659137577</v>
      </c>
      <c r="H191" s="30">
        <f>IF(OR($A191="",$B191=""),"",'OddsRatio_working_2-way'!M190)</f>
        <v>2.6081688022566918</v>
      </c>
      <c r="I191" s="30">
        <f>IF(OR($A191="",$B191=""),"",'OddsRatio_working_2-way'!N190)</f>
        <v>1.6218252702059208</v>
      </c>
      <c r="J191" s="30">
        <f>IF('Log_working_2-way'!$D190="","",A191^('Log_working_2-way'!$D190))</f>
        <v>2.6198085173024386</v>
      </c>
      <c r="K191" s="32">
        <f>IF('Log_working_2-way'!$D190="","",B191^('Log_working_2-way'!$D190))</f>
        <v>1.6173569217090376</v>
      </c>
      <c r="L191" s="37">
        <f t="shared" si="27"/>
        <v>0.38725490196078433</v>
      </c>
      <c r="M191" s="37">
        <f t="shared" si="28"/>
        <v>0.61274509803921573</v>
      </c>
      <c r="N191" s="38">
        <v>287</v>
      </c>
      <c r="O191" s="38">
        <f t="shared" si="29"/>
        <v>172.20000000000002</v>
      </c>
      <c r="P191" s="38">
        <f t="shared" si="30"/>
        <v>105.35443037974684</v>
      </c>
      <c r="Q191" s="38">
        <f t="shared" si="31"/>
        <v>181.64556962025316</v>
      </c>
      <c r="R191" s="38">
        <f t="shared" si="32"/>
        <v>114.80000000000001</v>
      </c>
      <c r="S191" s="39">
        <f t="shared" si="33"/>
        <v>-9.4455696202531385</v>
      </c>
      <c r="T191" s="39">
        <f t="shared" si="34"/>
        <v>-9.4455696202531669</v>
      </c>
      <c r="U191" t="s">
        <v>225</v>
      </c>
      <c r="V191" t="s">
        <v>264</v>
      </c>
      <c r="W191" t="s">
        <v>348</v>
      </c>
      <c r="X191" t="s">
        <v>491</v>
      </c>
      <c r="Y191" s="41"/>
    </row>
    <row r="192" spans="1:25" s="35" customFormat="1" ht="15" x14ac:dyDescent="0.25">
      <c r="A192">
        <v>1.65</v>
      </c>
      <c r="B192">
        <v>2.35</v>
      </c>
      <c r="C192" s="29">
        <f t="shared" si="26"/>
        <v>3.1592520954223158E-2</v>
      </c>
      <c r="D192" s="30">
        <f>IF(OR($A192="",$B192=""),"",A192*'MPTO_working_2-way'!$G191)</f>
        <v>1.7021276595744681</v>
      </c>
      <c r="E192" s="32">
        <f>IF(OR($A192="",$B192=""),"",B192*'MPTO_working_2-way'!$G191)</f>
        <v>2.4242424242424243</v>
      </c>
      <c r="F192" s="30">
        <f>IF(OR($A192="",$B192=""),"",'MPTO_working_2-way'!D191)</f>
        <v>1.6941561987984708</v>
      </c>
      <c r="G192" s="32">
        <f>IF(OR($A192="",$B192=""),"",'MPTO_working_2-way'!E191)</f>
        <v>2.4405979543666407</v>
      </c>
      <c r="H192" s="30">
        <f>IF(OR($A192="",$B192=""),"",'OddsRatio_working_2-way'!M191)</f>
        <v>1.6938886664887112</v>
      </c>
      <c r="I192" s="30">
        <f>IF(OR($A192="",$B192=""),"",'OddsRatio_working_2-way'!N191)</f>
        <v>2.4411533842457849</v>
      </c>
      <c r="J192" s="30">
        <f>IF('Log_working_2-way'!$D191="","",A192^('Log_working_2-way'!$D191))</f>
        <v>1.6902722385674813</v>
      </c>
      <c r="K192" s="32">
        <f>IF('Log_working_2-way'!$D191="","",B192^('Log_working_2-way'!$D191))</f>
        <v>2.4487037782009757</v>
      </c>
      <c r="L192" s="37">
        <f t="shared" si="27"/>
        <v>0.58750000000000002</v>
      </c>
      <c r="M192" s="37">
        <f t="shared" si="28"/>
        <v>0.41249999999999998</v>
      </c>
      <c r="N192" s="38">
        <v>288</v>
      </c>
      <c r="O192" s="38">
        <f t="shared" si="29"/>
        <v>113.45454545454545</v>
      </c>
      <c r="P192" s="38">
        <f t="shared" si="30"/>
        <v>165.44680851063833</v>
      </c>
      <c r="Q192" s="38">
        <f t="shared" si="31"/>
        <v>122.55319148936171</v>
      </c>
      <c r="R192" s="38">
        <f t="shared" si="32"/>
        <v>174.54545454545456</v>
      </c>
      <c r="S192" s="39">
        <f t="shared" si="33"/>
        <v>-9.0986460348162552</v>
      </c>
      <c r="T192" s="39">
        <f t="shared" si="34"/>
        <v>-9.0986460348162268</v>
      </c>
      <c r="U192" t="s">
        <v>262</v>
      </c>
      <c r="V192" t="s">
        <v>266</v>
      </c>
      <c r="W192" t="s">
        <v>348</v>
      </c>
      <c r="X192" t="s">
        <v>491</v>
      </c>
      <c r="Y192" s="41"/>
    </row>
    <row r="193" spans="1:25" s="35" customFormat="1" ht="15" x14ac:dyDescent="0.25">
      <c r="A193">
        <v>2.4</v>
      </c>
      <c r="B193">
        <v>1.62</v>
      </c>
      <c r="C193" s="29">
        <f t="shared" si="26"/>
        <v>3.3950617283950546E-2</v>
      </c>
      <c r="D193" s="30">
        <f>IF(OR($A193="",$B193=""),"",A193*'MPTO_working_2-way'!$G192)</f>
        <v>2.4814814814814814</v>
      </c>
      <c r="E193" s="32">
        <f>IF(OR($A193="",$B193=""),"",B193*'MPTO_working_2-way'!$G192)</f>
        <v>1.675</v>
      </c>
      <c r="F193" s="30">
        <f>IF(OR($A193="",$B193=""),"",'MPTO_working_2-way'!D192)</f>
        <v>2.5019305019305014</v>
      </c>
      <c r="G193" s="32">
        <f>IF(OR($A193="",$B193=""),"",'MPTO_working_2-way'!E192)</f>
        <v>1.6658097686375322</v>
      </c>
      <c r="H193" s="30">
        <f>IF(OR($A193="",$B193=""),"",'OddsRatio_working_2-way'!M192)</f>
        <v>2.502685767593821</v>
      </c>
      <c r="I193" s="30">
        <f>IF(OR($A193="",$B193=""),"",'OddsRatio_working_2-way'!N192)</f>
        <v>1.6654751256486924</v>
      </c>
      <c r="J193" s="30">
        <f>IF('Log_working_2-way'!$D192="","",A193^('Log_working_2-way'!$D192))</f>
        <v>2.5121786003771214</v>
      </c>
      <c r="K193" s="32">
        <f>IF('Log_working_2-way'!$D192="","",B193^('Log_working_2-way'!$D192))</f>
        <v>1.6612975476246807</v>
      </c>
      <c r="L193" s="37">
        <f t="shared" si="27"/>
        <v>0.40298507462686567</v>
      </c>
      <c r="M193" s="37">
        <f t="shared" si="28"/>
        <v>0.59701492537313428</v>
      </c>
      <c r="N193" s="38">
        <v>289</v>
      </c>
      <c r="O193" s="38">
        <f t="shared" si="29"/>
        <v>168.58333333333334</v>
      </c>
      <c r="P193" s="38">
        <f t="shared" si="30"/>
        <v>110.60493827160494</v>
      </c>
      <c r="Q193" s="38">
        <f t="shared" si="31"/>
        <v>178.39506172839506</v>
      </c>
      <c r="R193" s="38">
        <f t="shared" si="32"/>
        <v>120.41666666666667</v>
      </c>
      <c r="S193" s="39">
        <f t="shared" si="33"/>
        <v>-9.8117283950617207</v>
      </c>
      <c r="T193" s="39">
        <f t="shared" si="34"/>
        <v>-9.8117283950617349</v>
      </c>
      <c r="U193" t="s">
        <v>261</v>
      </c>
      <c r="V193" t="s">
        <v>265</v>
      </c>
      <c r="W193" t="s">
        <v>348</v>
      </c>
      <c r="X193" t="s">
        <v>491</v>
      </c>
      <c r="Y193" s="41"/>
    </row>
    <row r="194" spans="1:25" s="35" customFormat="1" ht="15" x14ac:dyDescent="0.25">
      <c r="A194">
        <v>2.7</v>
      </c>
      <c r="B194">
        <v>1.51</v>
      </c>
      <c r="C194" s="29">
        <f t="shared" si="26"/>
        <v>3.2622025999509585E-2</v>
      </c>
      <c r="D194" s="30">
        <f>IF(OR($A194="",$B194=""),"",A194*'MPTO_working_2-way'!$G193)</f>
        <v>2.7880794701986762</v>
      </c>
      <c r="E194" s="32">
        <f>IF(OR($A194="",$B194=""),"",B194*'MPTO_working_2-way'!$G193)</f>
        <v>1.5592592592592596</v>
      </c>
      <c r="F194" s="30">
        <f>IF(OR($A194="",$B194=""),"",'MPTO_working_2-way'!D193)</f>
        <v>2.8243851749220652</v>
      </c>
      <c r="G194" s="32">
        <f>IF(OR($A194="",$B194=""),"",'MPTO_working_2-way'!E193)</f>
        <v>1.5481298651984055</v>
      </c>
      <c r="H194" s="30">
        <f>IF(OR($A194="",$B194=""),"",'OddsRatio_working_2-way'!M193)</f>
        <v>2.8257418583505545</v>
      </c>
      <c r="I194" s="30">
        <f>IF(OR($A194="",$B194=""),"",'OddsRatio_working_2-way'!N193)</f>
        <v>1.5477225575051663</v>
      </c>
      <c r="J194" s="30">
        <f>IF('Log_working_2-way'!$D193="","",A194^('Log_working_2-way'!$D193))</f>
        <v>2.8428302498606608</v>
      </c>
      <c r="K194" s="32">
        <f>IF('Log_working_2-way'!$D193="","",B194^('Log_working_2-way'!$D193))</f>
        <v>1.5426435777660368</v>
      </c>
      <c r="L194" s="37">
        <f t="shared" si="27"/>
        <v>0.35866983372921607</v>
      </c>
      <c r="M194" s="37">
        <f t="shared" si="28"/>
        <v>0.64133016627078376</v>
      </c>
      <c r="N194" s="38">
        <v>290</v>
      </c>
      <c r="O194" s="38">
        <f t="shared" si="29"/>
        <v>182.59259259259258</v>
      </c>
      <c r="P194" s="38">
        <f t="shared" si="30"/>
        <v>97.947019867549656</v>
      </c>
      <c r="Q194" s="38">
        <f t="shared" si="31"/>
        <v>192.05298013245036</v>
      </c>
      <c r="R194" s="38">
        <f t="shared" si="32"/>
        <v>107.4074074074074</v>
      </c>
      <c r="S194" s="39">
        <f t="shared" si="33"/>
        <v>-9.460387539857777</v>
      </c>
      <c r="T194" s="39">
        <f t="shared" si="34"/>
        <v>-9.4603875398577486</v>
      </c>
      <c r="U194" t="s">
        <v>268</v>
      </c>
      <c r="V194" t="s">
        <v>338</v>
      </c>
      <c r="W194" t="s">
        <v>349</v>
      </c>
      <c r="X194" t="s">
        <v>491</v>
      </c>
      <c r="Y194" s="41"/>
    </row>
    <row r="195" spans="1:25" ht="15" x14ac:dyDescent="0.25">
      <c r="A195">
        <v>2.16</v>
      </c>
      <c r="B195">
        <v>1.75</v>
      </c>
      <c r="C195" s="29">
        <f t="shared" ref="C195:C201" si="35">IF(OR($A195="",$B195=""),"",(1/A195)+(1/B195)-1)</f>
        <v>3.4391534391534417E-2</v>
      </c>
      <c r="D195" s="30">
        <f>IF(OR($A195="",$B195=""),"",A195*'MPTO_working_2-way'!$G194)</f>
        <v>2.2342857142857144</v>
      </c>
      <c r="E195" s="32">
        <f>IF(OR($A195="",$B195=""),"",B195*'MPTO_working_2-way'!$G194)</f>
        <v>1.8101851851851851</v>
      </c>
      <c r="F195" s="30">
        <f>IF(OR($A195="",$B195=""),"",'MPTO_working_2-way'!D194)</f>
        <v>2.2433234421364987</v>
      </c>
      <c r="G195" s="32">
        <f>IF(OR($A195="",$B195=""),"",'MPTO_working_2-way'!E194)</f>
        <v>1.8042959427207637</v>
      </c>
      <c r="H195" s="30">
        <f>IF(OR($A195="",$B195=""),"",'OddsRatio_working_2-way'!M194)</f>
        <v>2.2436505404118421</v>
      </c>
      <c r="I195" s="30">
        <f>IF(OR($A195="",$B195=""),"",'OddsRatio_working_2-way'!N194)</f>
        <v>1.8040844011283466</v>
      </c>
      <c r="J195" s="30">
        <f>IF('Log_working_2-way'!$D194="","",A195^('Log_working_2-way'!$D194))</f>
        <v>2.2478012615174499</v>
      </c>
      <c r="K195" s="32">
        <f>IF('Log_working_2-way'!$D194="","",B195^('Log_working_2-way'!$D194))</f>
        <v>1.8014096722292445</v>
      </c>
      <c r="L195" s="37">
        <f t="shared" si="27"/>
        <v>0.4475703324808184</v>
      </c>
      <c r="M195" s="37">
        <f t="shared" si="28"/>
        <v>0.55242966751918166</v>
      </c>
      <c r="N195" s="38">
        <v>291</v>
      </c>
      <c r="O195" s="38">
        <f t="shared" si="29"/>
        <v>156.2777777777778</v>
      </c>
      <c r="P195" s="38">
        <f t="shared" si="30"/>
        <v>124.71428571428571</v>
      </c>
      <c r="Q195" s="38">
        <f t="shared" si="31"/>
        <v>166.28571428571428</v>
      </c>
      <c r="R195" s="38">
        <f t="shared" si="32"/>
        <v>134.7222222222222</v>
      </c>
      <c r="S195" s="39">
        <f t="shared" si="33"/>
        <v>-10.007936507936478</v>
      </c>
      <c r="T195" s="39">
        <f t="shared" si="34"/>
        <v>-10.007936507936492</v>
      </c>
      <c r="U195" t="s">
        <v>271</v>
      </c>
      <c r="V195" t="s">
        <v>229</v>
      </c>
      <c r="W195" t="s">
        <v>349</v>
      </c>
      <c r="X195" t="s">
        <v>491</v>
      </c>
      <c r="Y195" s="41"/>
    </row>
    <row r="196" spans="1:25" s="35" customFormat="1" ht="15" x14ac:dyDescent="0.25">
      <c r="A196">
        <v>2.27</v>
      </c>
      <c r="B196">
        <v>1.69</v>
      </c>
      <c r="C196" s="29">
        <f t="shared" si="35"/>
        <v>3.2244610692594433E-2</v>
      </c>
      <c r="D196" s="30">
        <f>IF(OR($A196="",$B196=""),"",A196*'MPTO_working_2-way'!$G195)</f>
        <v>2.3431952662721893</v>
      </c>
      <c r="E196" s="32">
        <f>IF(OR($A196="",$B196=""),"",B196*'MPTO_working_2-way'!$G195)</f>
        <v>1.7444933920704846</v>
      </c>
      <c r="F196" s="30">
        <f>IF(OR($A196="",$B196=""),"",'MPTO_working_2-way'!D195)</f>
        <v>2.3562325338574457</v>
      </c>
      <c r="G196" s="32">
        <f>IF(OR($A196="",$B196=""),"",'MPTO_working_2-way'!E195)</f>
        <v>1.7373366845549443</v>
      </c>
      <c r="H196" s="30">
        <f>IF(OR($A196="",$B196=""),"",'OddsRatio_working_2-way'!M195)</f>
        <v>2.3566796637913199</v>
      </c>
      <c r="I196" s="30">
        <f>IF(OR($A196="",$B196=""),"",'OddsRatio_working_2-way'!N195)</f>
        <v>1.7370936756031574</v>
      </c>
      <c r="J196" s="30">
        <f>IF('Log_working_2-way'!$D195="","",A196^('Log_working_2-way'!$D195))</f>
        <v>2.3626810133503287</v>
      </c>
      <c r="K196" s="32">
        <f>IF('Log_working_2-way'!$D195="","",B196^('Log_working_2-way'!$D195))</f>
        <v>1.733847459679009</v>
      </c>
      <c r="L196" s="37">
        <f t="shared" si="27"/>
        <v>0.4267676767676768</v>
      </c>
      <c r="M196" s="37">
        <f t="shared" si="28"/>
        <v>0.5732323232323232</v>
      </c>
      <c r="N196" s="38">
        <v>292</v>
      </c>
      <c r="O196" s="38">
        <f t="shared" si="29"/>
        <v>163.36563876651982</v>
      </c>
      <c r="P196" s="38">
        <f t="shared" si="30"/>
        <v>119.21893491124258</v>
      </c>
      <c r="Q196" s="38">
        <f t="shared" si="31"/>
        <v>172.7810650887574</v>
      </c>
      <c r="R196" s="38">
        <f t="shared" si="32"/>
        <v>128.63436123348018</v>
      </c>
      <c r="S196" s="39">
        <f t="shared" si="33"/>
        <v>-9.4154263222375789</v>
      </c>
      <c r="T196" s="39">
        <f t="shared" si="34"/>
        <v>-9.4154263222375931</v>
      </c>
      <c r="U196" t="s">
        <v>315</v>
      </c>
      <c r="V196" t="s">
        <v>320</v>
      </c>
      <c r="W196" t="s">
        <v>349</v>
      </c>
      <c r="X196" t="s">
        <v>491</v>
      </c>
      <c r="Y196" s="41"/>
    </row>
    <row r="197" spans="1:25" ht="15" x14ac:dyDescent="0.25">
      <c r="A197">
        <v>2.27</v>
      </c>
      <c r="B197">
        <v>1.68</v>
      </c>
      <c r="C197" s="29">
        <f t="shared" si="35"/>
        <v>3.5766729599328695E-2</v>
      </c>
      <c r="D197" s="30">
        <f>IF(OR($A197="",$B197=""),"",A197*'MPTO_working_2-way'!$G196)</f>
        <v>2.3511904761904763</v>
      </c>
      <c r="E197" s="32">
        <f>IF(OR($A197="",$B197=""),"",B197*'MPTO_working_2-way'!$G196)</f>
        <v>1.7400881057268722</v>
      </c>
      <c r="F197" s="30">
        <f>IF(OR($A197="",$B197=""),"",'MPTO_working_2-way'!D196)</f>
        <v>2.3660503784588656</v>
      </c>
      <c r="G197" s="32">
        <f>IF(OR($A197="",$B197=""),"",'MPTO_working_2-way'!E196)</f>
        <v>1.7320374239258789</v>
      </c>
      <c r="H197" s="30">
        <f>IF(OR($A197="",$B197=""),"",'OddsRatio_working_2-way'!M196)</f>
        <v>2.3666188418222287</v>
      </c>
      <c r="I197" s="30">
        <f>IF(OR($A197="",$B197=""),"",'OddsRatio_working_2-way'!N196)</f>
        <v>1.7317329231804059</v>
      </c>
      <c r="J197" s="30">
        <f>IF('Log_working_2-way'!$D196="","",A197^('Log_working_2-way'!$D196))</f>
        <v>2.37348902776783</v>
      </c>
      <c r="K197" s="32">
        <f>IF('Log_working_2-way'!$D196="","",B197^('Log_working_2-way'!$D196))</f>
        <v>1.72807279838637</v>
      </c>
      <c r="L197" s="37">
        <f t="shared" ref="L197:L201" si="36">(1/D197)</f>
        <v>0.42531645569620252</v>
      </c>
      <c r="M197" s="37">
        <f t="shared" ref="M197:M201" si="37">(1/E197)</f>
        <v>0.57468354430379742</v>
      </c>
      <c r="N197" s="38">
        <v>293</v>
      </c>
      <c r="O197" s="38">
        <f t="shared" ref="O197:O201" si="38">(1/A197)*((N197*A197)-N197)</f>
        <v>163.92511013215858</v>
      </c>
      <c r="P197" s="38">
        <f t="shared" ref="P197:P201" si="39">(1/B197)*((N197*B197)-N197)</f>
        <v>118.5952380952381</v>
      </c>
      <c r="Q197" s="38">
        <f t="shared" ref="Q197:Q201" si="40">(1/B197)*N197</f>
        <v>174.4047619047619</v>
      </c>
      <c r="R197" s="38">
        <f t="shared" ref="R197:R201" si="41">(1/A197)*N197</f>
        <v>129.07488986784139</v>
      </c>
      <c r="S197" s="39">
        <f t="shared" ref="S197:S201" si="42">O197-Q197</f>
        <v>-10.479651772603319</v>
      </c>
      <c r="T197" s="39">
        <f t="shared" ref="T197:T201" si="43">P197-R197</f>
        <v>-10.47965177260329</v>
      </c>
      <c r="U197" t="s">
        <v>270</v>
      </c>
      <c r="V197" t="s">
        <v>337</v>
      </c>
      <c r="W197" t="s">
        <v>349</v>
      </c>
      <c r="X197" t="s">
        <v>491</v>
      </c>
      <c r="Y197" s="41"/>
    </row>
    <row r="198" spans="1:25" s="35" customFormat="1" ht="15" x14ac:dyDescent="0.25">
      <c r="A198">
        <v>1.94</v>
      </c>
      <c r="B198">
        <v>1.94</v>
      </c>
      <c r="C198" s="29">
        <f t="shared" si="35"/>
        <v>3.0927835051546504E-2</v>
      </c>
      <c r="D198" s="30">
        <f>IF(OR($A198="",$B198=""),"",A198*'MPTO_working_2-way'!$G197)</f>
        <v>2</v>
      </c>
      <c r="E198" s="32">
        <f>IF(OR($A198="",$B198=""),"",B198*'MPTO_working_2-way'!$G197)</f>
        <v>2</v>
      </c>
      <c r="F198" s="30">
        <f>IF(OR($A198="",$B198=""),"",'MPTO_working_2-way'!D197)</f>
        <v>2.0000000000000004</v>
      </c>
      <c r="G198" s="32">
        <f>IF(OR($A198="",$B198=""),"",'MPTO_working_2-way'!E197)</f>
        <v>2.0000000000000004</v>
      </c>
      <c r="H198" s="30">
        <f>IF(OR($A198="",$B198=""),"",'OddsRatio_working_2-way'!M197)</f>
        <v>2.0000000000000004</v>
      </c>
      <c r="I198" s="30">
        <f>IF(OR($A198="",$B198=""),"",'OddsRatio_working_2-way'!N197)</f>
        <v>2.0000000000000004</v>
      </c>
      <c r="J198" s="30">
        <f>IF('Log_working_2-way'!$D197="","",A198^('Log_working_2-way'!$D197))</f>
        <v>1.9999999999999891</v>
      </c>
      <c r="K198" s="32">
        <f>IF('Log_working_2-way'!$D197="","",B198^('Log_working_2-way'!$D197))</f>
        <v>1.9999999999999891</v>
      </c>
      <c r="L198" s="37">
        <f t="shared" si="36"/>
        <v>0.5</v>
      </c>
      <c r="M198" s="37">
        <f t="shared" si="37"/>
        <v>0.5</v>
      </c>
      <c r="N198" s="38">
        <v>294</v>
      </c>
      <c r="O198" s="38">
        <f t="shared" si="38"/>
        <v>142.45360824742269</v>
      </c>
      <c r="P198" s="38">
        <f t="shared" si="39"/>
        <v>142.45360824742269</v>
      </c>
      <c r="Q198" s="38">
        <f t="shared" si="40"/>
        <v>151.54639175257734</v>
      </c>
      <c r="R198" s="38">
        <f t="shared" si="41"/>
        <v>151.54639175257734</v>
      </c>
      <c r="S198" s="39">
        <f t="shared" si="42"/>
        <v>-9.0927835051546424</v>
      </c>
      <c r="T198" s="39">
        <f t="shared" si="43"/>
        <v>-9.0927835051546424</v>
      </c>
      <c r="U198" t="s">
        <v>321</v>
      </c>
      <c r="V198" t="s">
        <v>280</v>
      </c>
      <c r="W198" t="s">
        <v>350</v>
      </c>
      <c r="X198" t="s">
        <v>491</v>
      </c>
      <c r="Y198" s="41"/>
    </row>
    <row r="199" spans="1:25" ht="15" x14ac:dyDescent="0.25">
      <c r="A199">
        <v>1.78</v>
      </c>
      <c r="B199">
        <v>2.12</v>
      </c>
      <c r="C199" s="29">
        <f t="shared" si="35"/>
        <v>3.3495866016535869E-2</v>
      </c>
      <c r="D199" s="30">
        <f>IF(OR($A199="",$B199=""),"",A199*'MPTO_working_2-way'!$G198)</f>
        <v>1.8396226415094339</v>
      </c>
      <c r="E199" s="32">
        <f>IF(OR($A199="",$B199=""),"",B199*'MPTO_working_2-way'!$G198)</f>
        <v>2.191011235955056</v>
      </c>
      <c r="F199" s="30">
        <f>IF(OR($A199="",$B199=""),"",'MPTO_working_2-way'!D198)</f>
        <v>1.8346946713341112</v>
      </c>
      <c r="G199" s="32">
        <f>IF(OR($A199="",$B199=""),"",'MPTO_working_2-way'!E198)</f>
        <v>2.1980428704566637</v>
      </c>
      <c r="H199" s="30">
        <f>IF(OR($A199="",$B199=""),"",'OddsRatio_working_2-way'!M198)</f>
        <v>1.83452296039628</v>
      </c>
      <c r="I199" s="30">
        <f>IF(OR($A199="",$B199=""),"",'OddsRatio_working_2-way'!N198)</f>
        <v>2.1982893790305562</v>
      </c>
      <c r="J199" s="30">
        <f>IF('Log_working_2-way'!$D198="","",A199^('Log_working_2-way'!$D198))</f>
        <v>1.8322858584832242</v>
      </c>
      <c r="K199" s="32">
        <f>IF('Log_working_2-way'!$D198="","",B199^('Log_working_2-way'!$D198))</f>
        <v>2.2015102621380289</v>
      </c>
      <c r="L199" s="37">
        <f t="shared" si="36"/>
        <v>0.54358974358974366</v>
      </c>
      <c r="M199" s="37">
        <f t="shared" si="37"/>
        <v>0.45641025641025645</v>
      </c>
      <c r="N199" s="38">
        <v>295</v>
      </c>
      <c r="O199" s="38">
        <f t="shared" si="38"/>
        <v>129.26966292134833</v>
      </c>
      <c r="P199" s="38">
        <f t="shared" si="39"/>
        <v>155.84905660377356</v>
      </c>
      <c r="Q199" s="38">
        <f t="shared" si="40"/>
        <v>139.15094339622641</v>
      </c>
      <c r="R199" s="38">
        <f t="shared" si="41"/>
        <v>165.7303370786517</v>
      </c>
      <c r="S199" s="39">
        <f t="shared" si="42"/>
        <v>-9.881280474878082</v>
      </c>
      <c r="T199" s="39">
        <f t="shared" si="43"/>
        <v>-9.8812804748781389</v>
      </c>
      <c r="U199" t="s">
        <v>276</v>
      </c>
      <c r="V199" t="s">
        <v>233</v>
      </c>
      <c r="W199" t="s">
        <v>350</v>
      </c>
      <c r="X199" t="s">
        <v>491</v>
      </c>
      <c r="Y199" s="41"/>
    </row>
    <row r="200" spans="1:25" s="35" customFormat="1" ht="15" x14ac:dyDescent="0.25">
      <c r="A200">
        <v>1.64</v>
      </c>
      <c r="B200">
        <v>2.37</v>
      </c>
      <c r="C200" s="29">
        <f t="shared" si="35"/>
        <v>3.1697025831017633E-2</v>
      </c>
      <c r="D200" s="30">
        <f>IF(OR($A200="",$B200=""),"",A200*'MPTO_working_2-way'!$G199)</f>
        <v>1.6919831223628687</v>
      </c>
      <c r="E200" s="32">
        <f>IF(OR($A200="",$B200=""),"",B200*'MPTO_working_2-way'!$G199)</f>
        <v>2.4451219512195119</v>
      </c>
      <c r="F200" s="30">
        <f>IF(OR($A200="",$B200=""),"",'MPTO_working_2-way'!D199)</f>
        <v>1.6837636458152829</v>
      </c>
      <c r="G200" s="32">
        <f>IF(OR($A200="",$B200=""),"",'MPTO_working_2-way'!E199)</f>
        <v>2.4624936644703492</v>
      </c>
      <c r="H200" s="30">
        <f>IF(OR($A200="",$B200=""),"",'OddsRatio_working_2-way'!M199)</f>
        <v>1.6834861261734084</v>
      </c>
      <c r="I200" s="30">
        <f>IF(OR($A200="",$B200=""),"",'OddsRatio_working_2-way'!N199)</f>
        <v>2.4630874888399528</v>
      </c>
      <c r="J200" s="30">
        <f>IF('Log_working_2-way'!$D199="","",A200^('Log_working_2-way'!$D199))</f>
        <v>1.6797561972418789</v>
      </c>
      <c r="K200" s="32">
        <f>IF('Log_working_2-way'!$D199="","",B200^('Log_working_2-way'!$D199))</f>
        <v>2.4711156795001918</v>
      </c>
      <c r="L200" s="37">
        <f t="shared" si="36"/>
        <v>0.59102244389027447</v>
      </c>
      <c r="M200" s="37">
        <f t="shared" si="37"/>
        <v>0.40897755610972575</v>
      </c>
      <c r="N200" s="38">
        <v>296</v>
      </c>
      <c r="O200" s="38">
        <f t="shared" si="38"/>
        <v>115.51219512195122</v>
      </c>
      <c r="P200" s="38">
        <f t="shared" si="39"/>
        <v>171.10548523206748</v>
      </c>
      <c r="Q200" s="38">
        <f t="shared" si="40"/>
        <v>124.89451476793248</v>
      </c>
      <c r="R200" s="38">
        <f t="shared" si="41"/>
        <v>180.48780487804876</v>
      </c>
      <c r="S200" s="39">
        <f t="shared" si="42"/>
        <v>-9.382319645981255</v>
      </c>
      <c r="T200" s="39">
        <f t="shared" si="43"/>
        <v>-9.3823196459812834</v>
      </c>
      <c r="U200" t="s">
        <v>232</v>
      </c>
      <c r="V200" t="s">
        <v>279</v>
      </c>
      <c r="W200" t="s">
        <v>350</v>
      </c>
      <c r="X200" t="s">
        <v>491</v>
      </c>
      <c r="Y200" s="41"/>
    </row>
    <row r="201" spans="1:25" s="35" customFormat="1" ht="15" x14ac:dyDescent="0.25">
      <c r="A201">
        <v>1.47</v>
      </c>
      <c r="B201">
        <v>2.78</v>
      </c>
      <c r="C201" s="29">
        <f t="shared" si="35"/>
        <v>3.9984339059364826E-2</v>
      </c>
      <c r="D201" s="30">
        <f>IF(OR($A201="",$B201=""),"",A201*'MPTO_working_2-way'!$G200)</f>
        <v>1.5287769784172662</v>
      </c>
      <c r="E201" s="32">
        <f>IF(OR($A201="",$B201=""),"",B201*'MPTO_working_2-way'!$G200)</f>
        <v>2.8911564625850339</v>
      </c>
      <c r="F201" s="30">
        <f>IF(OR($A201="",$B201=""),"",'MPTO_working_2-way'!D200)</f>
        <v>1.5145091353815365</v>
      </c>
      <c r="G201" s="32">
        <f>IF(OR($A201="",$B201=""),"",'MPTO_working_2-way'!E200)</f>
        <v>2.9436000864366494</v>
      </c>
      <c r="H201" s="30">
        <f>IF(OR($A201="",$B201=""),"",'OddsRatio_working_2-way'!M200)</f>
        <v>1.5138530371810843</v>
      </c>
      <c r="I201" s="30">
        <f>IF(OR($A201="",$B201=""),"",'OddsRatio_working_2-way'!N200)</f>
        <v>2.9460817152815526</v>
      </c>
      <c r="J201" s="30">
        <f>IF('Log_working_2-way'!$D200="","",A201^('Log_working_2-way'!$D200))</f>
        <v>1.5073069397899939</v>
      </c>
      <c r="K201" s="32">
        <f>IF('Log_working_2-way'!$D200="","",B201^('Log_working_2-way'!$D200))</f>
        <v>2.971193219657303</v>
      </c>
      <c r="L201" s="37">
        <f t="shared" si="36"/>
        <v>0.65411764705882347</v>
      </c>
      <c r="M201" s="37">
        <f t="shared" si="37"/>
        <v>0.34588235294117647</v>
      </c>
      <c r="N201" s="38">
        <v>297</v>
      </c>
      <c r="O201" s="38">
        <f t="shared" si="38"/>
        <v>94.959183673469369</v>
      </c>
      <c r="P201" s="38">
        <f t="shared" si="39"/>
        <v>190.16546762589928</v>
      </c>
      <c r="Q201" s="38">
        <f t="shared" si="40"/>
        <v>106.83453237410073</v>
      </c>
      <c r="R201" s="38">
        <f t="shared" si="41"/>
        <v>202.0408163265306</v>
      </c>
      <c r="S201" s="39">
        <f t="shared" si="42"/>
        <v>-11.875348700631363</v>
      </c>
      <c r="T201" s="39">
        <f t="shared" si="43"/>
        <v>-11.875348700631321</v>
      </c>
      <c r="U201" t="s">
        <v>278</v>
      </c>
      <c r="V201" t="s">
        <v>274</v>
      </c>
      <c r="W201" t="s">
        <v>350</v>
      </c>
      <c r="X201" t="s">
        <v>491</v>
      </c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58" activePane="bottomLeft" state="frozen"/>
      <selection pane="bottomLeft" activeCell="S3" sqref="S3:S20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1.57</v>
      </c>
      <c r="B3">
        <v>4.43</v>
      </c>
      <c r="C3">
        <v>5.34</v>
      </c>
      <c r="D3" s="20">
        <f>IF(OR($A3="",$B3="",$C3=""),"",(1/A3)+(1/B3)+(1/C3)-1)</f>
        <v>4.9942227073744405E-2</v>
      </c>
      <c r="E3" s="17">
        <f>IF(OR($A3="",$B3="",$C3=""),"",A3*'MPTO_working_3-way'!$I2)</f>
        <v>1.6484092965057788</v>
      </c>
      <c r="F3" s="21">
        <f>IF(OR($A3="",$B3="",$C3=""),"",B3*'MPTO_working_3-way'!$I2)</f>
        <v>4.6512440659366874</v>
      </c>
      <c r="G3" s="22">
        <f>IF(OR($A3="",$B3="",$C3=""),"",C3*'MPTO_working_3-way'!$I2)</f>
        <v>5.6066914925737947</v>
      </c>
      <c r="H3" s="17">
        <f>IF(OR($A3="",$B3="",$C3=""),"",'MPTO_working_3-way'!E2)</f>
        <v>1.6121354693410141</v>
      </c>
      <c r="I3" s="21">
        <f>IF(OR($A3="",$B3="",$C3=""),"",'MPTO_working_3-way'!F2)</f>
        <v>4.7827158323208083</v>
      </c>
      <c r="J3" s="22">
        <f>IF(OR($A3="",$B3="",$C3=""),"",'MPTO_working_3-way'!G2)</f>
        <v>5.861028843423564</v>
      </c>
      <c r="K3" s="17">
        <f>IF(OR($A3="",$B3="",$C3=""),"",'OddsRatio_working_3-way'!H2)</f>
        <v>1.6239415760048548</v>
      </c>
      <c r="L3" s="21">
        <f>IF(OR($A3="",$B3="",$C3=""),"",'OddsRatio_working_3-way'!I2)</f>
        <v>4.7545957994678103</v>
      </c>
      <c r="M3" s="22">
        <f>IF(OR($A3="",$B3="",$C3=""),"",'OddsRatio_working_3-way'!J2)</f>
        <v>5.7507130523878418</v>
      </c>
      <c r="N3" s="23">
        <f>(1/E3)* 100</f>
        <v>60.66454503258101</v>
      </c>
      <c r="O3" s="24">
        <f>(1/F3)* 100</f>
        <v>21.499624311772507</v>
      </c>
      <c r="P3" s="24">
        <f>(1/G3)* 100</f>
        <v>17.835830655646479</v>
      </c>
      <c r="Q3" t="s">
        <v>473</v>
      </c>
      <c r="R3" t="s">
        <v>90</v>
      </c>
      <c r="S3" s="48" t="s">
        <v>488</v>
      </c>
      <c r="T3" s="35">
        <v>100</v>
      </c>
      <c r="U3" s="35">
        <f>(1/A4)*((T3*A4)-T3)</f>
        <v>31.03448275862069</v>
      </c>
      <c r="V3" s="35">
        <f>(1/B4)*((T3*B4)-T3)</f>
        <v>79.466119096509232</v>
      </c>
      <c r="W3" s="35">
        <f>(1/C4)*((T3*C4)-T3)</f>
        <v>84.251968503937007</v>
      </c>
      <c r="X3" s="35">
        <f>((1/B4)+(1/C4))*T3</f>
        <v>36.281912399553754</v>
      </c>
      <c r="Y3" s="35">
        <f>((1/A4)+(1/C4))*T3</f>
        <v>84.713548737442295</v>
      </c>
      <c r="Z3" s="35">
        <f>((1/A4)+(1/B4))*T3</f>
        <v>89.499398144870071</v>
      </c>
      <c r="AA3" s="35">
        <f t="shared" ref="AA3" si="0">U3-X3</f>
        <v>-5.2474296409330634</v>
      </c>
      <c r="AB3" s="35">
        <f t="shared" ref="AB3" si="1">V3-Y3</f>
        <v>-5.2474296409330634</v>
      </c>
      <c r="AC3" s="35">
        <f t="shared" ref="AC3" si="2">W3-Z3</f>
        <v>-5.2474296409330634</v>
      </c>
      <c r="AD3" s="27"/>
      <c r="AE3" s="27"/>
      <c r="AF3">
        <v>1.58</v>
      </c>
      <c r="AG3">
        <v>2.4</v>
      </c>
      <c r="AH3" s="41"/>
      <c r="AI3" s="27"/>
      <c r="AJ3" t="s">
        <v>212</v>
      </c>
    </row>
    <row r="4" spans="1:36" ht="15" x14ac:dyDescent="0.25">
      <c r="A4">
        <v>1.45</v>
      </c>
      <c r="B4">
        <v>4.87</v>
      </c>
      <c r="C4">
        <v>6.35</v>
      </c>
      <c r="D4" s="20">
        <f t="shared" ref="D4:D67" si="3">IF(OR($A4="",$B4="",$C4=""),"",(1/A4)+(1/B4)+(1/C4)-1)</f>
        <v>5.2474296409330545E-2</v>
      </c>
      <c r="E4" s="17">
        <f>IF(OR($A4="",$B4="",$C4=""),"",A4*'MPTO_working_3-way'!$I3)</f>
        <v>1.5260877297935291</v>
      </c>
      <c r="F4" s="21">
        <f>IF(OR($A4="",$B4="",$C4=""),"",B4*'MPTO_working_3-way'!$I3)</f>
        <v>5.12554982351344</v>
      </c>
      <c r="G4" s="22">
        <f>IF(OR($A4="",$B4="",$C4=""),"",C4*'MPTO_working_3-way'!$I3)</f>
        <v>6.6832117821992485</v>
      </c>
      <c r="H4" s="17">
        <f>IF(OR($A4="",$B4="",$C4=""),"",'MPTO_working_3-way'!E3)</f>
        <v>1.4877327354602286</v>
      </c>
      <c r="I4" s="21">
        <f>IF(OR($A4="",$B4="",$C4=""),"",'MPTO_working_3-way'!F3)</f>
        <v>5.3234706627845192</v>
      </c>
      <c r="J4" s="22">
        <f>IF(OR($A4="",$B4="",$C4=""),"",'MPTO_working_3-way'!G3)</f>
        <v>7.1434243907490202</v>
      </c>
      <c r="K4" s="17">
        <f>IF(OR($A4="",$B4="",$C4=""),"",'OddsRatio_working_3-way'!H3)</f>
        <v>1.4993445541407824</v>
      </c>
      <c r="L4" s="21">
        <f>IF(OR($A4="",$B4="",$C4=""),"",'OddsRatio_working_3-way'!I3)</f>
        <v>5.2943631656107275</v>
      </c>
      <c r="M4" s="22">
        <f>IF(OR($A4="",$B4="",$C4=""),"",'OddsRatio_working_3-way'!J3)</f>
        <v>6.9366519214515217</v>
      </c>
      <c r="N4" s="23">
        <f t="shared" ref="N4" si="4">(1/E4)* 100</f>
        <v>65.527032324366715</v>
      </c>
      <c r="O4" s="24">
        <f t="shared" ref="O4" si="5">(1/F4)* 100</f>
        <v>19.510102026762162</v>
      </c>
      <c r="P4" s="24">
        <f t="shared" ref="P4" si="6">(1/G4)* 100</f>
        <v>14.962865648871141</v>
      </c>
      <c r="Q4" t="s">
        <v>475</v>
      </c>
      <c r="R4" t="s">
        <v>203</v>
      </c>
      <c r="S4" s="48" t="s">
        <v>488</v>
      </c>
      <c r="T4" s="35">
        <v>100</v>
      </c>
      <c r="U4" s="35">
        <f t="shared" ref="U4" si="7">(1/A5)*((T4*A5)-T4)</f>
        <v>27.536231884057976</v>
      </c>
      <c r="V4" s="35">
        <f t="shared" ref="V4" si="8">(1/B5)*((T4*B5)-T4)</f>
        <v>80.46875</v>
      </c>
      <c r="W4" s="35">
        <f t="shared" ref="W4" si="9">(1/C5)*((T4*C5)-T4)</f>
        <v>86.859395532194483</v>
      </c>
      <c r="X4" s="35">
        <f t="shared" ref="X4" si="10">((1/B5)+(1/C5))*T4</f>
        <v>32.671854467805517</v>
      </c>
      <c r="Y4" s="35">
        <f t="shared" ref="Y4" si="11">((1/A5)+(1/C5))*T4</f>
        <v>85.604372583747562</v>
      </c>
      <c r="Z4" s="35">
        <f t="shared" ref="Z4" si="12">((1/A5)+(1/B5))*T4</f>
        <v>91.995018115942045</v>
      </c>
      <c r="AA4" s="35">
        <f t="shared" ref="AA4" si="13">U4-X4</f>
        <v>-5.1356225837475407</v>
      </c>
      <c r="AB4" s="35">
        <f t="shared" ref="AB4" si="14">V4-Y4</f>
        <v>-5.135622583747562</v>
      </c>
      <c r="AC4" s="35">
        <f t="shared" ref="AC4" si="15">W4-Z4</f>
        <v>-5.135622583747562</v>
      </c>
      <c r="AD4" s="4"/>
      <c r="AE4" s="4"/>
      <c r="AF4">
        <v>1.51</v>
      </c>
      <c r="AG4">
        <v>2.58</v>
      </c>
      <c r="AH4" s="4"/>
      <c r="AI4" s="4"/>
      <c r="AJ4" t="s">
        <v>212</v>
      </c>
    </row>
    <row r="5" spans="1:36" s="12" customFormat="1" ht="15" x14ac:dyDescent="0.25">
      <c r="A5">
        <v>1.38</v>
      </c>
      <c r="B5">
        <v>5.12</v>
      </c>
      <c r="C5">
        <v>7.61</v>
      </c>
      <c r="D5" s="20">
        <f t="shared" si="3"/>
        <v>5.1356225837475566E-2</v>
      </c>
      <c r="E5" s="17">
        <f>IF(OR($A5="",$B5="",$C5=""),"",A5*'MPTO_working_3-way'!$I4)</f>
        <v>1.4508715916557162</v>
      </c>
      <c r="F5" s="21">
        <f>IF(OR($A5="",$B5="",$C5=""),"",B5*'MPTO_working_3-way'!$I4)</f>
        <v>5.3829438762878752</v>
      </c>
      <c r="G5" s="22">
        <f>IF(OR($A5="",$B5="",$C5=""),"",C5*'MPTO_working_3-way'!$I4)</f>
        <v>8.0008208786231894</v>
      </c>
      <c r="H5" s="17">
        <f>IF(OR($A5="",$B5="",$C5=""),"",'MPTO_working_3-way'!E4)</f>
        <v>1.4133897265160089</v>
      </c>
      <c r="I5" s="21">
        <f>IF(OR($A5="",$B5="",$C5=""),"",'MPTO_working_3-way'!F4)</f>
        <v>5.6118688495024509</v>
      </c>
      <c r="J5" s="22">
        <f>IF(OR($A5="",$B5="",$C5=""),"",'MPTO_working_3-way'!G4)</f>
        <v>8.7498783862539398</v>
      </c>
      <c r="K5" s="17">
        <f>IF(OR($A5="",$B5="",$C5=""),"",'OddsRatio_working_3-way'!H4)</f>
        <v>1.4242856009489284</v>
      </c>
      <c r="L5" s="21">
        <f>IF(OR($A5="",$B5="",$C5=""),"",'OddsRatio_working_3-way'!I4)</f>
        <v>5.6001491471304901</v>
      </c>
      <c r="M5" s="22">
        <f>IF(OR($A5="",$B5="",$C5=""),"",'OddsRatio_working_3-way'!J4)</f>
        <v>8.3803363744011019</v>
      </c>
      <c r="N5" s="23">
        <f t="shared" ref="N5:N68" si="16">(1/E5)* 100</f>
        <v>68.924087131571227</v>
      </c>
      <c r="O5" s="24">
        <f t="shared" ref="O5:O68" si="17">(1/F5)* 100</f>
        <v>18.577195359681305</v>
      </c>
      <c r="P5" s="24">
        <f t="shared" ref="P5:P68" si="18">(1/G5)* 100</f>
        <v>12.498717508747474</v>
      </c>
      <c r="Q5" t="s">
        <v>472</v>
      </c>
      <c r="R5" t="s">
        <v>205</v>
      </c>
      <c r="S5" s="48" t="s">
        <v>488</v>
      </c>
      <c r="T5" s="35">
        <v>100</v>
      </c>
      <c r="U5" s="35">
        <f t="shared" ref="U5:U68" si="19">(1/A6)*((T5*A6)-T5)</f>
        <v>77.777777777777771</v>
      </c>
      <c r="V5" s="35">
        <f t="shared" ref="V5:V68" si="20">(1/B6)*((T5*B6)-T5)</f>
        <v>76.359338061465735</v>
      </c>
      <c r="W5" s="35">
        <f t="shared" ref="W5:W68" si="21">(1/C6)*((T5*C6)-T5)</f>
        <v>40.828402366863905</v>
      </c>
      <c r="X5" s="35">
        <f t="shared" ref="X5:X68" si="22">((1/B6)+(1/C6))*T5</f>
        <v>82.812259571670381</v>
      </c>
      <c r="Y5" s="35">
        <f t="shared" ref="Y5:Y68" si="23">((1/A6)+(1/C6))*T5</f>
        <v>81.393819855358316</v>
      </c>
      <c r="Z5" s="35">
        <f t="shared" ref="Z5:Z68" si="24">((1/A6)+(1/B6))*T5</f>
        <v>45.862884160756501</v>
      </c>
      <c r="AA5" s="35">
        <f t="shared" ref="AA5:AA68" si="25">U5-X5</f>
        <v>-5.0344817938926099</v>
      </c>
      <c r="AB5" s="35">
        <f t="shared" ref="AB5:AB68" si="26">V5-Y5</f>
        <v>-5.0344817938925814</v>
      </c>
      <c r="AC5" s="35">
        <f t="shared" ref="AC5:AC68" si="27">W5-Z5</f>
        <v>-5.0344817938925956</v>
      </c>
      <c r="AD5" s="27"/>
      <c r="AE5" s="27"/>
      <c r="AF5">
        <v>1.57</v>
      </c>
      <c r="AG5">
        <v>2.42</v>
      </c>
      <c r="AH5" s="36"/>
      <c r="AI5" s="27"/>
      <c r="AJ5" t="s">
        <v>212</v>
      </c>
    </row>
    <row r="6" spans="1:36" s="12" customFormat="1" ht="15" x14ac:dyDescent="0.25">
      <c r="A6">
        <v>4.5</v>
      </c>
      <c r="B6">
        <v>4.2300000000000004</v>
      </c>
      <c r="C6">
        <v>1.69</v>
      </c>
      <c r="D6" s="20">
        <f t="shared" si="3"/>
        <v>5.0344817938925868E-2</v>
      </c>
      <c r="E6" s="17">
        <f>IF(OR($A6="",$B6="",$C6=""),"",A6*'MPTO_working_3-way'!$I5)</f>
        <v>4.7265516807251666</v>
      </c>
      <c r="F6" s="21">
        <f>IF(OR($A6="",$B6="",$C6=""),"",B6*'MPTO_working_3-way'!$I5)</f>
        <v>4.4429585798816564</v>
      </c>
      <c r="G6" s="22">
        <f>IF(OR($A6="",$B6="",$C6=""),"",C6*'MPTO_working_3-way'!$I5)</f>
        <v>1.7750827423167848</v>
      </c>
      <c r="H6" s="17">
        <f>IF(OR($A6="",$B6="",$C6=""),"",'MPTO_working_3-way'!E5)</f>
        <v>4.8675866451803262</v>
      </c>
      <c r="I6" s="21">
        <f>IF(OR($A6="",$B6="",$C6=""),"",'MPTO_working_3-way'!F5)</f>
        <v>4.5532154306702619</v>
      </c>
      <c r="J6" s="22">
        <f>IF(OR($A6="",$B6="",$C6=""),"",'MPTO_working_3-way'!G5)</f>
        <v>1.7393289592136318</v>
      </c>
      <c r="K6" s="17">
        <f>IF(OR($A6="",$B6="",$C6=""),"",'OddsRatio_working_3-way'!H5)</f>
        <v>4.8125924418348234</v>
      </c>
      <c r="L6" s="21">
        <f>IF(OR($A6="",$B6="",$C6=""),"",'OddsRatio_working_3-way'!I5)</f>
        <v>4.5184781677504215</v>
      </c>
      <c r="M6" s="22">
        <f>IF(OR($A6="",$B6="",$C6=""),"",'OddsRatio_working_3-way'!J5)</f>
        <v>1.7516253671045789</v>
      </c>
      <c r="N6" s="23">
        <f t="shared" si="16"/>
        <v>21.157073222704632</v>
      </c>
      <c r="O6" s="24">
        <f t="shared" si="17"/>
        <v>22.507524705004929</v>
      </c>
      <c r="P6" s="24">
        <f t="shared" si="18"/>
        <v>56.335402072290442</v>
      </c>
      <c r="Q6" t="s">
        <v>466</v>
      </c>
      <c r="R6" t="s">
        <v>471</v>
      </c>
      <c r="S6" s="48" t="s">
        <v>488</v>
      </c>
      <c r="T6" s="35">
        <v>100</v>
      </c>
      <c r="U6" s="35">
        <f t="shared" si="19"/>
        <v>64.539007092198588</v>
      </c>
      <c r="V6" s="35">
        <f t="shared" si="20"/>
        <v>73.262032085561486</v>
      </c>
      <c r="W6" s="35">
        <f t="shared" si="21"/>
        <v>59.514170040485837</v>
      </c>
      <c r="X6" s="35">
        <f t="shared" si="22"/>
        <v>67.223797873952677</v>
      </c>
      <c r="Y6" s="35">
        <f t="shared" si="23"/>
        <v>75.946822867315589</v>
      </c>
      <c r="Z6" s="35">
        <f t="shared" si="24"/>
        <v>62.198960822239926</v>
      </c>
      <c r="AA6" s="35">
        <f t="shared" si="25"/>
        <v>-2.6847907817540886</v>
      </c>
      <c r="AB6" s="35">
        <f t="shared" si="26"/>
        <v>-2.6847907817541028</v>
      </c>
      <c r="AC6" s="35">
        <f t="shared" si="27"/>
        <v>-2.6847907817540886</v>
      </c>
      <c r="AD6" s="27"/>
      <c r="AE6" s="27"/>
      <c r="AF6">
        <v>1.56</v>
      </c>
      <c r="AG6">
        <v>2.4500000000000002</v>
      </c>
      <c r="AH6" s="36"/>
      <c r="AI6" s="27"/>
      <c r="AJ6" t="s">
        <v>212</v>
      </c>
    </row>
    <row r="7" spans="1:36" s="12" customFormat="1" ht="15" x14ac:dyDescent="0.25">
      <c r="A7">
        <v>2.82</v>
      </c>
      <c r="B7">
        <v>3.74</v>
      </c>
      <c r="C7">
        <v>2.4700000000000002</v>
      </c>
      <c r="D7" s="20">
        <f t="shared" si="3"/>
        <v>2.6847907817540984E-2</v>
      </c>
      <c r="E7" s="17">
        <f>IF(OR($A7="",$B7="",$C7=""),"",A7*'MPTO_working_3-way'!$I6)</f>
        <v>2.8957111000454656</v>
      </c>
      <c r="F7" s="21">
        <f>IF(OR($A7="",$B7="",$C7=""),"",B7*'MPTO_working_3-way'!$I6)</f>
        <v>3.8404111752376036</v>
      </c>
      <c r="G7" s="22">
        <f>IF(OR($A7="",$B7="",$C7=""),"",C7*'MPTO_working_3-way'!$I6)</f>
        <v>2.5363143323093262</v>
      </c>
      <c r="H7" s="17">
        <f>IF(OR($A7="",$B7="",$C7=""),"",'MPTO_working_3-way'!E6)</f>
        <v>2.8930110154750892</v>
      </c>
      <c r="I7" s="21">
        <f>IF(OR($A7="",$B7="",$C7=""),"",'MPTO_working_3-way'!F6)</f>
        <v>3.8695141546213576</v>
      </c>
      <c r="J7" s="22">
        <f>IF(OR($A7="",$B7="",$C7=""),"",'MPTO_working_3-way'!G6)</f>
        <v>2.5258329757710452</v>
      </c>
      <c r="K7" s="17">
        <f>IF(OR($A7="",$B7="",$C7=""),"",'OddsRatio_working_3-way'!H6)</f>
        <v>2.8953860698049101</v>
      </c>
      <c r="L7" s="21">
        <f>IF(OR($A7="",$B7="",$C7=""),"",'OddsRatio_working_3-way'!I6)</f>
        <v>3.8534933138821184</v>
      </c>
      <c r="M7" s="22">
        <f>IF(OR($A7="",$B7="",$C7=""),"",'OddsRatio_working_3-way'!J6)</f>
        <v>2.5308887486885818</v>
      </c>
      <c r="N7" s="23">
        <f t="shared" si="16"/>
        <v>34.533831775700932</v>
      </c>
      <c r="O7" s="24">
        <f t="shared" si="17"/>
        <v>26.038878504672891</v>
      </c>
      <c r="P7" s="24">
        <f t="shared" si="18"/>
        <v>39.42728971962616</v>
      </c>
      <c r="Q7" t="s">
        <v>398</v>
      </c>
      <c r="R7" t="s">
        <v>351</v>
      </c>
      <c r="S7" s="48" t="s">
        <v>488</v>
      </c>
      <c r="T7" s="35">
        <v>100</v>
      </c>
      <c r="U7" s="35">
        <f t="shared" si="19"/>
        <v>42.196531791907518</v>
      </c>
      <c r="V7" s="35">
        <f t="shared" si="20"/>
        <v>76.133651551312653</v>
      </c>
      <c r="W7" s="35">
        <f t="shared" si="21"/>
        <v>78.632478632478637</v>
      </c>
      <c r="X7" s="35">
        <f t="shared" si="22"/>
        <v>45.233869816208717</v>
      </c>
      <c r="Y7" s="35">
        <f t="shared" si="23"/>
        <v>79.170989575613859</v>
      </c>
      <c r="Z7" s="35">
        <f t="shared" si="24"/>
        <v>81.66981665677983</v>
      </c>
      <c r="AA7" s="35">
        <f t="shared" si="25"/>
        <v>-3.0373380243011994</v>
      </c>
      <c r="AB7" s="35">
        <f t="shared" si="26"/>
        <v>-3.0373380243012065</v>
      </c>
      <c r="AC7" s="35">
        <f t="shared" si="27"/>
        <v>-3.0373380243011923</v>
      </c>
      <c r="AD7" s="27"/>
      <c r="AE7" s="27"/>
      <c r="AF7">
        <v>1.68</v>
      </c>
      <c r="AG7">
        <v>2.2799999999999998</v>
      </c>
      <c r="AH7" s="36"/>
      <c r="AI7" s="27"/>
      <c r="AJ7" t="s">
        <v>430</v>
      </c>
    </row>
    <row r="8" spans="1:36" ht="15" x14ac:dyDescent="0.25">
      <c r="A8">
        <v>1.73</v>
      </c>
      <c r="B8">
        <v>4.1900000000000004</v>
      </c>
      <c r="C8">
        <v>4.68</v>
      </c>
      <c r="D8" s="20">
        <f t="shared" si="3"/>
        <v>3.0373380243012171E-2</v>
      </c>
      <c r="E8" s="17">
        <f>IF(OR($A8="",$B8="",$C8=""),"",A8*'MPTO_working_3-way'!$I7)</f>
        <v>1.7825459478204111</v>
      </c>
      <c r="F8" s="21">
        <f>IF(OR($A8="",$B8="",$C8=""),"",B8*'MPTO_working_3-way'!$I7)</f>
        <v>4.3172644632182218</v>
      </c>
      <c r="G8" s="22">
        <f>IF(OR($A8="",$B8="",$C8=""),"",C8*'MPTO_working_3-way'!$I7)</f>
        <v>4.8221474195372966</v>
      </c>
      <c r="H8" s="17">
        <f>IF(OR($A8="",$B8="",$C8=""),"",'MPTO_working_3-way'!E7)</f>
        <v>1.7608416986728217</v>
      </c>
      <c r="I8" s="21">
        <f>IF(OR($A8="",$B8="",$C8=""),"",'MPTO_working_3-way'!F7)</f>
        <v>4.3756203239236262</v>
      </c>
      <c r="J8" s="22">
        <f>IF(OR($A8="",$B8="",$C8=""),"",'MPTO_working_3-way'!G7)</f>
        <v>4.9127796500009948</v>
      </c>
      <c r="K8" s="17">
        <f>IF(OR($A8="",$B8="",$C8=""),"",'OddsRatio_working_3-way'!H7)</f>
        <v>1.7685895262950027</v>
      </c>
      <c r="L8" s="21">
        <f>IF(OR($A8="",$B8="",$C8=""),"",'OddsRatio_working_3-way'!I7)</f>
        <v>4.3586309436726847</v>
      </c>
      <c r="M8" s="22">
        <f>IF(OR($A8="",$B8="",$C8=""),"",'OddsRatio_working_3-way'!J7)</f>
        <v>4.8745335024186431</v>
      </c>
      <c r="N8" s="23">
        <f t="shared" si="16"/>
        <v>56.099535679444287</v>
      </c>
      <c r="O8" s="24">
        <f t="shared" si="17"/>
        <v>23.162815447598714</v>
      </c>
      <c r="P8" s="24">
        <f t="shared" si="18"/>
        <v>20.737648872956974</v>
      </c>
      <c r="Q8" t="s">
        <v>363</v>
      </c>
      <c r="R8" t="s">
        <v>360</v>
      </c>
      <c r="S8" s="48" t="s">
        <v>488</v>
      </c>
      <c r="T8" s="35">
        <v>100</v>
      </c>
      <c r="U8" s="35">
        <f t="shared" si="19"/>
        <v>59.677419354838712</v>
      </c>
      <c r="V8" s="35">
        <f t="shared" si="20"/>
        <v>74.619289340101517</v>
      </c>
      <c r="W8" s="35">
        <f t="shared" si="21"/>
        <v>62.962962962962962</v>
      </c>
      <c r="X8" s="35">
        <f t="shared" si="22"/>
        <v>62.417747696935507</v>
      </c>
      <c r="Y8" s="35">
        <f t="shared" si="23"/>
        <v>77.359617682198319</v>
      </c>
      <c r="Z8" s="35">
        <f t="shared" si="24"/>
        <v>65.703291305059764</v>
      </c>
      <c r="AA8" s="35">
        <f t="shared" si="25"/>
        <v>-2.7403283420967952</v>
      </c>
      <c r="AB8" s="35">
        <f t="shared" si="26"/>
        <v>-2.7403283420968023</v>
      </c>
      <c r="AC8" s="35">
        <f t="shared" si="27"/>
        <v>-2.7403283420968023</v>
      </c>
      <c r="AF8">
        <v>1.68</v>
      </c>
      <c r="AG8">
        <v>2.29</v>
      </c>
      <c r="AJ8" t="s">
        <v>430</v>
      </c>
    </row>
    <row r="9" spans="1:36" ht="15" x14ac:dyDescent="0.25">
      <c r="A9">
        <v>2.48</v>
      </c>
      <c r="B9">
        <v>3.94</v>
      </c>
      <c r="C9">
        <v>2.7</v>
      </c>
      <c r="D9" s="20">
        <f t="shared" si="3"/>
        <v>2.7403283420968094E-2</v>
      </c>
      <c r="E9" s="17">
        <f>IF(OR($A9="",$B9="",$C9=""),"",A9*'MPTO_working_3-way'!$I8)</f>
        <v>2.5479601428840009</v>
      </c>
      <c r="F9" s="21">
        <f>IF(OR($A9="",$B9="",$C9=""),"",B9*'MPTO_working_3-way'!$I8)</f>
        <v>4.0479689366786138</v>
      </c>
      <c r="G9" s="22">
        <f>IF(OR($A9="",$B9="",$C9=""),"",C9*'MPTO_working_3-way'!$I8)</f>
        <v>2.773988865236614</v>
      </c>
      <c r="H9" s="17">
        <f>IF(OR($A9="",$B9="",$C9=""),"",'MPTO_working_3-way'!E8)</f>
        <v>2.5374825590938936</v>
      </c>
      <c r="I9" s="21">
        <f>IF(OR($A9="",$B9="",$C9=""),"",'MPTO_working_3-way'!F8)</f>
        <v>4.0870930295005845</v>
      </c>
      <c r="J9" s="22">
        <f>IF(OR($A9="",$B9="",$C9=""),"",'MPTO_working_3-way'!G8)</f>
        <v>2.7682738126883488</v>
      </c>
      <c r="K9" s="17">
        <f>IF(OR($A9="",$B9="",$C9=""),"",'OddsRatio_working_3-way'!H8)</f>
        <v>2.5428413520105888</v>
      </c>
      <c r="L9" s="21">
        <f>IF(OR($A9="",$B9="",$C9=""),"",'OddsRatio_working_3-way'!I8)</f>
        <v>4.0648334965615751</v>
      </c>
      <c r="M9" s="22">
        <f>IF(OR($A9="",$B9="",$C9=""),"",'OddsRatio_working_3-way'!J8)</f>
        <v>2.7721826340662163</v>
      </c>
      <c r="N9" s="23">
        <f t="shared" si="16"/>
        <v>39.247081740772991</v>
      </c>
      <c r="O9" s="24">
        <f t="shared" si="17"/>
        <v>24.703746882517009</v>
      </c>
      <c r="P9" s="24">
        <f t="shared" si="18"/>
        <v>36.049171376709999</v>
      </c>
      <c r="Q9" t="s">
        <v>354</v>
      </c>
      <c r="R9" t="s">
        <v>374</v>
      </c>
      <c r="S9" s="48" t="s">
        <v>488</v>
      </c>
      <c r="T9" s="35">
        <v>100</v>
      </c>
      <c r="U9" s="35">
        <f t="shared" si="19"/>
        <v>62.546816479400754</v>
      </c>
      <c r="V9" s="35">
        <f t="shared" si="20"/>
        <v>73.544973544973558</v>
      </c>
      <c r="W9" s="35">
        <f t="shared" si="21"/>
        <v>61.089494163424128</v>
      </c>
      <c r="X9" s="35">
        <f t="shared" si="22"/>
        <v>65.365532291602335</v>
      </c>
      <c r="Y9" s="35">
        <f t="shared" si="23"/>
        <v>76.363689357175119</v>
      </c>
      <c r="Z9" s="35">
        <f t="shared" si="24"/>
        <v>63.908209975625716</v>
      </c>
      <c r="AA9" s="35">
        <f t="shared" si="25"/>
        <v>-2.8187158122015816</v>
      </c>
      <c r="AB9" s="35">
        <f t="shared" si="26"/>
        <v>-2.8187158122015603</v>
      </c>
      <c r="AC9" s="35">
        <f t="shared" si="27"/>
        <v>-2.8187158122015887</v>
      </c>
      <c r="AF9">
        <v>1.57</v>
      </c>
      <c r="AG9">
        <v>2.52</v>
      </c>
      <c r="AJ9" t="s">
        <v>431</v>
      </c>
    </row>
    <row r="10" spans="1:36" ht="15" x14ac:dyDescent="0.25">
      <c r="A10">
        <v>2.67</v>
      </c>
      <c r="B10">
        <v>3.78</v>
      </c>
      <c r="C10">
        <v>2.57</v>
      </c>
      <c r="D10" s="20">
        <f t="shared" si="3"/>
        <v>2.8187158122015887E-2</v>
      </c>
      <c r="E10" s="17">
        <f>IF(OR($A10="",$B10="",$C10=""),"",A10*'MPTO_working_3-way'!$I9)</f>
        <v>2.7452597121857822</v>
      </c>
      <c r="F10" s="21">
        <f>IF(OR($A10="",$B10="",$C10=""),"",B10*'MPTO_working_3-way'!$I9)</f>
        <v>3.8865474577012198</v>
      </c>
      <c r="G10" s="22">
        <f>IF(OR($A10="",$B10="",$C10=""),"",C10*'MPTO_working_3-way'!$I9)</f>
        <v>2.6424409963735807</v>
      </c>
      <c r="H10" s="17">
        <f>IF(OR($A10="",$B10="",$C10=""),"",'MPTO_working_3-way'!E9)</f>
        <v>2.7387047093970223</v>
      </c>
      <c r="I10" s="21">
        <f>IF(OR($A10="",$B10="",$C10=""),"",'MPTO_working_3-way'!F9)</f>
        <v>3.9191933630232056</v>
      </c>
      <c r="J10" s="22">
        <f>IF(OR($A10="",$B10="",$C10=""),"",'MPTO_working_3-way'!G9)</f>
        <v>2.6335933760684194</v>
      </c>
      <c r="K10" s="17">
        <f>IF(OR($A10="",$B10="",$C10=""),"",'OddsRatio_working_3-way'!H9)</f>
        <v>2.7426273304028235</v>
      </c>
      <c r="L10" s="21">
        <f>IF(OR($A10="",$B10="",$C10=""),"",'OddsRatio_working_3-way'!I9)</f>
        <v>3.900900585940029</v>
      </c>
      <c r="M10" s="22">
        <f>IF(OR($A10="",$B10="",$C10=""),"",'OddsRatio_working_3-way'!J9)</f>
        <v>2.6382783884625347</v>
      </c>
      <c r="N10" s="23">
        <f t="shared" si="16"/>
        <v>36.426426088619415</v>
      </c>
      <c r="O10" s="24">
        <f t="shared" si="17"/>
        <v>25.729777157834349</v>
      </c>
      <c r="P10" s="24">
        <f t="shared" si="18"/>
        <v>37.843796753546236</v>
      </c>
      <c r="Q10" t="s">
        <v>404</v>
      </c>
      <c r="R10" t="s">
        <v>402</v>
      </c>
      <c r="S10" s="48" t="s">
        <v>488</v>
      </c>
      <c r="T10" s="35">
        <v>100</v>
      </c>
      <c r="U10" s="35">
        <f t="shared" si="19"/>
        <v>63.898916967509031</v>
      </c>
      <c r="V10" s="35">
        <f t="shared" si="20"/>
        <v>72.752043596730246</v>
      </c>
      <c r="W10" s="35">
        <f t="shared" si="21"/>
        <v>60.629921259842511</v>
      </c>
      <c r="X10" s="35">
        <f t="shared" si="22"/>
        <v>66.618035143427235</v>
      </c>
      <c r="Y10" s="35">
        <f t="shared" si="23"/>
        <v>75.471161772648458</v>
      </c>
      <c r="Z10" s="35">
        <f t="shared" si="24"/>
        <v>63.349039435760737</v>
      </c>
      <c r="AA10" s="35">
        <f t="shared" si="25"/>
        <v>-2.7191181759182044</v>
      </c>
      <c r="AB10" s="35">
        <f t="shared" si="26"/>
        <v>-2.7191181759182115</v>
      </c>
      <c r="AC10" s="35">
        <f t="shared" si="27"/>
        <v>-2.7191181759182257</v>
      </c>
      <c r="AF10">
        <v>1.63</v>
      </c>
      <c r="AG10">
        <v>2.37</v>
      </c>
      <c r="AJ10" t="s">
        <v>431</v>
      </c>
    </row>
    <row r="11" spans="1:36" ht="15" x14ac:dyDescent="0.25">
      <c r="A11">
        <v>2.77</v>
      </c>
      <c r="B11">
        <v>3.67</v>
      </c>
      <c r="C11">
        <v>2.54</v>
      </c>
      <c r="D11" s="20">
        <f t="shared" si="3"/>
        <v>2.7191181759182115E-2</v>
      </c>
      <c r="E11" s="17">
        <f>IF(OR($A11="",$B11="",$C11=""),"",A11*'MPTO_working_3-way'!$I10)</f>
        <v>2.8453195734729344</v>
      </c>
      <c r="F11" s="21">
        <f>IF(OR($A11="",$B11="",$C11=""),"",B11*'MPTO_working_3-way'!$I10)</f>
        <v>3.7697916370561981</v>
      </c>
      <c r="G11" s="22">
        <f>IF(OR($A11="",$B11="",$C11=""),"",C11*'MPTO_working_3-way'!$I10)</f>
        <v>2.6090656016683225</v>
      </c>
      <c r="H11" s="17">
        <f>IF(OR($A11="",$B11="",$C11=""),"",'MPTO_working_3-way'!E10)</f>
        <v>2.841336073722001</v>
      </c>
      <c r="I11" s="21">
        <f>IF(OR($A11="",$B11="",$C11=""),"",'MPTO_working_3-way'!F10)</f>
        <v>3.7962789641860444</v>
      </c>
      <c r="J11" s="22">
        <f>IF(OR($A11="",$B11="",$C11=""),"",'MPTO_working_3-way'!G10)</f>
        <v>2.5998534816532892</v>
      </c>
      <c r="K11" s="17">
        <f>IF(OR($A11="",$B11="",$C11=""),"",'OddsRatio_working_3-way'!H10)</f>
        <v>2.8440610151671306</v>
      </c>
      <c r="L11" s="21">
        <f>IF(OR($A11="",$B11="",$C11=""),"",'OddsRatio_working_3-way'!I10)</f>
        <v>3.7817191584724514</v>
      </c>
      <c r="M11" s="22">
        <f>IF(OR($A11="",$B11="",$C11=""),"",'OddsRatio_working_3-way'!J10)</f>
        <v>2.604437267433549</v>
      </c>
      <c r="N11" s="23">
        <f t="shared" si="16"/>
        <v>35.145437065244032</v>
      </c>
      <c r="O11" s="24">
        <f t="shared" si="17"/>
        <v>26.526665032895359</v>
      </c>
      <c r="P11" s="24">
        <f t="shared" si="18"/>
        <v>38.327897901860617</v>
      </c>
      <c r="Q11" t="s">
        <v>403</v>
      </c>
      <c r="R11" t="s">
        <v>353</v>
      </c>
      <c r="S11" s="48" t="s">
        <v>488</v>
      </c>
      <c r="T11" s="35">
        <v>100</v>
      </c>
      <c r="U11" s="35">
        <f t="shared" si="19"/>
        <v>64.788732394366207</v>
      </c>
      <c r="V11" s="35">
        <f t="shared" si="20"/>
        <v>69.6048632218845</v>
      </c>
      <c r="W11" s="35">
        <f t="shared" si="21"/>
        <v>62.825278810408925</v>
      </c>
      <c r="X11" s="35">
        <f t="shared" si="22"/>
        <v>67.569857967706582</v>
      </c>
      <c r="Y11" s="35">
        <f t="shared" si="23"/>
        <v>72.38598879522489</v>
      </c>
      <c r="Z11" s="35">
        <f t="shared" si="24"/>
        <v>65.606404383749307</v>
      </c>
      <c r="AA11" s="35">
        <f t="shared" si="25"/>
        <v>-2.7811255733403755</v>
      </c>
      <c r="AB11" s="35">
        <f t="shared" si="26"/>
        <v>-2.7811255733403897</v>
      </c>
      <c r="AC11" s="35">
        <f t="shared" si="27"/>
        <v>-2.7811255733403826</v>
      </c>
      <c r="AF11">
        <v>1.71</v>
      </c>
      <c r="AG11">
        <v>2.23</v>
      </c>
      <c r="AJ11" t="s">
        <v>431</v>
      </c>
    </row>
    <row r="12" spans="1:36" ht="15" x14ac:dyDescent="0.25">
      <c r="A12">
        <v>2.84</v>
      </c>
      <c r="B12">
        <v>3.29</v>
      </c>
      <c r="C12">
        <v>2.69</v>
      </c>
      <c r="D12" s="20">
        <f t="shared" si="3"/>
        <v>2.7811255733403817E-2</v>
      </c>
      <c r="E12" s="17">
        <f>IF(OR($A12="",$B12="",$C12=""),"",A12*'MPTO_working_3-way'!$I11)</f>
        <v>2.9189839662828665</v>
      </c>
      <c r="F12" s="21">
        <f>IF(OR($A12="",$B12="",$C12=""),"",B12*'MPTO_working_3-way'!$I11)</f>
        <v>3.3814990313628988</v>
      </c>
      <c r="G12" s="22">
        <f>IF(OR($A12="",$B12="",$C12=""),"",C12*'MPTO_working_3-way'!$I11)</f>
        <v>2.7648122779228563</v>
      </c>
      <c r="H12" s="17">
        <f>IF(OR($A12="",$B12="",$C12=""),"",'MPTO_working_3-way'!E11)</f>
        <v>2.9167933012534304</v>
      </c>
      <c r="I12" s="21">
        <f>IF(OR($A12="",$B12="",$C12=""),"",'MPTO_working_3-way'!F11)</f>
        <v>3.3935006748940499</v>
      </c>
      <c r="J12" s="22">
        <f>IF(OR($A12="",$B12="",$C12=""),"",'MPTO_working_3-way'!G11)</f>
        <v>2.7587973035349616</v>
      </c>
      <c r="K12" s="17">
        <f>IF(OR($A12="",$B12="",$C12=""),"",'OddsRatio_working_3-way'!H11)</f>
        <v>2.9181267089779417</v>
      </c>
      <c r="L12" s="21">
        <f>IF(OR($A12="",$B12="",$C12=""),"",'OddsRatio_working_3-way'!I11)</f>
        <v>3.3872337845431995</v>
      </c>
      <c r="M12" s="22">
        <f>IF(OR($A12="",$B12="",$C12=""),"",'OddsRatio_working_3-way'!J11)</f>
        <v>2.7617576837895226</v>
      </c>
      <c r="N12" s="23">
        <f t="shared" si="16"/>
        <v>34.258495817413966</v>
      </c>
      <c r="O12" s="24">
        <f t="shared" si="17"/>
        <v>29.572683319591381</v>
      </c>
      <c r="P12" s="24">
        <f t="shared" si="18"/>
        <v>36.168820862994657</v>
      </c>
      <c r="Q12" t="s">
        <v>235</v>
      </c>
      <c r="R12" t="s">
        <v>281</v>
      </c>
      <c r="S12" s="48" t="s">
        <v>488</v>
      </c>
      <c r="T12" s="35">
        <v>100</v>
      </c>
      <c r="U12" s="35">
        <f t="shared" si="19"/>
        <v>71.671388101982998</v>
      </c>
      <c r="V12" s="35">
        <f t="shared" si="20"/>
        <v>73.821989528795811</v>
      </c>
      <c r="W12" s="35">
        <f t="shared" si="21"/>
        <v>51.690821256038639</v>
      </c>
      <c r="X12" s="35">
        <f t="shared" si="22"/>
        <v>74.487189215165557</v>
      </c>
      <c r="Y12" s="35">
        <f t="shared" si="23"/>
        <v>76.637790641978356</v>
      </c>
      <c r="Z12" s="35">
        <f t="shared" si="24"/>
        <v>54.506622369221191</v>
      </c>
      <c r="AA12" s="35">
        <f t="shared" si="25"/>
        <v>-2.8158011131825589</v>
      </c>
      <c r="AB12" s="35">
        <f t="shared" si="26"/>
        <v>-2.8158011131825447</v>
      </c>
      <c r="AC12" s="35">
        <f t="shared" si="27"/>
        <v>-2.8158011131825518</v>
      </c>
      <c r="AF12">
        <v>2.13</v>
      </c>
      <c r="AG12">
        <v>1.78</v>
      </c>
      <c r="AJ12" t="s">
        <v>344</v>
      </c>
    </row>
    <row r="13" spans="1:36" ht="15" x14ac:dyDescent="0.25">
      <c r="A13">
        <v>3.53</v>
      </c>
      <c r="B13">
        <v>3.82</v>
      </c>
      <c r="C13">
        <v>2.0699999999999998</v>
      </c>
      <c r="D13" s="20">
        <f t="shared" si="3"/>
        <v>2.8158011131825589E-2</v>
      </c>
      <c r="E13" s="17">
        <f>IF(OR($A13="",$B13="",$C13=""),"",A13*'MPTO_working_3-way'!$I12)</f>
        <v>3.6293977792953442</v>
      </c>
      <c r="F13" s="21">
        <f>IF(OR($A13="",$B13="",$C13=""),"",B13*'MPTO_working_3-way'!$I12)</f>
        <v>3.9275636025235734</v>
      </c>
      <c r="G13" s="22">
        <f>IF(OR($A13="",$B13="",$C13=""),"",C13*'MPTO_working_3-way'!$I12)</f>
        <v>2.1282870830428786</v>
      </c>
      <c r="H13" s="17">
        <f>IF(OR($A13="",$B13="",$C13=""),"",'MPTO_working_3-way'!E12)</f>
        <v>3.6509659698968742</v>
      </c>
      <c r="I13" s="21">
        <f>IF(OR($A13="",$B13="",$C13=""),"",'MPTO_working_3-way'!F12)</f>
        <v>3.9620577344409518</v>
      </c>
      <c r="J13" s="22">
        <f>IF(OR($A13="",$B13="",$C13=""),"",'MPTO_working_3-way'!G12)</f>
        <v>2.1110149682531092</v>
      </c>
      <c r="K13" s="17">
        <f>IF(OR($A13="",$B13="",$C13=""),"",'OddsRatio_working_3-way'!H12)</f>
        <v>3.6434705819527156</v>
      </c>
      <c r="L13" s="21">
        <f>IF(OR($A13="",$B13="",$C13=""),"",'OddsRatio_working_3-way'!I12)</f>
        <v>3.9464770913465048</v>
      </c>
      <c r="M13" s="22">
        <f>IF(OR($A13="",$B13="",$C13=""),"",'OddsRatio_working_3-way'!J12)</f>
        <v>2.1179895346598436</v>
      </c>
      <c r="N13" s="23">
        <f t="shared" si="16"/>
        <v>27.552780400779113</v>
      </c>
      <c r="O13" s="24">
        <f t="shared" si="17"/>
        <v>25.461077176636199</v>
      </c>
      <c r="P13" s="24">
        <f t="shared" si="18"/>
        <v>46.986142422584685</v>
      </c>
      <c r="Q13" t="s">
        <v>92</v>
      </c>
      <c r="R13" t="s">
        <v>206</v>
      </c>
      <c r="S13" s="48" t="s">
        <v>488</v>
      </c>
      <c r="T13" s="35">
        <v>100</v>
      </c>
      <c r="U13" s="35">
        <f t="shared" si="19"/>
        <v>52.38095238095238</v>
      </c>
      <c r="V13" s="35">
        <f t="shared" si="20"/>
        <v>73.753280839895012</v>
      </c>
      <c r="W13" s="35">
        <f t="shared" si="21"/>
        <v>71.014492753623188</v>
      </c>
      <c r="X13" s="35">
        <f t="shared" si="22"/>
        <v>55.2322264064818</v>
      </c>
      <c r="Y13" s="35">
        <f t="shared" si="23"/>
        <v>76.604554865424433</v>
      </c>
      <c r="Z13" s="35">
        <f t="shared" si="24"/>
        <v>73.865766779152594</v>
      </c>
      <c r="AA13" s="35">
        <f t="shared" si="25"/>
        <v>-2.8512740255294204</v>
      </c>
      <c r="AB13" s="35">
        <f t="shared" si="26"/>
        <v>-2.8512740255294204</v>
      </c>
      <c r="AC13" s="35">
        <f t="shared" si="27"/>
        <v>-2.8512740255294062</v>
      </c>
      <c r="AF13">
        <v>1.59</v>
      </c>
      <c r="AG13">
        <v>2.4700000000000002</v>
      </c>
      <c r="AJ13" t="s">
        <v>213</v>
      </c>
    </row>
    <row r="14" spans="1:36" ht="15" x14ac:dyDescent="0.25">
      <c r="A14">
        <v>2.1</v>
      </c>
      <c r="B14">
        <v>3.81</v>
      </c>
      <c r="C14">
        <v>3.45</v>
      </c>
      <c r="D14" s="20">
        <f t="shared" si="3"/>
        <v>2.8512740255294045E-2</v>
      </c>
      <c r="E14" s="17">
        <f>IF(OR($A14="",$B14="",$C14=""),"",A14*'MPTO_working_3-way'!$I13)</f>
        <v>2.1598767545361177</v>
      </c>
      <c r="F14" s="21">
        <f>IF(OR($A14="",$B14="",$C14=""),"",B14*'MPTO_working_3-way'!$I13)</f>
        <v>3.9186335403726704</v>
      </c>
      <c r="G14" s="22">
        <f>IF(OR($A14="",$B14="",$C14=""),"",C14*'MPTO_working_3-way'!$I13)</f>
        <v>3.5483689538807646</v>
      </c>
      <c r="H14" s="17">
        <f>IF(OR($A14="",$B14="",$C14=""),"",'MPTO_working_3-way'!E13)</f>
        <v>2.1427673175673316</v>
      </c>
      <c r="I14" s="21">
        <f>IF(OR($A14="",$B14="",$C14=""),"",'MPTO_working_3-way'!F13)</f>
        <v>3.9531481600824896</v>
      </c>
      <c r="J14" s="22">
        <f>IF(OR($A14="",$B14="",$C14=""),"",'MPTO_working_3-way'!G13)</f>
        <v>3.5669593533755886</v>
      </c>
      <c r="K14" s="17">
        <f>IF(OR($A14="",$B14="",$C14=""),"",'OddsRatio_working_3-way'!H13)</f>
        <v>2.1497506964098845</v>
      </c>
      <c r="L14" s="21">
        <f>IF(OR($A14="",$B14="",$C14=""),"",'OddsRatio_working_3-way'!I13)</f>
        <v>3.9370904153743402</v>
      </c>
      <c r="M14" s="22">
        <f>IF(OR($A14="",$B14="",$C14=""),"",'OddsRatio_working_3-way'!J13)</f>
        <v>3.5608083692765593</v>
      </c>
      <c r="N14" s="23">
        <f t="shared" si="16"/>
        <v>46.29893802504359</v>
      </c>
      <c r="O14" s="24">
        <f t="shared" si="17"/>
        <v>25.519099698842922</v>
      </c>
      <c r="P14" s="24">
        <f t="shared" si="18"/>
        <v>28.181962276113492</v>
      </c>
      <c r="Q14" t="s">
        <v>246</v>
      </c>
      <c r="R14" t="s">
        <v>296</v>
      </c>
      <c r="S14" s="48" t="s">
        <v>488</v>
      </c>
      <c r="T14" s="35">
        <v>100</v>
      </c>
      <c r="U14" s="35">
        <f t="shared" si="19"/>
        <v>75.490196078431367</v>
      </c>
      <c r="V14" s="35">
        <f t="shared" si="20"/>
        <v>70.930232558139537</v>
      </c>
      <c r="W14" s="35">
        <f t="shared" si="21"/>
        <v>50.73891625615763</v>
      </c>
      <c r="X14" s="35">
        <f t="shared" si="22"/>
        <v>78.330851185702841</v>
      </c>
      <c r="Y14" s="35">
        <f t="shared" si="23"/>
        <v>73.770887665410996</v>
      </c>
      <c r="Z14" s="35">
        <f t="shared" si="24"/>
        <v>53.579571363429089</v>
      </c>
      <c r="AA14" s="35">
        <f t="shared" si="25"/>
        <v>-2.8406551072714734</v>
      </c>
      <c r="AB14" s="35">
        <f t="shared" si="26"/>
        <v>-2.8406551072714592</v>
      </c>
      <c r="AC14" s="35">
        <f t="shared" si="27"/>
        <v>-2.8406551072714592</v>
      </c>
      <c r="AF14">
        <v>1.69</v>
      </c>
      <c r="AG14">
        <v>2.2599999999999998</v>
      </c>
      <c r="AJ14" t="s">
        <v>345</v>
      </c>
    </row>
    <row r="15" spans="1:36" ht="15" x14ac:dyDescent="0.25">
      <c r="A15">
        <v>4.08</v>
      </c>
      <c r="B15">
        <v>3.44</v>
      </c>
      <c r="C15">
        <v>2.0299999999999998</v>
      </c>
      <c r="D15" s="20">
        <f t="shared" si="3"/>
        <v>2.8406551072714503E-2</v>
      </c>
      <c r="E15" s="17">
        <f>IF(OR($A15="",$B15="",$C15=""),"",A15*'MPTO_working_3-way'!$I14)</f>
        <v>4.1958987283766751</v>
      </c>
      <c r="F15" s="21">
        <f>IF(OR($A15="",$B15="",$C15=""),"",B15*'MPTO_working_3-way'!$I14)</f>
        <v>3.5377185356901379</v>
      </c>
      <c r="G15" s="22">
        <f>IF(OR($A15="",$B15="",$C15=""),"",C15*'MPTO_working_3-way'!$I14)</f>
        <v>2.0876652986776101</v>
      </c>
      <c r="H15" s="17">
        <f>IF(OR($A15="",$B15="",$C15=""),"",'MPTO_working_3-way'!E14)</f>
        <v>4.2439563826795448</v>
      </c>
      <c r="I15" s="21">
        <f>IF(OR($A15="",$B15="",$C15=""),"",'MPTO_working_3-way'!F14)</f>
        <v>3.5558232814107882</v>
      </c>
      <c r="J15" s="22">
        <f>IF(OR($A15="",$B15="",$C15=""),"",'MPTO_working_3-way'!G14)</f>
        <v>2.0697849219067219</v>
      </c>
      <c r="K15" s="17">
        <f>IF(OR($A15="",$B15="",$C15=""),"",'OddsRatio_working_3-way'!H14)</f>
        <v>4.220461319815163</v>
      </c>
      <c r="L15" s="21">
        <f>IF(OR($A15="",$B15="",$C15=""),"",'OddsRatio_working_3-way'!I14)</f>
        <v>3.5512745520613622</v>
      </c>
      <c r="M15" s="22">
        <f>IF(OR($A15="",$B15="",$C15=""),"",'OddsRatio_working_3-way'!J14)</f>
        <v>2.0769724543537715</v>
      </c>
      <c r="N15" s="23">
        <f t="shared" si="16"/>
        <v>23.832796374160434</v>
      </c>
      <c r="O15" s="24">
        <f t="shared" si="17"/>
        <v>28.266805001911209</v>
      </c>
      <c r="P15" s="24">
        <f t="shared" si="18"/>
        <v>47.900398623928368</v>
      </c>
      <c r="Q15" t="s">
        <v>290</v>
      </c>
      <c r="R15" t="s">
        <v>222</v>
      </c>
      <c r="S15" s="48" t="s">
        <v>488</v>
      </c>
      <c r="T15" s="35">
        <v>100</v>
      </c>
      <c r="U15" s="35">
        <f t="shared" si="19"/>
        <v>44.444444444444443</v>
      </c>
      <c r="V15" s="35">
        <f t="shared" si="20"/>
        <v>73.958333333333343</v>
      </c>
      <c r="W15" s="35">
        <f t="shared" si="21"/>
        <v>78.678038379530932</v>
      </c>
      <c r="X15" s="35">
        <f t="shared" si="22"/>
        <v>47.363628287135754</v>
      </c>
      <c r="Y15" s="35">
        <f t="shared" si="23"/>
        <v>76.877517176024639</v>
      </c>
      <c r="Z15" s="35">
        <f t="shared" si="24"/>
        <v>81.597222222222229</v>
      </c>
      <c r="AA15" s="35">
        <f t="shared" si="25"/>
        <v>-2.9191838426913108</v>
      </c>
      <c r="AB15" s="35">
        <f t="shared" si="26"/>
        <v>-2.9191838426912966</v>
      </c>
      <c r="AC15" s="35">
        <f t="shared" si="27"/>
        <v>-2.9191838426912966</v>
      </c>
      <c r="AF15">
        <v>2.08</v>
      </c>
      <c r="AG15">
        <v>1.81</v>
      </c>
      <c r="AJ15" t="s">
        <v>345</v>
      </c>
    </row>
    <row r="16" spans="1:36" ht="15" x14ac:dyDescent="0.25">
      <c r="A16">
        <v>1.8</v>
      </c>
      <c r="B16">
        <v>3.84</v>
      </c>
      <c r="C16">
        <v>4.6900000000000004</v>
      </c>
      <c r="D16" s="20">
        <f t="shared" si="3"/>
        <v>2.9191838426913197E-2</v>
      </c>
      <c r="E16" s="17">
        <f>IF(OR($A16="",$B16="",$C16=""),"",A16*'MPTO_working_3-way'!$I15)</f>
        <v>1.8525453091684438</v>
      </c>
      <c r="F16" s="21">
        <f>IF(OR($A16="",$B16="",$C16=""),"",B16*'MPTO_working_3-way'!$I15)</f>
        <v>3.9520966595593467</v>
      </c>
      <c r="G16" s="22">
        <f>IF(OR($A16="",$B16="",$C16=""),"",C16*'MPTO_working_3-way'!$I15)</f>
        <v>4.826909722222223</v>
      </c>
      <c r="H16" s="17">
        <f>IF(OR($A16="",$B16="",$C16=""),"",'MPTO_working_3-way'!E15)</f>
        <v>1.8320892317013073</v>
      </c>
      <c r="I16" s="21">
        <f>IF(OR($A16="",$B16="",$C16=""),"",'MPTO_working_3-way'!F15)</f>
        <v>3.9890531787127648</v>
      </c>
      <c r="J16" s="22">
        <f>IF(OR($A16="",$B16="",$C16=""),"",'MPTO_working_3-way'!G15)</f>
        <v>4.9142704682440561</v>
      </c>
      <c r="K16" s="17">
        <f>IF(OR($A16="",$B16="",$C16=""),"",'OddsRatio_working_3-way'!H15)</f>
        <v>1.8396602848277277</v>
      </c>
      <c r="L16" s="21">
        <f>IF(OR($A16="",$B16="",$C16=""),"",'OddsRatio_working_3-way'!I15)</f>
        <v>3.9807940111384328</v>
      </c>
      <c r="M16" s="22">
        <f>IF(OR($A16="",$B16="",$C16=""),"",'OddsRatio_working_3-way'!J15)</f>
        <v>4.8729330637678938</v>
      </c>
      <c r="N16" s="23">
        <f t="shared" si="16"/>
        <v>53.979786353990569</v>
      </c>
      <c r="O16" s="24">
        <f t="shared" si="17"/>
        <v>25.303024853433083</v>
      </c>
      <c r="P16" s="24">
        <f t="shared" si="18"/>
        <v>20.717188792576337</v>
      </c>
      <c r="Q16" t="s">
        <v>221</v>
      </c>
      <c r="R16" t="s">
        <v>285</v>
      </c>
      <c r="S16" s="48" t="s">
        <v>488</v>
      </c>
      <c r="T16" s="35">
        <v>100</v>
      </c>
      <c r="U16" s="35">
        <f t="shared" si="19"/>
        <v>53.051643192488264</v>
      </c>
      <c r="V16" s="35">
        <f t="shared" si="20"/>
        <v>71.181556195965413</v>
      </c>
      <c r="W16" s="35">
        <f t="shared" si="21"/>
        <v>72.972972972972968</v>
      </c>
      <c r="X16" s="35">
        <f t="shared" si="22"/>
        <v>55.845470831061604</v>
      </c>
      <c r="Y16" s="35">
        <f t="shared" si="23"/>
        <v>73.975383834538761</v>
      </c>
      <c r="Z16" s="35">
        <f t="shared" si="24"/>
        <v>75.76680061154633</v>
      </c>
      <c r="AA16" s="35">
        <f t="shared" si="25"/>
        <v>-2.7938276385733403</v>
      </c>
      <c r="AB16" s="35">
        <f t="shared" si="26"/>
        <v>-2.7938276385733474</v>
      </c>
      <c r="AC16" s="35">
        <f t="shared" si="27"/>
        <v>-2.7938276385733616</v>
      </c>
      <c r="AF16">
        <v>1.94</v>
      </c>
      <c r="AG16">
        <v>1.94</v>
      </c>
      <c r="AJ16" t="s">
        <v>345</v>
      </c>
    </row>
    <row r="17" spans="1:36" ht="15" x14ac:dyDescent="0.25">
      <c r="A17">
        <v>2.13</v>
      </c>
      <c r="B17">
        <v>3.47</v>
      </c>
      <c r="C17">
        <v>3.7</v>
      </c>
      <c r="D17" s="20">
        <f t="shared" si="3"/>
        <v>2.7938276385733429E-2</v>
      </c>
      <c r="E17" s="17">
        <f>IF(OR($A17="",$B17="",$C17=""),"",A17*'MPTO_working_3-way'!$I16)</f>
        <v>2.1895085287016123</v>
      </c>
      <c r="F17" s="21">
        <f>IF(OR($A17="",$B17="",$C17=""),"",B17*'MPTO_working_3-way'!$I16)</f>
        <v>3.5669458190584953</v>
      </c>
      <c r="G17" s="22">
        <f>IF(OR($A17="",$B17="",$C17=""),"",C17*'MPTO_working_3-way'!$I16)</f>
        <v>3.8033716226272141</v>
      </c>
      <c r="H17" s="17">
        <f>IF(OR($A17="",$B17="",$C17=""),"",'MPTO_working_3-way'!E16)</f>
        <v>2.17310611588969</v>
      </c>
      <c r="I17" s="21">
        <f>IF(OR($A17="",$B17="",$C17=""),"",'MPTO_working_3-way'!F16)</f>
        <v>3.5858786475090443</v>
      </c>
      <c r="J17" s="22">
        <f>IF(OR($A17="",$B17="",$C17=""),"",'MPTO_working_3-way'!G16)</f>
        <v>3.8320414474664486</v>
      </c>
      <c r="K17" s="17">
        <f>IF(OR($A17="",$B17="",$C17=""),"",'OddsRatio_working_3-way'!H16)</f>
        <v>2.1798475820908791</v>
      </c>
      <c r="L17" s="21">
        <f>IF(OR($A17="",$B17="",$C17=""),"",'OddsRatio_working_3-way'!I16)</f>
        <v>3.5789588741278511</v>
      </c>
      <c r="M17" s="22">
        <f>IF(OR($A17="",$B17="",$C17=""),"",'OddsRatio_working_3-way'!J16)</f>
        <v>3.8191048421640481</v>
      </c>
      <c r="N17" s="23">
        <f t="shared" si="16"/>
        <v>45.672350068122554</v>
      </c>
      <c r="O17" s="24">
        <f t="shared" si="17"/>
        <v>28.035188946714996</v>
      </c>
      <c r="P17" s="24">
        <f t="shared" si="18"/>
        <v>26.292460985162442</v>
      </c>
      <c r="Q17" t="s">
        <v>292</v>
      </c>
      <c r="R17" t="s">
        <v>294</v>
      </c>
      <c r="S17" s="48" t="s">
        <v>488</v>
      </c>
      <c r="T17" s="35">
        <v>100</v>
      </c>
      <c r="U17" s="35">
        <f t="shared" si="19"/>
        <v>66.101694915254228</v>
      </c>
      <c r="V17" s="35">
        <f t="shared" si="20"/>
        <v>72.14484679665739</v>
      </c>
      <c r="W17" s="35">
        <f t="shared" si="21"/>
        <v>59.016393442622956</v>
      </c>
      <c r="X17" s="35">
        <f t="shared" si="22"/>
        <v>68.838759760719668</v>
      </c>
      <c r="Y17" s="35">
        <f t="shared" si="23"/>
        <v>74.881911642122816</v>
      </c>
      <c r="Z17" s="35">
        <f t="shared" si="24"/>
        <v>61.753458288088382</v>
      </c>
      <c r="AA17" s="35">
        <f t="shared" si="25"/>
        <v>-2.73706484546544</v>
      </c>
      <c r="AB17" s="35">
        <f t="shared" si="26"/>
        <v>-2.7370648454654258</v>
      </c>
      <c r="AC17" s="35">
        <f t="shared" si="27"/>
        <v>-2.7370648454654258</v>
      </c>
      <c r="AF17">
        <v>1.99</v>
      </c>
      <c r="AG17">
        <v>1.9</v>
      </c>
      <c r="AJ17" t="s">
        <v>345</v>
      </c>
    </row>
    <row r="18" spans="1:36" ht="15" x14ac:dyDescent="0.25">
      <c r="A18">
        <v>2.95</v>
      </c>
      <c r="B18">
        <v>3.59</v>
      </c>
      <c r="C18">
        <v>2.44</v>
      </c>
      <c r="D18" s="20">
        <f t="shared" si="3"/>
        <v>2.7370648454654312E-2</v>
      </c>
      <c r="E18" s="17">
        <f>IF(OR($A18="",$B18="",$C18=""),"",A18*'MPTO_working_3-way'!$I17)</f>
        <v>3.0307434129412303</v>
      </c>
      <c r="F18" s="21">
        <f>IF(OR($A18="",$B18="",$C18=""),"",B18*'MPTO_working_3-way'!$I17)</f>
        <v>3.688260627952209</v>
      </c>
      <c r="G18" s="22">
        <f>IF(OR($A18="",$B18="",$C18=""),"",C18*'MPTO_working_3-way'!$I17)</f>
        <v>2.5067843822293563</v>
      </c>
      <c r="H18" s="17">
        <f>IF(OR($A18="",$B18="",$C18=""),"",'MPTO_working_3-way'!E17)</f>
        <v>3.0315937417877392</v>
      </c>
      <c r="I18" s="21">
        <f>IF(OR($A18="",$B18="",$C18=""),"",'MPTO_working_3-way'!F17)</f>
        <v>3.7115669669531646</v>
      </c>
      <c r="J18" s="22">
        <f>IF(OR($A18="",$B18="",$C18=""),"",'MPTO_working_3-way'!G17)</f>
        <v>2.495554692826667</v>
      </c>
      <c r="K18" s="17">
        <f>IF(OR($A18="",$B18="",$C18=""),"",'OddsRatio_working_3-way'!H17)</f>
        <v>3.0322358996581222</v>
      </c>
      <c r="L18" s="21">
        <f>IF(OR($A18="",$B18="",$C18=""),"",'OddsRatio_working_3-way'!I17)</f>
        <v>3.6992261436484797</v>
      </c>
      <c r="M18" s="22">
        <f>IF(OR($A18="",$B18="",$C18=""),"",'OddsRatio_working_3-way'!J17)</f>
        <v>2.5007280489783059</v>
      </c>
      <c r="N18" s="23">
        <f t="shared" si="16"/>
        <v>32.995204929919652</v>
      </c>
      <c r="O18" s="24">
        <f t="shared" si="17"/>
        <v>27.11305140480863</v>
      </c>
      <c r="P18" s="24">
        <f t="shared" si="18"/>
        <v>39.891743665271719</v>
      </c>
      <c r="Q18" t="s">
        <v>248</v>
      </c>
      <c r="R18" t="s">
        <v>289</v>
      </c>
      <c r="S18" s="48" t="s">
        <v>488</v>
      </c>
      <c r="T18" s="35">
        <v>100</v>
      </c>
      <c r="U18" s="35">
        <f t="shared" si="19"/>
        <v>34.640522875816991</v>
      </c>
      <c r="V18" s="35">
        <f t="shared" si="20"/>
        <v>78.165938864628828</v>
      </c>
      <c r="W18" s="35">
        <f t="shared" si="21"/>
        <v>83.818770226537225</v>
      </c>
      <c r="X18" s="35">
        <f t="shared" si="22"/>
        <v>38.015290908833968</v>
      </c>
      <c r="Y18" s="35">
        <f t="shared" si="23"/>
        <v>81.540706897645791</v>
      </c>
      <c r="Z18" s="35">
        <f t="shared" si="24"/>
        <v>87.193538259554188</v>
      </c>
      <c r="AA18" s="35">
        <f t="shared" si="25"/>
        <v>-3.3747680330169771</v>
      </c>
      <c r="AB18" s="35">
        <f t="shared" si="26"/>
        <v>-3.3747680330169629</v>
      </c>
      <c r="AC18" s="35">
        <f t="shared" si="27"/>
        <v>-3.3747680330169629</v>
      </c>
      <c r="AF18">
        <v>1.81</v>
      </c>
      <c r="AG18">
        <v>2.0699999999999998</v>
      </c>
      <c r="AJ18" t="s">
        <v>345</v>
      </c>
    </row>
    <row r="19" spans="1:36" ht="15" x14ac:dyDescent="0.25">
      <c r="A19">
        <v>1.53</v>
      </c>
      <c r="B19">
        <v>4.58</v>
      </c>
      <c r="C19">
        <v>6.18</v>
      </c>
      <c r="D19" s="20">
        <f t="shared" si="3"/>
        <v>3.3747680330169727E-2</v>
      </c>
      <c r="E19" s="17">
        <f>IF(OR($A19="",$B19="",$C19=""),"",A19*'MPTO_working_3-way'!$I18)</f>
        <v>1.5816339509051598</v>
      </c>
      <c r="F19" s="21">
        <f>IF(OR($A19="",$B19="",$C19=""),"",B19*'MPTO_working_3-way'!$I18)</f>
        <v>4.7345643759121776</v>
      </c>
      <c r="G19" s="22">
        <f>IF(OR($A19="",$B19="",$C19=""),"",C19*'MPTO_working_3-way'!$I18)</f>
        <v>6.3885606644404485</v>
      </c>
      <c r="H19" s="17">
        <f>IF(OR($A19="",$B19="",$C19=""),"",'MPTO_working_3-way'!E18)</f>
        <v>1.5567944833068295</v>
      </c>
      <c r="I19" s="21">
        <f>IF(OR($A19="",$B19="",$C19=""),"",'MPTO_working_3-way'!F18)</f>
        <v>4.828786103500307</v>
      </c>
      <c r="J19" s="22">
        <f>IF(OR($A19="",$B19="",$C19=""),"",'MPTO_working_3-way'!G18)</f>
        <v>6.6417348798603237</v>
      </c>
      <c r="K19" s="17">
        <f>IF(OR($A19="",$B19="",$C19=""),"",'OddsRatio_working_3-way'!H18)</f>
        <v>1.564920761655463</v>
      </c>
      <c r="L19" s="21">
        <f>IF(OR($A19="",$B19="",$C19=""),"",'OddsRatio_working_3-way'!I18)</f>
        <v>4.8158798617482219</v>
      </c>
      <c r="M19" s="22">
        <f>IF(OR($A19="",$B19="",$C19=""),"",'OddsRatio_working_3-way'!J18)</f>
        <v>6.5213010290099964</v>
      </c>
      <c r="N19" s="23">
        <f t="shared" si="16"/>
        <v>63.2257545703104</v>
      </c>
      <c r="O19" s="24">
        <f t="shared" si="17"/>
        <v>21.121267356457405</v>
      </c>
      <c r="P19" s="24">
        <f t="shared" si="18"/>
        <v>15.652978073232187</v>
      </c>
      <c r="Q19" t="s">
        <v>293</v>
      </c>
      <c r="R19" t="s">
        <v>291</v>
      </c>
      <c r="S19" s="48" t="s">
        <v>488</v>
      </c>
      <c r="T19" s="35">
        <v>100</v>
      </c>
      <c r="U19" s="35">
        <f t="shared" si="19"/>
        <v>46.808510638297875</v>
      </c>
      <c r="V19" s="35">
        <f t="shared" si="20"/>
        <v>69.969969969969966</v>
      </c>
      <c r="W19" s="35">
        <f t="shared" si="21"/>
        <v>77.32426303854875</v>
      </c>
      <c r="X19" s="35">
        <f t="shared" si="22"/>
        <v>52.705766991481276</v>
      </c>
      <c r="Y19" s="35">
        <f t="shared" si="23"/>
        <v>75.867226323153375</v>
      </c>
      <c r="Z19" s="35">
        <f t="shared" si="24"/>
        <v>83.221519391732159</v>
      </c>
      <c r="AA19" s="35">
        <f t="shared" si="25"/>
        <v>-5.8972563531834012</v>
      </c>
      <c r="AB19" s="35">
        <f t="shared" si="26"/>
        <v>-5.8972563531834084</v>
      </c>
      <c r="AC19" s="35">
        <f t="shared" si="27"/>
        <v>-5.8972563531834084</v>
      </c>
      <c r="AF19">
        <v>1.68</v>
      </c>
      <c r="AG19">
        <v>2.29</v>
      </c>
      <c r="AJ19" t="s">
        <v>345</v>
      </c>
    </row>
    <row r="20" spans="1:36" ht="15" x14ac:dyDescent="0.25">
      <c r="A20">
        <v>1.88</v>
      </c>
      <c r="B20">
        <v>3.33</v>
      </c>
      <c r="C20">
        <v>4.41</v>
      </c>
      <c r="D20" s="20">
        <f t="shared" si="3"/>
        <v>5.897256353183411E-2</v>
      </c>
      <c r="E20" s="17">
        <f>IF(OR($A20="",$B20="",$C20=""),"",A20*'MPTO_working_3-way'!$I19)</f>
        <v>1.990868419439848</v>
      </c>
      <c r="F20" s="21">
        <f>IF(OR($A20="",$B20="",$C20=""),"",B20*'MPTO_working_3-way'!$I19)</f>
        <v>3.5263786365610077</v>
      </c>
      <c r="G20" s="22">
        <f>IF(OR($A20="",$B20="",$C20=""),"",C20*'MPTO_working_3-way'!$I19)</f>
        <v>4.6700690051753888</v>
      </c>
      <c r="H20" s="17">
        <f>IF(OR($A20="",$B20="",$C20=""),"",'MPTO_working_3-way'!E19)</f>
        <v>1.9521436953406264</v>
      </c>
      <c r="I20" s="21">
        <f>IF(OR($A20="",$B20="",$C20=""),"",'MPTO_working_3-way'!F19)</f>
        <v>3.5632486363087259</v>
      </c>
      <c r="J20" s="22">
        <f>IF(OR($A20="",$B20="",$C20=""),"",'MPTO_working_3-way'!G19)</f>
        <v>4.8285887582533373</v>
      </c>
      <c r="K20" s="17">
        <f>IF(OR($A20="",$B20="",$C20=""),"",'OddsRatio_working_3-way'!H19)</f>
        <v>1.9668644064452503</v>
      </c>
      <c r="L20" s="21">
        <f>IF(OR($A20="",$B20="",$C20=""),"",'OddsRatio_working_3-way'!I19)</f>
        <v>3.5599932579743552</v>
      </c>
      <c r="M20" s="22">
        <f>IF(OR($A20="",$B20="",$C20=""),"",'OddsRatio_working_3-way'!J19)</f>
        <v>4.7465995749753453</v>
      </c>
      <c r="N20" s="23">
        <f t="shared" si="16"/>
        <v>50.229336616900113</v>
      </c>
      <c r="O20" s="24">
        <f t="shared" si="17"/>
        <v>28.357703555487145</v>
      </c>
      <c r="P20" s="24">
        <f t="shared" si="18"/>
        <v>21.412959827612742</v>
      </c>
      <c r="Q20" t="s">
        <v>358</v>
      </c>
      <c r="R20" t="s">
        <v>436</v>
      </c>
      <c r="S20" s="48" t="s">
        <v>488</v>
      </c>
      <c r="T20" s="35">
        <v>100</v>
      </c>
      <c r="U20" s="35">
        <f t="shared" si="19"/>
        <v>59.016393442622956</v>
      </c>
      <c r="V20" s="35">
        <f t="shared" si="20"/>
        <v>69.418960244648318</v>
      </c>
      <c r="W20" s="35">
        <f t="shared" si="21"/>
        <v>66.101694915254228</v>
      </c>
      <c r="X20" s="35">
        <f t="shared" si="22"/>
        <v>64.47934484009744</v>
      </c>
      <c r="Y20" s="35">
        <f t="shared" si="23"/>
        <v>74.881911642122816</v>
      </c>
      <c r="Z20" s="35">
        <f t="shared" si="24"/>
        <v>71.564646312728726</v>
      </c>
      <c r="AA20" s="35">
        <f t="shared" si="25"/>
        <v>-5.4629513974744839</v>
      </c>
      <c r="AB20" s="35">
        <f t="shared" si="26"/>
        <v>-5.4629513974744981</v>
      </c>
      <c r="AC20" s="35">
        <f t="shared" si="27"/>
        <v>-5.4629513974744981</v>
      </c>
      <c r="AF20">
        <v>2.36</v>
      </c>
      <c r="AG20">
        <v>1.58</v>
      </c>
      <c r="AJ20" t="s">
        <v>432</v>
      </c>
    </row>
    <row r="21" spans="1:36" ht="15" x14ac:dyDescent="0.25">
      <c r="A21">
        <v>2.44</v>
      </c>
      <c r="B21">
        <v>3.27</v>
      </c>
      <c r="C21">
        <v>2.95</v>
      </c>
      <c r="D21" s="20">
        <f t="shared" si="3"/>
        <v>5.4629513974744803E-2</v>
      </c>
      <c r="E21" s="17">
        <f>IF(OR($A21="",$B21="",$C21=""),"",A21*'MPTO_working_3-way'!$I20)</f>
        <v>2.5732960140983772</v>
      </c>
      <c r="F21" s="21">
        <f>IF(OR($A21="",$B21="",$C21=""),"",B21*'MPTO_working_3-way'!$I20)</f>
        <v>3.4486385106974153</v>
      </c>
      <c r="G21" s="22">
        <f>IF(OR($A21="",$B21="",$C21=""),"",C21*'MPTO_working_3-way'!$I20)</f>
        <v>3.1111570662254975</v>
      </c>
      <c r="H21" s="17">
        <f>IF(OR($A21="",$B21="",$C21=""),"",'MPTO_working_3-way'!E20)</f>
        <v>2.553455130351642</v>
      </c>
      <c r="I21" s="21">
        <f>IF(OR($A21="",$B21="",$C21=""),"",'MPTO_working_3-way'!F20)</f>
        <v>3.4770446953342886</v>
      </c>
      <c r="J21" s="22">
        <f>IF(OR($A21="",$B21="",$C21=""),"",'MPTO_working_3-way'!G20)</f>
        <v>3.1174672944068491</v>
      </c>
      <c r="K21" s="17">
        <f>IF(OR($A21="",$B21="",$C21=""),"",'OddsRatio_working_3-way'!H20)</f>
        <v>2.5623534052370105</v>
      </c>
      <c r="L21" s="21">
        <f>IF(OR($A21="",$B21="",$C21=""),"",'OddsRatio_working_3-way'!I20)</f>
        <v>3.4628765485333433</v>
      </c>
      <c r="M21" s="22">
        <f>IF(OR($A21="",$B21="",$C21=""),"",'OddsRatio_working_3-way'!J20)</f>
        <v>3.1156869029251189</v>
      </c>
      <c r="N21" s="23">
        <f t="shared" si="16"/>
        <v>38.860667195739495</v>
      </c>
      <c r="O21" s="24">
        <f t="shared" si="17"/>
        <v>28.996950445750571</v>
      </c>
      <c r="P21" s="24">
        <f t="shared" si="18"/>
        <v>32.142382358509948</v>
      </c>
      <c r="Q21" t="s">
        <v>357</v>
      </c>
      <c r="R21" t="s">
        <v>410</v>
      </c>
      <c r="S21" s="48" t="s">
        <v>488</v>
      </c>
      <c r="T21" s="35">
        <v>100</v>
      </c>
      <c r="U21" s="35">
        <f t="shared" si="19"/>
        <v>29.078014184397166</v>
      </c>
      <c r="V21" s="35">
        <f t="shared" si="20"/>
        <v>77.426636568848764</v>
      </c>
      <c r="W21" s="35">
        <f t="shared" si="21"/>
        <v>86.996098829648886</v>
      </c>
      <c r="X21" s="35">
        <f t="shared" si="22"/>
        <v>35.577264601502343</v>
      </c>
      <c r="Y21" s="35">
        <f t="shared" si="23"/>
        <v>83.925886985953952</v>
      </c>
      <c r="Z21" s="35">
        <f t="shared" si="24"/>
        <v>93.495349246754088</v>
      </c>
      <c r="AA21" s="35">
        <f t="shared" si="25"/>
        <v>-6.499250417105177</v>
      </c>
      <c r="AB21" s="35">
        <f t="shared" si="26"/>
        <v>-6.4992504171051877</v>
      </c>
      <c r="AC21" s="35">
        <f t="shared" si="27"/>
        <v>-6.4992504171052019</v>
      </c>
      <c r="AF21">
        <v>2.0099999999999998</v>
      </c>
      <c r="AG21">
        <v>1.8</v>
      </c>
      <c r="AJ21" t="s">
        <v>432</v>
      </c>
    </row>
    <row r="22" spans="1:36" ht="15" x14ac:dyDescent="0.25">
      <c r="A22">
        <v>1.41</v>
      </c>
      <c r="B22">
        <v>4.43</v>
      </c>
      <c r="C22">
        <v>7.69</v>
      </c>
      <c r="D22" s="20">
        <f t="shared" si="3"/>
        <v>6.4992504171051957E-2</v>
      </c>
      <c r="E22" s="17">
        <f>IF(OR($A22="",$B22="",$C22=""),"",A22*'MPTO_working_3-way'!$I21)</f>
        <v>1.5016394308811831</v>
      </c>
      <c r="F22" s="21">
        <f>IF(OR($A22="",$B22="",$C22=""),"",B22*'MPTO_working_3-way'!$I21)</f>
        <v>4.7179167934777597</v>
      </c>
      <c r="G22" s="22">
        <f>IF(OR($A22="",$B22="",$C22=""),"",C22*'MPTO_working_3-way'!$I21)</f>
        <v>8.1897923570753903</v>
      </c>
      <c r="H22" s="17">
        <f>IF(OR($A22="",$B22="",$C22=""),"",'MPTO_working_3-way'!E21)</f>
        <v>1.4544276404082928</v>
      </c>
      <c r="I22" s="21">
        <f>IF(OR($A22="",$B22="",$C22=""),"",'MPTO_working_3-way'!F21)</f>
        <v>4.9002921326451627</v>
      </c>
      <c r="J22" s="22">
        <f>IF(OR($A22="",$B22="",$C22=""),"",'MPTO_working_3-way'!G21)</f>
        <v>9.2272336120906893</v>
      </c>
      <c r="K22" s="17">
        <f>IF(OR($A22="",$B22="",$C22=""),"",'OddsRatio_working_3-way'!H21)</f>
        <v>1.4684256046952753</v>
      </c>
      <c r="L22" s="21">
        <f>IF(OR($A22="",$B22="",$C22=""),"",'OddsRatio_working_3-way'!I21)</f>
        <v>4.9187800587921799</v>
      </c>
      <c r="M22" s="22">
        <f>IF(OR($A22="",$B22="",$C22=""),"",'OddsRatio_working_3-way'!J21)</f>
        <v>8.6433348668570531</v>
      </c>
      <c r="N22" s="23">
        <f t="shared" si="16"/>
        <v>66.593882621554883</v>
      </c>
      <c r="O22" s="24">
        <f t="shared" si="17"/>
        <v>21.195795597379774</v>
      </c>
      <c r="P22" s="24">
        <f t="shared" si="18"/>
        <v>12.21032178106533</v>
      </c>
      <c r="Q22" t="s">
        <v>406</v>
      </c>
      <c r="R22" t="s">
        <v>381</v>
      </c>
      <c r="S22" s="48" t="s">
        <v>488</v>
      </c>
      <c r="T22" s="35">
        <v>100</v>
      </c>
      <c r="U22" s="35">
        <f t="shared" si="19"/>
        <v>47.368421052631575</v>
      </c>
      <c r="V22" s="35">
        <f t="shared" si="20"/>
        <v>69.969969969969966</v>
      </c>
      <c r="W22" s="35">
        <f t="shared" si="21"/>
        <v>76.905311778290994</v>
      </c>
      <c r="X22" s="35">
        <f t="shared" si="22"/>
        <v>53.124718251739033</v>
      </c>
      <c r="Y22" s="35">
        <f t="shared" si="23"/>
        <v>75.726267169077417</v>
      </c>
      <c r="Z22" s="35">
        <f t="shared" si="24"/>
        <v>82.661608977398444</v>
      </c>
      <c r="AA22" s="35">
        <f t="shared" si="25"/>
        <v>-5.7562971991074576</v>
      </c>
      <c r="AB22" s="35">
        <f t="shared" si="26"/>
        <v>-5.7562971991074505</v>
      </c>
      <c r="AC22" s="35">
        <f t="shared" si="27"/>
        <v>-5.7562971991074505</v>
      </c>
      <c r="AF22">
        <v>1.86</v>
      </c>
      <c r="AG22">
        <v>1.94</v>
      </c>
      <c r="AJ22" t="s">
        <v>432</v>
      </c>
    </row>
    <row r="23" spans="1:36" ht="15" x14ac:dyDescent="0.25">
      <c r="A23">
        <v>1.9</v>
      </c>
      <c r="B23">
        <v>3.33</v>
      </c>
      <c r="C23">
        <v>4.33</v>
      </c>
      <c r="D23" s="20">
        <f t="shared" si="3"/>
        <v>5.756297199107463E-2</v>
      </c>
      <c r="E23" s="17">
        <f>IF(OR($A23="",$B23="",$C23=""),"",A23*'MPTO_working_3-way'!$I22)</f>
        <v>2.0093696467830418</v>
      </c>
      <c r="F23" s="21">
        <f>IF(OR($A23="",$B23="",$C23=""),"",B23*'MPTO_working_3-way'!$I22)</f>
        <v>3.5216846967302784</v>
      </c>
      <c r="G23" s="22">
        <f>IF(OR($A23="",$B23="",$C23=""),"",C23*'MPTO_working_3-way'!$I22)</f>
        <v>4.5792476687213535</v>
      </c>
      <c r="H23" s="17">
        <f>IF(OR($A23="",$B23="",$C23=""),"",'MPTO_working_3-way'!E22)</f>
        <v>1.9718882401053173</v>
      </c>
      <c r="I23" s="21">
        <f>IF(OR($A23="",$B23="",$C23=""),"",'MPTO_working_3-way'!F22)</f>
        <v>3.5572928682077269</v>
      </c>
      <c r="J23" s="22">
        <f>IF(OR($A23="",$B23="",$C23=""),"",'MPTO_working_3-way'!G22)</f>
        <v>4.722344448204753</v>
      </c>
      <c r="K23" s="17">
        <f>IF(OR($A23="",$B23="",$C23=""),"",'OddsRatio_working_3-way'!H22)</f>
        <v>1.986225744177748</v>
      </c>
      <c r="L23" s="21">
        <f>IF(OR($A23="",$B23="",$C23=""),"",'OddsRatio_working_3-way'!I22)</f>
        <v>3.5532288710379469</v>
      </c>
      <c r="M23" s="22">
        <f>IF(OR($A23="",$B23="",$C23=""),"",'OddsRatio_working_3-way'!J22)</f>
        <v>4.6490352534576678</v>
      </c>
      <c r="N23" s="23">
        <f t="shared" si="16"/>
        <v>49.766851091882415</v>
      </c>
      <c r="O23" s="24">
        <f t="shared" si="17"/>
        <v>28.395500622995971</v>
      </c>
      <c r="P23" s="24">
        <f t="shared" si="18"/>
        <v>21.83764828512161</v>
      </c>
      <c r="Q23" t="s">
        <v>438</v>
      </c>
      <c r="R23" t="s">
        <v>407</v>
      </c>
      <c r="S23" s="48" t="s">
        <v>488</v>
      </c>
      <c r="T23" s="35">
        <v>100</v>
      </c>
      <c r="U23" s="35">
        <f t="shared" si="19"/>
        <v>87.389659520807058</v>
      </c>
      <c r="V23" s="35">
        <f t="shared" si="20"/>
        <v>77.578475336322867</v>
      </c>
      <c r="W23" s="35">
        <f t="shared" si="21"/>
        <v>28.571428571428573</v>
      </c>
      <c r="X23" s="35">
        <f t="shared" si="22"/>
        <v>93.850096092248563</v>
      </c>
      <c r="Y23" s="35">
        <f t="shared" si="23"/>
        <v>84.038911907764373</v>
      </c>
      <c r="Z23" s="35">
        <f t="shared" si="24"/>
        <v>35.031865142870068</v>
      </c>
      <c r="AA23" s="35">
        <f t="shared" si="25"/>
        <v>-6.4604365714415053</v>
      </c>
      <c r="AB23" s="35">
        <f t="shared" si="26"/>
        <v>-6.4604365714415053</v>
      </c>
      <c r="AC23" s="35">
        <f t="shared" si="27"/>
        <v>-6.4604365714414946</v>
      </c>
      <c r="AF23">
        <v>2.33</v>
      </c>
      <c r="AG23">
        <v>1.6</v>
      </c>
      <c r="AJ23" t="s">
        <v>432</v>
      </c>
    </row>
    <row r="24" spans="1:36" ht="15" x14ac:dyDescent="0.25">
      <c r="A24">
        <v>7.93</v>
      </c>
      <c r="B24">
        <v>4.46</v>
      </c>
      <c r="C24">
        <v>1.4</v>
      </c>
      <c r="D24" s="20">
        <f t="shared" si="3"/>
        <v>6.4604365714414858E-2</v>
      </c>
      <c r="E24" s="17">
        <f>IF(OR($A24="",$B24="",$C24=""),"",A24*'MPTO_working_3-way'!$I23)</f>
        <v>8.4423126201153096</v>
      </c>
      <c r="F24" s="21">
        <f>IF(OR($A24="",$B24="",$C24=""),"",B24*'MPTO_working_3-way'!$I23)</f>
        <v>4.7481354710862904</v>
      </c>
      <c r="G24" s="22">
        <f>IF(OR($A24="",$B24="",$C24=""),"",C24*'MPTO_working_3-way'!$I23)</f>
        <v>1.4904461120001806</v>
      </c>
      <c r="H24" s="17">
        <f>IF(OR($A24="",$B24="",$C24=""),"",'MPTO_working_3-way'!E23)</f>
        <v>9.5630987206691209</v>
      </c>
      <c r="I24" s="21">
        <f>IF(OR($A24="",$B24="",$C24=""),"",'MPTO_working_3-way'!F23)</f>
        <v>4.9338747777934246</v>
      </c>
      <c r="J24" s="22">
        <f>IF(OR($A24="",$B24="",$C24=""),"",'MPTO_working_3-way'!G23)</f>
        <v>1.4435202651934043</v>
      </c>
      <c r="K24" s="17">
        <f>IF(OR($A24="",$B24="",$C24=""),"",'OddsRatio_working_3-way'!H23)</f>
        <v>8.9237880972463621</v>
      </c>
      <c r="L24" s="21">
        <f>IF(OR($A24="",$B24="",$C24=""),"",'OddsRatio_working_3-way'!I23)</f>
        <v>4.9561770297939978</v>
      </c>
      <c r="M24" s="22">
        <f>IF(OR($A24="",$B24="",$C24=""),"",'OddsRatio_working_3-way'!J23)</f>
        <v>1.4573615063345668</v>
      </c>
      <c r="N24" s="23">
        <f t="shared" si="16"/>
        <v>11.8450955916667</v>
      </c>
      <c r="O24" s="24">
        <f t="shared" si="17"/>
        <v>21.060898664106933</v>
      </c>
      <c r="P24" s="24">
        <f t="shared" si="18"/>
        <v>67.094005744226379</v>
      </c>
      <c r="Q24" t="s">
        <v>380</v>
      </c>
      <c r="R24" t="s">
        <v>409</v>
      </c>
      <c r="S24" s="48" t="s">
        <v>488</v>
      </c>
      <c r="T24" s="35">
        <v>100</v>
      </c>
      <c r="U24" s="35">
        <f t="shared" si="19"/>
        <v>39.759036144578317</v>
      </c>
      <c r="V24" s="35">
        <f t="shared" si="20"/>
        <v>74.811083123425689</v>
      </c>
      <c r="W24" s="35">
        <f t="shared" si="21"/>
        <v>80.657640232108321</v>
      </c>
      <c r="X24" s="35">
        <f t="shared" si="22"/>
        <v>44.53127664446599</v>
      </c>
      <c r="Y24" s="35">
        <f t="shared" si="23"/>
        <v>79.583323623313376</v>
      </c>
      <c r="Z24" s="35">
        <f t="shared" si="24"/>
        <v>85.429880731995993</v>
      </c>
      <c r="AA24" s="35">
        <f t="shared" si="25"/>
        <v>-4.7722404998876726</v>
      </c>
      <c r="AB24" s="35">
        <f t="shared" si="26"/>
        <v>-4.7722404998876868</v>
      </c>
      <c r="AC24" s="35">
        <f t="shared" si="27"/>
        <v>-4.7722404998876726</v>
      </c>
      <c r="AF24">
        <v>1.9</v>
      </c>
      <c r="AG24">
        <v>1.9</v>
      </c>
      <c r="AJ24" t="s">
        <v>432</v>
      </c>
    </row>
    <row r="25" spans="1:36" ht="15" x14ac:dyDescent="0.25">
      <c r="A25">
        <v>1.66</v>
      </c>
      <c r="B25">
        <v>3.97</v>
      </c>
      <c r="C25">
        <v>5.17</v>
      </c>
      <c r="D25" s="20">
        <f t="shared" si="3"/>
        <v>4.7722404998876922E-2</v>
      </c>
      <c r="E25" s="17">
        <f>IF(OR($A25="",$B25="",$C25=""),"",A25*'MPTO_working_3-way'!$I24)</f>
        <v>1.7392191922981357</v>
      </c>
      <c r="F25" s="21">
        <f>IF(OR($A25="",$B25="",$C25=""),"",B25*'MPTO_working_3-way'!$I24)</f>
        <v>4.1594579478455413</v>
      </c>
      <c r="G25" s="22">
        <f>IF(OR($A25="",$B25="",$C25=""),"",C25*'MPTO_working_3-way'!$I24)</f>
        <v>5.416724833844194</v>
      </c>
      <c r="H25" s="17">
        <f>IF(OR($A25="",$B25="",$C25=""),"",'MPTO_working_3-way'!E24)</f>
        <v>1.7050235289372417</v>
      </c>
      <c r="I25" s="21">
        <f>IF(OR($A25="",$B25="",$C25=""),"",'MPTO_working_3-way'!F24)</f>
        <v>4.2376167226781867</v>
      </c>
      <c r="J25" s="22">
        <f>IF(OR($A25="",$B25="",$C25=""),"",'MPTO_working_3-way'!G24)</f>
        <v>5.6332909222638508</v>
      </c>
      <c r="K25" s="17">
        <f>IF(OR($A25="",$B25="",$C25=""),"",'OddsRatio_working_3-way'!H24)</f>
        <v>1.7168006387228532</v>
      </c>
      <c r="L25" s="21">
        <f>IF(OR($A25="",$B25="",$C25=""),"",'OddsRatio_working_3-way'!I24)</f>
        <v>4.2256028742528402</v>
      </c>
      <c r="M25" s="22">
        <f>IF(OR($A25="",$B25="",$C25=""),"",'OddsRatio_working_3-way'!J24)</f>
        <v>5.5288767628398459</v>
      </c>
      <c r="N25" s="23">
        <f t="shared" si="16"/>
        <v>57.497065604401442</v>
      </c>
      <c r="O25" s="24">
        <f t="shared" si="17"/>
        <v>24.041594182193048</v>
      </c>
      <c r="P25" s="24">
        <f t="shared" si="18"/>
        <v>18.461340213405492</v>
      </c>
      <c r="Q25" t="s">
        <v>428</v>
      </c>
      <c r="R25" t="s">
        <v>382</v>
      </c>
      <c r="S25" s="48" t="s">
        <v>488</v>
      </c>
      <c r="T25" s="35">
        <v>100</v>
      </c>
      <c r="U25" s="35">
        <f t="shared" si="19"/>
        <v>57.983193277310924</v>
      </c>
      <c r="V25" s="35">
        <f t="shared" si="20"/>
        <v>67.426710097719877</v>
      </c>
      <c r="W25" s="35">
        <f t="shared" si="21"/>
        <v>70.149253731343279</v>
      </c>
      <c r="X25" s="35">
        <f t="shared" si="22"/>
        <v>62.424036170936844</v>
      </c>
      <c r="Y25" s="35">
        <f t="shared" si="23"/>
        <v>71.867552991345789</v>
      </c>
      <c r="Z25" s="35">
        <f t="shared" si="24"/>
        <v>74.590096624969206</v>
      </c>
      <c r="AA25" s="35">
        <f t="shared" si="25"/>
        <v>-4.4408428936259199</v>
      </c>
      <c r="AB25" s="35">
        <f t="shared" si="26"/>
        <v>-4.4408428936259128</v>
      </c>
      <c r="AC25" s="35">
        <f t="shared" si="27"/>
        <v>-4.440842893625927</v>
      </c>
      <c r="AF25">
        <v>1.92</v>
      </c>
      <c r="AG25">
        <v>1.92</v>
      </c>
      <c r="AJ25" t="s">
        <v>434</v>
      </c>
    </row>
    <row r="26" spans="1:36" ht="15" x14ac:dyDescent="0.25">
      <c r="A26">
        <v>2.38</v>
      </c>
      <c r="B26">
        <v>3.07</v>
      </c>
      <c r="C26">
        <v>3.35</v>
      </c>
      <c r="D26" s="20">
        <f t="shared" si="3"/>
        <v>4.4408428936259181E-2</v>
      </c>
      <c r="E26" s="17">
        <f>IF(OR($A26="",$B26="",$C26=""),"",A26*'MPTO_working_3-way'!$I25)</f>
        <v>2.4856920608682969</v>
      </c>
      <c r="F26" s="21">
        <f>IF(OR($A26="",$B26="",$C26=""),"",B26*'MPTO_working_3-way'!$I25)</f>
        <v>3.2063338768343157</v>
      </c>
      <c r="G26" s="22">
        <f>IF(OR($A26="",$B26="",$C26=""),"",C26*'MPTO_working_3-way'!$I25)</f>
        <v>3.4987682369364683</v>
      </c>
      <c r="H26" s="17">
        <f>IF(OR($A26="",$B26="",$C26=""),"",'MPTO_working_3-way'!E25)</f>
        <v>2.4669109680644454</v>
      </c>
      <c r="I26" s="21">
        <f>IF(OR($A26="",$B26="",$C26=""),"",'MPTO_working_3-way'!F25)</f>
        <v>3.2161570531897978</v>
      </c>
      <c r="J26" s="22">
        <f>IF(OR($A26="",$B26="",$C26=""),"",'MPTO_working_3-way'!G25)</f>
        <v>3.5247923827846557</v>
      </c>
      <c r="K26" s="17">
        <f>IF(OR($A26="",$B26="",$C26=""),"",'OddsRatio_working_3-way'!H25)</f>
        <v>2.4751806947152932</v>
      </c>
      <c r="L26" s="21">
        <f>IF(OR($A26="",$B26="",$C26=""),"",'OddsRatio_working_3-way'!I25)</f>
        <v>3.212771042072939</v>
      </c>
      <c r="M26" s="22">
        <f>IF(OR($A26="",$B26="",$C26=""),"",'OddsRatio_working_3-way'!J25)</f>
        <v>3.5120830670876373</v>
      </c>
      <c r="N26" s="23">
        <f t="shared" si="16"/>
        <v>40.230244757296369</v>
      </c>
      <c r="O26" s="24">
        <f t="shared" si="17"/>
        <v>31.188267922594576</v>
      </c>
      <c r="P26" s="24">
        <f t="shared" si="18"/>
        <v>28.581487320109062</v>
      </c>
      <c r="Q26" t="s">
        <v>417</v>
      </c>
      <c r="R26" t="s">
        <v>386</v>
      </c>
      <c r="S26" s="48" t="s">
        <v>488</v>
      </c>
      <c r="T26" s="35">
        <v>100</v>
      </c>
      <c r="U26" s="35">
        <f t="shared" si="19"/>
        <v>60.474308300395251</v>
      </c>
      <c r="V26" s="35">
        <f t="shared" si="20"/>
        <v>71.264367816091948</v>
      </c>
      <c r="W26" s="35">
        <f t="shared" si="21"/>
        <v>63.898916967509031</v>
      </c>
      <c r="X26" s="35">
        <f t="shared" si="22"/>
        <v>64.836715216399028</v>
      </c>
      <c r="Y26" s="35">
        <f t="shared" si="23"/>
        <v>75.626774732095726</v>
      </c>
      <c r="Z26" s="35">
        <f t="shared" si="24"/>
        <v>68.261323883512787</v>
      </c>
      <c r="AA26" s="35">
        <f t="shared" si="25"/>
        <v>-4.3624069160037777</v>
      </c>
      <c r="AB26" s="35">
        <f t="shared" si="26"/>
        <v>-4.3624069160037777</v>
      </c>
      <c r="AC26" s="35">
        <f t="shared" si="27"/>
        <v>-4.3624069160037564</v>
      </c>
      <c r="AF26">
        <v>2.35</v>
      </c>
      <c r="AG26">
        <v>1.61</v>
      </c>
      <c r="AJ26" t="s">
        <v>434</v>
      </c>
    </row>
    <row r="27" spans="1:36" ht="15" x14ac:dyDescent="0.25">
      <c r="A27">
        <v>2.5299999999999998</v>
      </c>
      <c r="B27">
        <v>3.48</v>
      </c>
      <c r="C27">
        <v>2.77</v>
      </c>
      <c r="D27" s="20">
        <f t="shared" si="3"/>
        <v>4.3624069160037582E-2</v>
      </c>
      <c r="E27" s="17">
        <f>IF(OR($A27="",$B27="",$C27=""),"",A27*'MPTO_working_3-way'!$I26)</f>
        <v>2.6403688949748947</v>
      </c>
      <c r="F27" s="21">
        <f>IF(OR($A27="",$B27="",$C27=""),"",B27*'MPTO_working_3-way'!$I26)</f>
        <v>3.6318117606769307</v>
      </c>
      <c r="G27" s="22">
        <f>IF(OR($A27="",$B27="",$C27=""),"",C27*'MPTO_working_3-way'!$I26)</f>
        <v>2.8908386715733041</v>
      </c>
      <c r="H27" s="17">
        <f>IF(OR($A27="",$B27="",$C27=""),"",'MPTO_working_3-way'!E26)</f>
        <v>2.626632855246088</v>
      </c>
      <c r="I27" s="21">
        <f>IF(OR($A27="",$B27="",$C27=""),"",'MPTO_working_3-way'!F26)</f>
        <v>3.6654880656628515</v>
      </c>
      <c r="J27" s="22">
        <f>IF(OR($A27="",$B27="",$C27=""),"",'MPTO_working_3-way'!G26)</f>
        <v>2.8862571603589022</v>
      </c>
      <c r="K27" s="17">
        <f>IF(OR($A27="",$B27="",$C27=""),"",'OddsRatio_working_3-way'!H26)</f>
        <v>2.6332917549085373</v>
      </c>
      <c r="L27" s="21">
        <f>IF(OR($A27="",$B27="",$C27=""),"",'OddsRatio_working_3-way'!I26)</f>
        <v>3.6474271582831195</v>
      </c>
      <c r="M27" s="22">
        <f>IF(OR($A27="",$B27="",$C27=""),"",'OddsRatio_working_3-way'!J26)</f>
        <v>2.8894943831294841</v>
      </c>
      <c r="N27" s="23">
        <f t="shared" si="16"/>
        <v>37.873495703694395</v>
      </c>
      <c r="O27" s="24">
        <f t="shared" si="17"/>
        <v>27.53446670412265</v>
      </c>
      <c r="P27" s="24">
        <f t="shared" si="18"/>
        <v>34.592037592182969</v>
      </c>
      <c r="Q27" t="s">
        <v>414</v>
      </c>
      <c r="R27" t="s">
        <v>418</v>
      </c>
      <c r="S27" s="48" t="s">
        <v>488</v>
      </c>
      <c r="T27" s="35">
        <v>100</v>
      </c>
      <c r="U27" s="35">
        <f t="shared" si="19"/>
        <v>31.03448275862069</v>
      </c>
      <c r="V27" s="35">
        <f t="shared" si="20"/>
        <v>77.064220183486242</v>
      </c>
      <c r="W27" s="35">
        <f t="shared" si="21"/>
        <v>86.754966887417226</v>
      </c>
      <c r="X27" s="35">
        <f t="shared" si="22"/>
        <v>36.18081292909654</v>
      </c>
      <c r="Y27" s="35">
        <f t="shared" si="23"/>
        <v>82.210550353962091</v>
      </c>
      <c r="Z27" s="35">
        <f t="shared" si="24"/>
        <v>91.901297057893075</v>
      </c>
      <c r="AA27" s="35">
        <f t="shared" si="25"/>
        <v>-5.1463301704758493</v>
      </c>
      <c r="AB27" s="35">
        <f t="shared" si="26"/>
        <v>-5.1463301704758493</v>
      </c>
      <c r="AC27" s="35">
        <f t="shared" si="27"/>
        <v>-5.1463301704758493</v>
      </c>
      <c r="AF27">
        <v>1.93</v>
      </c>
      <c r="AG27">
        <v>1.91</v>
      </c>
      <c r="AJ27" t="s">
        <v>434</v>
      </c>
    </row>
    <row r="28" spans="1:36" ht="15" x14ac:dyDescent="0.25">
      <c r="A28">
        <v>1.45</v>
      </c>
      <c r="B28">
        <v>4.3600000000000003</v>
      </c>
      <c r="C28">
        <v>7.55</v>
      </c>
      <c r="D28" s="20">
        <f t="shared" si="3"/>
        <v>5.1463301704758546E-2</v>
      </c>
      <c r="E28" s="17">
        <f>IF(OR($A28="",$B28="",$C28=""),"",A28*'MPTO_working_3-way'!$I27)</f>
        <v>1.5246217874718999</v>
      </c>
      <c r="F28" s="21">
        <f>IF(OR($A28="",$B28="",$C28=""),"",B28*'MPTO_working_3-way'!$I27)</f>
        <v>4.584379995432748</v>
      </c>
      <c r="G28" s="22">
        <f>IF(OR($A28="",$B28="",$C28=""),"",C28*'MPTO_working_3-way'!$I27)</f>
        <v>7.9385479278709266</v>
      </c>
      <c r="H28" s="17">
        <f>IF(OR($A28="",$B28="",$C28=""),"",'MPTO_working_3-way'!E27)</f>
        <v>1.4869872146346323</v>
      </c>
      <c r="I28" s="21">
        <f>IF(OR($A28="",$B28="",$C28=""),"",'MPTO_working_3-way'!F27)</f>
        <v>4.7124606316704023</v>
      </c>
      <c r="J28" s="22">
        <f>IF(OR($A28="",$B28="",$C28=""),"",'MPTO_working_3-way'!G27)</f>
        <v>8.673335513882833</v>
      </c>
      <c r="K28" s="17">
        <f>IF(OR($A28="",$B28="",$C28=""),"",'OddsRatio_working_3-way'!H27)</f>
        <v>1.498729037435538</v>
      </c>
      <c r="L28" s="21">
        <f>IF(OR($A28="",$B28="",$C28=""),"",'OddsRatio_working_3-way'!I27)</f>
        <v>4.7238434795186866</v>
      </c>
      <c r="M28" s="22">
        <f>IF(OR($A28="",$B28="",$C28=""),"",'OddsRatio_working_3-way'!J27)</f>
        <v>8.2592782115617229</v>
      </c>
      <c r="N28" s="23">
        <f t="shared" si="16"/>
        <v>65.590037359900379</v>
      </c>
      <c r="O28" s="24">
        <f t="shared" si="17"/>
        <v>21.813200498132002</v>
      </c>
      <c r="P28" s="24">
        <f t="shared" si="18"/>
        <v>12.596762141967622</v>
      </c>
      <c r="Q28" t="s">
        <v>411</v>
      </c>
      <c r="R28" t="s">
        <v>384</v>
      </c>
      <c r="S28" s="48" t="s">
        <v>488</v>
      </c>
      <c r="T28" s="35">
        <v>100</v>
      </c>
      <c r="U28" s="35">
        <f t="shared" si="19"/>
        <v>59.016393442622956</v>
      </c>
      <c r="V28" s="35">
        <f t="shared" si="20"/>
        <v>68.75</v>
      </c>
      <c r="W28" s="35">
        <f t="shared" si="21"/>
        <v>69.512195121951223</v>
      </c>
      <c r="X28" s="35">
        <f t="shared" si="22"/>
        <v>61.737804878048784</v>
      </c>
      <c r="Y28" s="35">
        <f t="shared" si="23"/>
        <v>71.471411435425836</v>
      </c>
      <c r="Z28" s="35">
        <f t="shared" si="24"/>
        <v>72.233606557377044</v>
      </c>
      <c r="AA28" s="35">
        <f t="shared" si="25"/>
        <v>-2.7214114354258285</v>
      </c>
      <c r="AB28" s="35">
        <f t="shared" si="26"/>
        <v>-2.7214114354258356</v>
      </c>
      <c r="AC28" s="35">
        <f t="shared" si="27"/>
        <v>-2.7214114354258214</v>
      </c>
      <c r="AF28">
        <v>1.91</v>
      </c>
      <c r="AG28">
        <v>1.93</v>
      </c>
      <c r="AJ28" t="s">
        <v>434</v>
      </c>
    </row>
    <row r="29" spans="1:36" ht="15" x14ac:dyDescent="0.25">
      <c r="A29">
        <v>2.44</v>
      </c>
      <c r="B29">
        <v>3.2</v>
      </c>
      <c r="C29">
        <v>3.28</v>
      </c>
      <c r="D29" s="20">
        <f t="shared" si="3"/>
        <v>2.7214114354258356E-2</v>
      </c>
      <c r="E29" s="17">
        <f>IF(OR($A29="",$B29="",$C29=""),"",A29*'MPTO_working_3-way'!$I28)</f>
        <v>2.5064024390243902</v>
      </c>
      <c r="F29" s="21">
        <f>IF(OR($A29="",$B29="",$C29=""),"",B29*'MPTO_working_3-way'!$I28)</f>
        <v>3.2870851659336271</v>
      </c>
      <c r="G29" s="22">
        <f>IF(OR($A29="",$B29="",$C29=""),"",C29*'MPTO_working_3-way'!$I28)</f>
        <v>3.3692622950819673</v>
      </c>
      <c r="H29" s="17">
        <f>IF(OR($A29="",$B29="",$C29=""),"",'MPTO_working_3-way'!E28)</f>
        <v>2.4952297811311341</v>
      </c>
      <c r="I29" s="21">
        <f>IF(OR($A29="",$B29="",$C29=""),"",'MPTO_working_3-way'!F28)</f>
        <v>3.2956679295009068</v>
      </c>
      <c r="J29" s="22">
        <f>IF(OR($A29="",$B29="",$C29=""),"",'MPTO_working_3-way'!G28)</f>
        <v>3.3805862972036835</v>
      </c>
      <c r="K29" s="17">
        <f>IF(OR($A29="",$B29="",$C29=""),"",'OddsRatio_working_3-way'!H28)</f>
        <v>2.5002131185457097</v>
      </c>
      <c r="L29" s="21">
        <f>IF(OR($A29="",$B29="",$C29=""),"",'OddsRatio_working_3-way'!I28)</f>
        <v>3.2919922644448332</v>
      </c>
      <c r="M29" s="22">
        <f>IF(OR($A29="",$B29="",$C29=""),"",'OddsRatio_working_3-way'!J28)</f>
        <v>3.3753374376973739</v>
      </c>
      <c r="N29" s="23">
        <f t="shared" si="16"/>
        <v>39.897822649312737</v>
      </c>
      <c r="O29" s="24">
        <f t="shared" si="17"/>
        <v>30.422089770100957</v>
      </c>
      <c r="P29" s="24">
        <f t="shared" si="18"/>
        <v>29.680087580586299</v>
      </c>
      <c r="Q29" t="s">
        <v>359</v>
      </c>
      <c r="R29" t="s">
        <v>425</v>
      </c>
      <c r="S29" s="48" t="s">
        <v>488</v>
      </c>
      <c r="T29" s="35">
        <v>100</v>
      </c>
      <c r="U29" s="35">
        <f t="shared" si="19"/>
        <v>39.759036144578317</v>
      </c>
      <c r="V29" s="35">
        <f t="shared" si="20"/>
        <v>75.124378109452735</v>
      </c>
      <c r="W29" s="35">
        <f t="shared" si="21"/>
        <v>81.884057971014499</v>
      </c>
      <c r="X29" s="35">
        <f t="shared" si="22"/>
        <v>42.99156391953278</v>
      </c>
      <c r="Y29" s="35">
        <f t="shared" si="23"/>
        <v>78.356905884407198</v>
      </c>
      <c r="Z29" s="35">
        <f t="shared" si="24"/>
        <v>85.116585745968962</v>
      </c>
      <c r="AA29" s="35">
        <f t="shared" si="25"/>
        <v>-3.2325277749544625</v>
      </c>
      <c r="AB29" s="35">
        <f t="shared" si="26"/>
        <v>-3.2325277749544625</v>
      </c>
      <c r="AC29" s="35">
        <f t="shared" si="27"/>
        <v>-3.2325277749544625</v>
      </c>
      <c r="AF29">
        <v>2.2999999999999998</v>
      </c>
      <c r="AG29">
        <v>1.67</v>
      </c>
      <c r="AJ29" t="s">
        <v>433</v>
      </c>
    </row>
    <row r="30" spans="1:36" s="35" customFormat="1" ht="15" x14ac:dyDescent="0.25">
      <c r="A30">
        <v>1.66</v>
      </c>
      <c r="B30">
        <v>4.0199999999999996</v>
      </c>
      <c r="C30">
        <v>5.52</v>
      </c>
      <c r="D30" s="20">
        <f t="shared" si="3"/>
        <v>3.2325277749544856E-2</v>
      </c>
      <c r="E30" s="17">
        <f>IF(OR($A30="",$B30="",$C30=""),"",A30*'MPTO_working_3-way'!$I29)</f>
        <v>1.7136599610642445</v>
      </c>
      <c r="F30" s="21">
        <f>IF(OR($A30="",$B30="",$C30=""),"",B30*'MPTO_working_3-way'!$I29)</f>
        <v>4.1499476165531695</v>
      </c>
      <c r="G30" s="22">
        <f>IF(OR($A30="",$B30="",$C30=""),"",C30*'MPTO_working_3-way'!$I29)</f>
        <v>5.698435533177487</v>
      </c>
      <c r="H30" s="17">
        <f>IF(OR($A30="",$B30="",$C30=""),"",'MPTO_working_3-way'!E29)</f>
        <v>1.6902326052626362</v>
      </c>
      <c r="I30" s="21">
        <f>IF(OR($A30="",$B30="",$C30=""),"",'MPTO_working_3-way'!F29)</f>
        <v>4.2020138968740257</v>
      </c>
      <c r="J30" s="22">
        <f>IF(OR($A30="",$B30="",$C30=""),"",'MPTO_working_3-way'!G29)</f>
        <v>5.8690844014806229</v>
      </c>
      <c r="K30" s="17">
        <f>IF(OR($A30="",$B30="",$C30=""),"",'OddsRatio_working_3-way'!H29)</f>
        <v>1.6984608349263361</v>
      </c>
      <c r="L30" s="21">
        <f>IF(OR($A30="",$B30="",$C30=""),"",'OddsRatio_working_3-way'!I29)</f>
        <v>4.1959874567841426</v>
      </c>
      <c r="M30" s="22">
        <f>IF(OR($A30="",$B30="",$C30=""),"",'OddsRatio_working_3-way'!J29)</f>
        <v>5.7833984452530887</v>
      </c>
      <c r="N30" s="23">
        <f t="shared" si="16"/>
        <v>58.354634100160915</v>
      </c>
      <c r="O30" s="24">
        <f t="shared" si="17"/>
        <v>24.096689703051531</v>
      </c>
      <c r="P30" s="24">
        <f t="shared" si="18"/>
        <v>17.548676196787525</v>
      </c>
      <c r="Q30" t="s">
        <v>420</v>
      </c>
      <c r="R30" t="s">
        <v>484</v>
      </c>
      <c r="S30" s="48" t="s">
        <v>488</v>
      </c>
      <c r="T30" s="35">
        <v>100</v>
      </c>
      <c r="U30" s="35">
        <f t="shared" si="19"/>
        <v>39.024390243902438</v>
      </c>
      <c r="V30" s="35">
        <f t="shared" si="20"/>
        <v>74.424552429667528</v>
      </c>
      <c r="W30" s="35">
        <f t="shared" si="21"/>
        <v>83.22147651006712</v>
      </c>
      <c r="X30" s="35">
        <f t="shared" si="22"/>
        <v>42.353971060265373</v>
      </c>
      <c r="Y30" s="35">
        <f t="shared" si="23"/>
        <v>77.754133246030449</v>
      </c>
      <c r="Z30" s="35">
        <f t="shared" si="24"/>
        <v>86.551057326430055</v>
      </c>
      <c r="AA30" s="35">
        <f t="shared" si="25"/>
        <v>-3.3295808163629346</v>
      </c>
      <c r="AB30" s="35">
        <f t="shared" si="26"/>
        <v>-3.3295808163629204</v>
      </c>
      <c r="AC30" s="35">
        <f t="shared" si="27"/>
        <v>-3.3295808163629346</v>
      </c>
      <c r="AD30" s="36"/>
      <c r="AE30" s="36"/>
      <c r="AF30">
        <v>2.09</v>
      </c>
      <c r="AG30">
        <v>1.8</v>
      </c>
      <c r="AH30" s="36"/>
      <c r="AI30" s="36"/>
      <c r="AJ30" t="s">
        <v>433</v>
      </c>
    </row>
    <row r="31" spans="1:36" ht="15" x14ac:dyDescent="0.25">
      <c r="A31">
        <v>1.64</v>
      </c>
      <c r="B31">
        <v>3.91</v>
      </c>
      <c r="C31">
        <v>5.96</v>
      </c>
      <c r="D31" s="20">
        <f t="shared" si="3"/>
        <v>3.3295808163629426E-2</v>
      </c>
      <c r="E31" s="17">
        <f>IF(OR($A31="",$B31="",$C31=""),"",A31*'MPTO_working_3-way'!$I30)</f>
        <v>1.6946051253883521</v>
      </c>
      <c r="F31" s="21">
        <f>IF(OR($A31="",$B31="",$C31=""),"",B31*'MPTO_working_3-way'!$I30)</f>
        <v>4.0401866099197914</v>
      </c>
      <c r="G31" s="22">
        <f>IF(OR($A31="",$B31="",$C31=""),"",C31*'MPTO_working_3-way'!$I30)</f>
        <v>6.1584430166552311</v>
      </c>
      <c r="H31" s="17">
        <f>IF(OR($A31="",$B31="",$C31=""),"",'MPTO_working_3-way'!E30)</f>
        <v>1.6704042104536849</v>
      </c>
      <c r="I31" s="21">
        <f>IF(OR($A31="",$B31="",$C31=""),"",'MPTO_working_3-way'!F30)</f>
        <v>4.0873737785689812</v>
      </c>
      <c r="J31" s="22">
        <f>IF(OR($A31="",$B31="",$C31=""),"",'MPTO_working_3-way'!G30)</f>
        <v>6.3821653838549208</v>
      </c>
      <c r="K31" s="17">
        <f>IF(OR($A31="",$B31="",$C31=""),"",'OddsRatio_working_3-way'!H30)</f>
        <v>1.6789250935421769</v>
      </c>
      <c r="L31" s="21">
        <f>IF(OR($A31="",$B31="",$C31=""),"",'OddsRatio_working_3-way'!I30)</f>
        <v>4.0869875346995856</v>
      </c>
      <c r="M31" s="22">
        <f>IF(OR($A31="",$B31="",$C31=""),"",'OddsRatio_working_3-way'!J30)</f>
        <v>6.2616694749518729</v>
      </c>
      <c r="N31" s="23">
        <f t="shared" si="16"/>
        <v>59.0107975609262</v>
      </c>
      <c r="O31" s="24">
        <f t="shared" si="17"/>
        <v>24.751331969288735</v>
      </c>
      <c r="P31" s="24">
        <f t="shared" si="18"/>
        <v>16.237870469785058</v>
      </c>
      <c r="Q31" t="s">
        <v>467</v>
      </c>
      <c r="R31" t="s">
        <v>419</v>
      </c>
      <c r="S31" s="48" t="s">
        <v>488</v>
      </c>
      <c r="T31" s="35">
        <v>100</v>
      </c>
      <c r="U31" s="35">
        <f t="shared" si="19"/>
        <v>54.337899543379002</v>
      </c>
      <c r="V31" s="35">
        <f t="shared" si="20"/>
        <v>71.83098591549296</v>
      </c>
      <c r="W31" s="35">
        <f t="shared" si="21"/>
        <v>71.098265895953759</v>
      </c>
      <c r="X31" s="35">
        <f t="shared" si="22"/>
        <v>57.070748188553289</v>
      </c>
      <c r="Y31" s="35">
        <f t="shared" si="23"/>
        <v>74.563834560667246</v>
      </c>
      <c r="Z31" s="35">
        <f t="shared" si="24"/>
        <v>73.831114541128045</v>
      </c>
      <c r="AA31" s="35">
        <f t="shared" si="25"/>
        <v>-2.7328486451742862</v>
      </c>
      <c r="AB31" s="35">
        <f t="shared" si="26"/>
        <v>-2.7328486451742862</v>
      </c>
      <c r="AC31" s="35">
        <f t="shared" si="27"/>
        <v>-2.7328486451742862</v>
      </c>
      <c r="AF31">
        <v>2.2000000000000002</v>
      </c>
      <c r="AG31">
        <v>1.71</v>
      </c>
      <c r="AJ31" t="s">
        <v>433</v>
      </c>
    </row>
    <row r="32" spans="1:36" ht="15" x14ac:dyDescent="0.25">
      <c r="A32">
        <v>2.19</v>
      </c>
      <c r="B32">
        <v>3.55</v>
      </c>
      <c r="C32">
        <v>3.46</v>
      </c>
      <c r="D32" s="20">
        <f t="shared" si="3"/>
        <v>2.7328486451742906E-2</v>
      </c>
      <c r="E32" s="17">
        <f>IF(OR($A32="",$B32="",$C32=""),"",A32*'MPTO_working_3-way'!$I31)</f>
        <v>2.2498493853293171</v>
      </c>
      <c r="F32" s="21">
        <f>IF(OR($A32="",$B32="",$C32=""),"",B32*'MPTO_working_3-way'!$I31)</f>
        <v>3.6470161269036869</v>
      </c>
      <c r="G32" s="22">
        <f>IF(OR($A32="",$B32="",$C32=""),"",C32*'MPTO_working_3-way'!$I31)</f>
        <v>3.5545565631230303</v>
      </c>
      <c r="H32" s="17">
        <f>IF(OR($A32="",$B32="",$C32=""),"",'MPTO_working_3-way'!E31)</f>
        <v>2.234579401210671</v>
      </c>
      <c r="I32" s="21">
        <f>IF(OR($A32="",$B32="",$C32=""),"",'MPTO_working_3-way'!F31)</f>
        <v>3.6686390505644608</v>
      </c>
      <c r="J32" s="22">
        <f>IF(OR($A32="",$B32="",$C32=""),"",'MPTO_working_3-way'!G31)</f>
        <v>3.572604397749815</v>
      </c>
      <c r="K32" s="17">
        <f>IF(OR($A32="",$B32="",$C32=""),"",'OddsRatio_working_3-way'!H31)</f>
        <v>2.240957702423632</v>
      </c>
      <c r="L32" s="21">
        <f>IF(OR($A32="",$B32="",$C32=""),"",'OddsRatio_working_3-way'!I31)</f>
        <v>3.6591950766220691</v>
      </c>
      <c r="M32" s="22">
        <f>IF(OR($A32="",$B32="",$C32=""),"",'OddsRatio_working_3-way'!J31)</f>
        <v>3.5653411327412901</v>
      </c>
      <c r="N32" s="23">
        <f t="shared" si="16"/>
        <v>44.447419748216923</v>
      </c>
      <c r="O32" s="24">
        <f t="shared" si="17"/>
        <v>27.419675844674675</v>
      </c>
      <c r="P32" s="24">
        <f t="shared" si="18"/>
        <v>28.132904407108406</v>
      </c>
      <c r="Q32" t="s">
        <v>394</v>
      </c>
      <c r="R32" t="s">
        <v>485</v>
      </c>
      <c r="S32" s="48" t="s">
        <v>488</v>
      </c>
      <c r="T32" s="35">
        <v>100</v>
      </c>
      <c r="U32" s="35">
        <f t="shared" si="19"/>
        <v>54.337899543379002</v>
      </c>
      <c r="V32" s="35">
        <f t="shared" si="20"/>
        <v>70.588235294117652</v>
      </c>
      <c r="W32" s="35">
        <f t="shared" si="21"/>
        <v>72.29916897506925</v>
      </c>
      <c r="X32" s="35">
        <f t="shared" si="22"/>
        <v>57.112595730813112</v>
      </c>
      <c r="Y32" s="35">
        <f t="shared" si="23"/>
        <v>73.362931481551755</v>
      </c>
      <c r="Z32" s="35">
        <f t="shared" si="24"/>
        <v>75.073865162503367</v>
      </c>
      <c r="AA32" s="35">
        <f t="shared" si="25"/>
        <v>-2.7746961874341096</v>
      </c>
      <c r="AB32" s="35">
        <f t="shared" si="26"/>
        <v>-2.7746961874341025</v>
      </c>
      <c r="AC32" s="35">
        <f t="shared" si="27"/>
        <v>-2.7746961874341167</v>
      </c>
      <c r="AF32">
        <v>2.0499999999999998</v>
      </c>
      <c r="AG32">
        <v>1.85</v>
      </c>
      <c r="AJ32" t="s">
        <v>433</v>
      </c>
    </row>
    <row r="33" spans="1:36" ht="15" x14ac:dyDescent="0.25">
      <c r="A33">
        <v>2.19</v>
      </c>
      <c r="B33">
        <v>3.4</v>
      </c>
      <c r="C33">
        <v>3.61</v>
      </c>
      <c r="D33" s="20">
        <f t="shared" si="3"/>
        <v>2.7746961874341114E-2</v>
      </c>
      <c r="E33" s="17">
        <f>IF(OR($A33="",$B33="",$C33=""),"",A33*'MPTO_working_3-way'!$I32)</f>
        <v>2.250765846504807</v>
      </c>
      <c r="F33" s="21">
        <f>IF(OR($A33="",$B33="",$C33=""),"",B33*'MPTO_working_3-way'!$I32)</f>
        <v>3.4943396703727596</v>
      </c>
      <c r="G33" s="22">
        <f>IF(OR($A33="",$B33="",$C33=""),"",C33*'MPTO_working_3-way'!$I32)</f>
        <v>3.7101665323663715</v>
      </c>
      <c r="H33" s="17">
        <f>IF(OR($A33="",$B33="",$C33=""),"",'MPTO_working_3-way'!E32)</f>
        <v>2.2352761491245192</v>
      </c>
      <c r="I33" s="21">
        <f>IF(OR($A33="",$B33="",$C33=""),"",'MPTO_working_3-way'!F32)</f>
        <v>3.5103896680547417</v>
      </c>
      <c r="J33" s="22">
        <f>IF(OR($A33="",$B33="",$C33=""),"",'MPTO_working_3-way'!G32)</f>
        <v>3.7346972234366556</v>
      </c>
      <c r="K33" s="17">
        <f>IF(OR($A33="",$B33="",$C33=""),"",'OddsRatio_working_3-way'!H32)</f>
        <v>2.2417547158428976</v>
      </c>
      <c r="L33" s="21">
        <f>IF(OR($A33="",$B33="",$C33=""),"",'OddsRatio_working_3-way'!I32)</f>
        <v>3.5043792588428198</v>
      </c>
      <c r="M33" s="22">
        <f>IF(OR($A33="",$B33="",$C33=""),"",'OddsRatio_working_3-way'!J32)</f>
        <v>3.7235124439915666</v>
      </c>
      <c r="N33" s="23">
        <f t="shared" si="16"/>
        <v>44.429321759653078</v>
      </c>
      <c r="O33" s="24">
        <f t="shared" si="17"/>
        <v>28.617710192247131</v>
      </c>
      <c r="P33" s="24">
        <f t="shared" si="18"/>
        <v>26.952968048099791</v>
      </c>
      <c r="Q33" t="s">
        <v>392</v>
      </c>
      <c r="R33" t="s">
        <v>422</v>
      </c>
      <c r="S33" s="48" t="s">
        <v>488</v>
      </c>
      <c r="T33" s="35">
        <v>100</v>
      </c>
      <c r="U33" s="35">
        <f t="shared" si="19"/>
        <v>54.337899543379002</v>
      </c>
      <c r="V33" s="35">
        <f t="shared" si="20"/>
        <v>73.821989528795811</v>
      </c>
      <c r="W33" s="35">
        <f t="shared" si="21"/>
        <v>69.040247678018574</v>
      </c>
      <c r="X33" s="35">
        <f t="shared" si="22"/>
        <v>57.137762793185608</v>
      </c>
      <c r="Y33" s="35">
        <f t="shared" si="23"/>
        <v>76.621852778602431</v>
      </c>
      <c r="Z33" s="35">
        <f t="shared" si="24"/>
        <v>71.840110927825194</v>
      </c>
      <c r="AA33" s="35">
        <f t="shared" si="25"/>
        <v>-2.7998632498066058</v>
      </c>
      <c r="AB33" s="35">
        <f t="shared" si="26"/>
        <v>-2.79986324980662</v>
      </c>
      <c r="AC33" s="35">
        <f t="shared" si="27"/>
        <v>-2.79986324980662</v>
      </c>
      <c r="AF33">
        <v>2</v>
      </c>
      <c r="AG33">
        <v>1.89</v>
      </c>
      <c r="AJ33" t="s">
        <v>433</v>
      </c>
    </row>
    <row r="34" spans="1:36" ht="15" x14ac:dyDescent="0.25">
      <c r="A34">
        <v>2.19</v>
      </c>
      <c r="B34">
        <v>3.82</v>
      </c>
      <c r="C34">
        <v>3.23</v>
      </c>
      <c r="D34" s="20">
        <f t="shared" si="3"/>
        <v>2.7998632498066112E-2</v>
      </c>
      <c r="E34" s="17">
        <f>IF(OR($A34="",$B34="",$C34=""),"",A34*'MPTO_working_3-way'!$I33)</f>
        <v>2.2513170051707649</v>
      </c>
      <c r="F34" s="21">
        <f>IF(OR($A34="",$B34="",$C34=""),"",B34*'MPTO_working_3-way'!$I33)</f>
        <v>3.9269547761426122</v>
      </c>
      <c r="G34" s="22">
        <f>IF(OR($A34="",$B34="",$C34=""),"",C34*'MPTO_working_3-way'!$I33)</f>
        <v>3.3204355829687535</v>
      </c>
      <c r="H34" s="17">
        <f>IF(OR($A34="",$B34="",$C34=""),"",'MPTO_working_3-way'!E33)</f>
        <v>2.2356953817612366</v>
      </c>
      <c r="I34" s="21">
        <f>IF(OR($A34="",$B34="",$C34=""),"",'MPTO_working_3-way'!F33)</f>
        <v>3.9612239399147806</v>
      </c>
      <c r="J34" s="22">
        <f>IF(OR($A34="",$B34="",$C34=""),"",'MPTO_working_3-way'!G33)</f>
        <v>3.3303954170181673</v>
      </c>
      <c r="K34" s="17">
        <f>IF(OR($A34="",$B34="",$C34=""),"",'OddsRatio_working_3-way'!H33)</f>
        <v>2.242308521784135</v>
      </c>
      <c r="L34" s="21">
        <f>IF(OR($A34="",$B34="",$C34=""),"",'OddsRatio_working_3-way'!I33)</f>
        <v>3.943958009606102</v>
      </c>
      <c r="M34" s="22">
        <f>IF(OR($A34="",$B34="",$C34=""),"",'OddsRatio_working_3-way'!J33)</f>
        <v>3.3280235324190097</v>
      </c>
      <c r="N34" s="23">
        <f t="shared" si="16"/>
        <v>44.418444746040947</v>
      </c>
      <c r="O34" s="24">
        <f t="shared" si="17"/>
        <v>25.465024605714575</v>
      </c>
      <c r="P34" s="24">
        <f t="shared" si="18"/>
        <v>30.116530648244481</v>
      </c>
      <c r="Q34" t="s">
        <v>297</v>
      </c>
      <c r="R34" t="s">
        <v>481</v>
      </c>
      <c r="S34" s="48" t="s">
        <v>488</v>
      </c>
      <c r="T34" s="35">
        <v>100</v>
      </c>
      <c r="U34" s="35">
        <f t="shared" si="19"/>
        <v>72.14484679665739</v>
      </c>
      <c r="V34" s="35">
        <f t="shared" si="20"/>
        <v>72.14484679665739</v>
      </c>
      <c r="W34" s="35">
        <f t="shared" si="21"/>
        <v>52.830188679245275</v>
      </c>
      <c r="X34" s="35">
        <f t="shared" si="22"/>
        <v>75.024964524097328</v>
      </c>
      <c r="Y34" s="35">
        <f t="shared" si="23"/>
        <v>75.024964524097328</v>
      </c>
      <c r="Z34" s="35">
        <f t="shared" si="24"/>
        <v>55.710306406685241</v>
      </c>
      <c r="AA34" s="35">
        <f t="shared" si="25"/>
        <v>-2.8801177274399379</v>
      </c>
      <c r="AB34" s="35">
        <f t="shared" si="26"/>
        <v>-2.8801177274399379</v>
      </c>
      <c r="AC34" s="35">
        <f t="shared" si="27"/>
        <v>-2.8801177274399663</v>
      </c>
      <c r="AF34">
        <v>1.72</v>
      </c>
      <c r="AG34">
        <v>2.21</v>
      </c>
      <c r="AJ34" t="s">
        <v>346</v>
      </c>
    </row>
    <row r="35" spans="1:36" s="35" customFormat="1" ht="15" x14ac:dyDescent="0.25">
      <c r="A35">
        <v>3.59</v>
      </c>
      <c r="B35">
        <v>3.59</v>
      </c>
      <c r="C35">
        <v>2.12</v>
      </c>
      <c r="D35" s="20">
        <f t="shared" si="3"/>
        <v>2.8801177274399459E-2</v>
      </c>
      <c r="E35" s="17">
        <f>IF(OR($A35="",$B35="",$C35=""),"",A35*'MPTO_working_3-way'!$I34)</f>
        <v>3.6933962264150941</v>
      </c>
      <c r="F35" s="21">
        <f>IF(OR($A35="",$B35="",$C35=""),"",B35*'MPTO_working_3-way'!$I34)</f>
        <v>3.6933962264150941</v>
      </c>
      <c r="G35" s="22">
        <f>IF(OR($A35="",$B35="",$C35=""),"",C35*'MPTO_working_3-way'!$I34)</f>
        <v>2.181058495821727</v>
      </c>
      <c r="H35" s="17">
        <f>IF(OR($A35="",$B35="",$C35=""),"",'MPTO_working_3-way'!E34)</f>
        <v>3.7181474726420003</v>
      </c>
      <c r="I35" s="21">
        <f>IF(OR($A35="",$B35="",$C35=""),"",'MPTO_working_3-way'!F34)</f>
        <v>3.7181474726420003</v>
      </c>
      <c r="J35" s="22">
        <f>IF(OR($A35="",$B35="",$C35=""),"",'MPTO_working_3-way'!G34)</f>
        <v>2.1640444326496571</v>
      </c>
      <c r="K35" s="17">
        <f>IF(OR($A35="",$B35="",$C35=""),"",'OddsRatio_working_3-way'!H34)</f>
        <v>3.707940216581961</v>
      </c>
      <c r="L35" s="21">
        <f>IF(OR($A35="",$B35="",$C35=""),"",'OddsRatio_working_3-way'!I34)</f>
        <v>3.707940216581961</v>
      </c>
      <c r="M35" s="22">
        <f>IF(OR($A35="",$B35="",$C35=""),"",'OddsRatio_working_3-way'!J34)</f>
        <v>2.1710011747381452</v>
      </c>
      <c r="N35" s="23">
        <f t="shared" si="16"/>
        <v>27.07535121328225</v>
      </c>
      <c r="O35" s="24">
        <f t="shared" si="17"/>
        <v>27.07535121328225</v>
      </c>
      <c r="P35" s="24">
        <f t="shared" si="18"/>
        <v>45.849297573435507</v>
      </c>
      <c r="Q35" t="s">
        <v>298</v>
      </c>
      <c r="R35" t="s">
        <v>254</v>
      </c>
      <c r="S35" s="48" t="s">
        <v>488</v>
      </c>
      <c r="T35" s="35">
        <v>100</v>
      </c>
      <c r="U35" s="35">
        <f t="shared" si="19"/>
        <v>56.331877729257641</v>
      </c>
      <c r="V35" s="35">
        <f t="shared" si="20"/>
        <v>73.821989528795811</v>
      </c>
      <c r="W35" s="35">
        <f t="shared" si="21"/>
        <v>66.996699669967001</v>
      </c>
      <c r="X35" s="35">
        <f t="shared" si="22"/>
        <v>59.181310801237188</v>
      </c>
      <c r="Y35" s="35">
        <f t="shared" si="23"/>
        <v>76.671422600775358</v>
      </c>
      <c r="Z35" s="35">
        <f t="shared" si="24"/>
        <v>69.846132741946548</v>
      </c>
      <c r="AA35" s="35">
        <f t="shared" si="25"/>
        <v>-2.8494330719795471</v>
      </c>
      <c r="AB35" s="35">
        <f t="shared" si="26"/>
        <v>-2.8494330719795471</v>
      </c>
      <c r="AC35" s="35">
        <f t="shared" si="27"/>
        <v>-2.8494330719795471</v>
      </c>
      <c r="AD35" s="36"/>
      <c r="AE35" s="36"/>
      <c r="AF35">
        <v>1.76</v>
      </c>
      <c r="AG35">
        <v>2.15</v>
      </c>
      <c r="AH35" s="36"/>
      <c r="AI35" s="36"/>
      <c r="AJ35" t="s">
        <v>346</v>
      </c>
    </row>
    <row r="36" spans="1:36" ht="15" x14ac:dyDescent="0.25">
      <c r="A36">
        <v>2.29</v>
      </c>
      <c r="B36">
        <v>3.82</v>
      </c>
      <c r="C36">
        <v>3.03</v>
      </c>
      <c r="D36" s="20">
        <f t="shared" si="3"/>
        <v>2.8494330719795569E-2</v>
      </c>
      <c r="E36" s="17">
        <f>IF(OR($A36="",$B36="",$C36=""),"",A36*'MPTO_working_3-way'!$I35)</f>
        <v>2.3552520173483318</v>
      </c>
      <c r="F36" s="21">
        <f>IF(OR($A36="",$B36="",$C36=""),"",B36*'MPTO_working_3-way'!$I35)</f>
        <v>3.9288483433496189</v>
      </c>
      <c r="G36" s="22">
        <f>IF(OR($A36="",$B36="",$C36=""),"",C36*'MPTO_working_3-way'!$I35)</f>
        <v>3.1163378220809803</v>
      </c>
      <c r="H36" s="17">
        <f>IF(OR($A36="",$B36="",$C36=""),"",'MPTO_working_3-way'!E35)</f>
        <v>2.3409165082013845</v>
      </c>
      <c r="I36" s="21">
        <f>IF(OR($A36="",$B36="",$C36=""),"",'MPTO_working_3-way'!F35)</f>
        <v>3.9638183537135094</v>
      </c>
      <c r="J36" s="22">
        <f>IF(OR($A36="",$B36="",$C36=""),"",'MPTO_working_3-way'!G35)</f>
        <v>3.1197851517886717</v>
      </c>
      <c r="K36" s="17">
        <f>IF(OR($A36="",$B36="",$C36=""),"",'OddsRatio_working_3-way'!H35)</f>
        <v>2.3472699275169817</v>
      </c>
      <c r="L36" s="21">
        <f>IF(OR($A36="",$B36="",$C36=""),"",'OddsRatio_working_3-way'!I35)</f>
        <v>3.9451947252696815</v>
      </c>
      <c r="M36" s="22">
        <f>IF(OR($A36="",$B36="",$C36=""),"",'OddsRatio_working_3-way'!J35)</f>
        <v>3.1201224440771109</v>
      </c>
      <c r="N36" s="23">
        <f t="shared" si="16"/>
        <v>42.458301389158912</v>
      </c>
      <c r="O36" s="24">
        <f t="shared" si="17"/>
        <v>25.452751356328246</v>
      </c>
      <c r="P36" s="24">
        <f t="shared" si="18"/>
        <v>32.088947254512838</v>
      </c>
      <c r="Q36" t="s">
        <v>470</v>
      </c>
      <c r="R36" t="s">
        <v>253</v>
      </c>
      <c r="S36" s="48" t="s">
        <v>488</v>
      </c>
      <c r="T36" s="35">
        <v>100</v>
      </c>
      <c r="U36" s="35">
        <f t="shared" si="19"/>
        <v>28.057553956834536</v>
      </c>
      <c r="V36" s="35">
        <f t="shared" si="20"/>
        <v>81.617647058823522</v>
      </c>
      <c r="W36" s="35">
        <f t="shared" si="21"/>
        <v>87.179487179487197</v>
      </c>
      <c r="X36" s="35">
        <f t="shared" si="22"/>
        <v>31.202865761689292</v>
      </c>
      <c r="Y36" s="35">
        <f t="shared" si="23"/>
        <v>84.762958863678293</v>
      </c>
      <c r="Z36" s="35">
        <f t="shared" si="24"/>
        <v>90.324798984341953</v>
      </c>
      <c r="AA36" s="35">
        <f t="shared" si="25"/>
        <v>-3.1453118048547566</v>
      </c>
      <c r="AB36" s="35">
        <f t="shared" si="26"/>
        <v>-3.1453118048547708</v>
      </c>
      <c r="AC36" s="35">
        <f t="shared" si="27"/>
        <v>-3.1453118048547566</v>
      </c>
      <c r="AF36">
        <v>1.63</v>
      </c>
      <c r="AG36">
        <v>2.39</v>
      </c>
      <c r="AJ36" t="s">
        <v>346</v>
      </c>
    </row>
    <row r="37" spans="1:36" ht="15" x14ac:dyDescent="0.25">
      <c r="A37">
        <v>1.39</v>
      </c>
      <c r="B37">
        <v>5.44</v>
      </c>
      <c r="C37">
        <v>7.8</v>
      </c>
      <c r="D37" s="20">
        <f t="shared" si="3"/>
        <v>3.1453118048547779E-2</v>
      </c>
      <c r="E37" s="17">
        <f>IF(OR($A37="",$B37="",$C37=""),"",A37*'MPTO_working_3-way'!$I36)</f>
        <v>1.4337198340874813</v>
      </c>
      <c r="F37" s="21">
        <f>IF(OR($A37="",$B37="",$C37=""),"",B37*'MPTO_working_3-way'!$I36)</f>
        <v>5.6111049621841005</v>
      </c>
      <c r="G37" s="22">
        <f>IF(OR($A37="",$B37="",$C37=""),"",C37*'MPTO_working_3-way'!$I36)</f>
        <v>8.0453343207786716</v>
      </c>
      <c r="H37" s="17">
        <f>IF(OR($A37="",$B37="",$C37=""),"",'MPTO_working_3-way'!E36)</f>
        <v>1.4105564310454457</v>
      </c>
      <c r="I37" s="21">
        <f>IF(OR($A37="",$B37="",$C37=""),"",'MPTO_working_3-way'!F36)</f>
        <v>5.7690369497060434</v>
      </c>
      <c r="J37" s="22">
        <f>IF(OR($A37="",$B37="",$C37=""),"",'MPTO_working_3-way'!G36)</f>
        <v>8.4946787468650538</v>
      </c>
      <c r="K37" s="17">
        <f>IF(OR($A37="",$B37="",$C37=""),"",'OddsRatio_working_3-way'!H36)</f>
        <v>1.417561892873302</v>
      </c>
      <c r="L37" s="21">
        <f>IF(OR($A37="",$B37="",$C37=""),"",'OddsRatio_working_3-way'!I36)</f>
        <v>5.753781549634521</v>
      </c>
      <c r="M37" s="22">
        <f>IF(OR($A37="",$B37="",$C37=""),"",'OddsRatio_working_3-way'!J36)</f>
        <v>8.280566337278092</v>
      </c>
      <c r="N37" s="23">
        <f t="shared" si="16"/>
        <v>69.748634023499392</v>
      </c>
      <c r="O37" s="24">
        <f t="shared" si="17"/>
        <v>17.82180170821032</v>
      </c>
      <c r="P37" s="24">
        <f t="shared" si="18"/>
        <v>12.429564268290278</v>
      </c>
      <c r="Q37" t="s">
        <v>482</v>
      </c>
      <c r="R37" t="s">
        <v>300</v>
      </c>
      <c r="S37" s="48" t="s">
        <v>488</v>
      </c>
      <c r="T37" s="35">
        <v>100</v>
      </c>
      <c r="U37" s="35">
        <f t="shared" si="19"/>
        <v>45.945945945945937</v>
      </c>
      <c r="V37" s="35">
        <f t="shared" si="20"/>
        <v>73.40425531914893</v>
      </c>
      <c r="W37" s="35">
        <f t="shared" si="21"/>
        <v>77.220956719817764</v>
      </c>
      <c r="X37" s="35">
        <f t="shared" si="22"/>
        <v>49.374787961033292</v>
      </c>
      <c r="Y37" s="35">
        <f t="shared" si="23"/>
        <v>76.833097334236271</v>
      </c>
      <c r="Z37" s="35">
        <f t="shared" si="24"/>
        <v>80.649798734905104</v>
      </c>
      <c r="AA37" s="35">
        <f t="shared" si="25"/>
        <v>-3.4288420150873549</v>
      </c>
      <c r="AB37" s="35">
        <f t="shared" si="26"/>
        <v>-3.4288420150873407</v>
      </c>
      <c r="AC37" s="35">
        <f t="shared" si="27"/>
        <v>-3.4288420150873407</v>
      </c>
      <c r="AF37">
        <v>1.58</v>
      </c>
      <c r="AG37">
        <v>2.48</v>
      </c>
      <c r="AJ37" t="s">
        <v>346</v>
      </c>
    </row>
    <row r="38" spans="1:36" ht="15" x14ac:dyDescent="0.25">
      <c r="A38">
        <v>1.85</v>
      </c>
      <c r="B38">
        <v>3.76</v>
      </c>
      <c r="C38">
        <v>4.3899999999999997</v>
      </c>
      <c r="D38" s="20">
        <f t="shared" si="3"/>
        <v>3.4288420150873522E-2</v>
      </c>
      <c r="E38" s="17">
        <f>IF(OR($A38="",$B38="",$C38=""),"",A38*'MPTO_working_3-way'!$I37)</f>
        <v>1.913433577279116</v>
      </c>
      <c r="F38" s="21">
        <f>IF(OR($A38="",$B38="",$C38=""),"",B38*'MPTO_working_3-way'!$I37)</f>
        <v>3.8889244597672841</v>
      </c>
      <c r="G38" s="22">
        <f>IF(OR($A38="",$B38="",$C38=""),"",C38*'MPTO_working_3-way'!$I37)</f>
        <v>4.5405261644623343</v>
      </c>
      <c r="H38" s="17">
        <f>IF(OR($A38="",$B38="",$C38=""),"",'MPTO_working_3-way'!E37)</f>
        <v>1.8899623577584981</v>
      </c>
      <c r="I38" s="21">
        <f>IF(OR($A38="",$B38="",$C38=""),"",'MPTO_working_3-way'!F37)</f>
        <v>3.9288412450080279</v>
      </c>
      <c r="J38" s="22">
        <f>IF(OR($A38="",$B38="",$C38=""),"",'MPTO_working_3-way'!G37)</f>
        <v>4.6219059237352003</v>
      </c>
      <c r="K38" s="17">
        <f>IF(OR($A38="",$B38="",$C38=""),"",'OddsRatio_working_3-way'!H37)</f>
        <v>1.8987576248251712</v>
      </c>
      <c r="L38" s="21">
        <f>IF(OR($A38="",$B38="",$C38=""),"",'OddsRatio_working_3-way'!I37)</f>
        <v>3.9183188759029095</v>
      </c>
      <c r="M38" s="22">
        <f>IF(OR($A38="",$B38="",$C38=""),"",'OddsRatio_working_3-way'!J37)</f>
        <v>4.584456880185094</v>
      </c>
      <c r="N38" s="23">
        <f t="shared" si="16"/>
        <v>52.262070231985277</v>
      </c>
      <c r="O38" s="24">
        <f t="shared" si="17"/>
        <v>25.714050513077868</v>
      </c>
      <c r="P38" s="24">
        <f t="shared" si="18"/>
        <v>22.023879254936855</v>
      </c>
      <c r="Q38" t="s">
        <v>305</v>
      </c>
      <c r="R38" t="s">
        <v>303</v>
      </c>
      <c r="S38" s="48" t="s">
        <v>488</v>
      </c>
      <c r="T38" s="35">
        <v>100</v>
      </c>
      <c r="U38" s="35">
        <f t="shared" si="19"/>
        <v>45.945945945945937</v>
      </c>
      <c r="V38" s="35">
        <f t="shared" si="20"/>
        <v>73.614775725593674</v>
      </c>
      <c r="W38" s="35">
        <f t="shared" si="21"/>
        <v>77.528089887640448</v>
      </c>
      <c r="X38" s="35">
        <f t="shared" si="22"/>
        <v>48.857134386765885</v>
      </c>
      <c r="Y38" s="35">
        <f t="shared" si="23"/>
        <v>76.525964166413601</v>
      </c>
      <c r="Z38" s="35">
        <f t="shared" si="24"/>
        <v>80.439278328460389</v>
      </c>
      <c r="AA38" s="35">
        <f t="shared" si="25"/>
        <v>-2.9111884408199487</v>
      </c>
      <c r="AB38" s="35">
        <f t="shared" si="26"/>
        <v>-2.9111884408199273</v>
      </c>
      <c r="AC38" s="35">
        <f t="shared" si="27"/>
        <v>-2.9111884408199415</v>
      </c>
      <c r="AF38">
        <v>1.96</v>
      </c>
      <c r="AG38">
        <v>1.93</v>
      </c>
      <c r="AJ38" t="s">
        <v>347</v>
      </c>
    </row>
    <row r="39" spans="1:36" ht="15" x14ac:dyDescent="0.25">
      <c r="A39">
        <v>1.85</v>
      </c>
      <c r="B39">
        <v>3.79</v>
      </c>
      <c r="C39">
        <v>4.45</v>
      </c>
      <c r="D39" s="20">
        <f t="shared" si="3"/>
        <v>2.9111884408199451E-2</v>
      </c>
      <c r="E39" s="17">
        <f>IF(OR($A39="",$B39="",$C39=""),"",A39*'MPTO_working_3-way'!$I38)</f>
        <v>1.9038569861551691</v>
      </c>
      <c r="F39" s="21">
        <f>IF(OR($A39="",$B39="",$C39=""),"",B39*'MPTO_working_3-way'!$I38)</f>
        <v>3.900334041907076</v>
      </c>
      <c r="G39" s="22">
        <f>IF(OR($A39="",$B39="",$C39=""),"",C39*'MPTO_working_3-way'!$I38)</f>
        <v>4.5795478856164875</v>
      </c>
      <c r="H39" s="17">
        <f>IF(OR($A39="",$B39="",$C39=""),"",'MPTO_working_3-way'!E38)</f>
        <v>1.8838189367993494</v>
      </c>
      <c r="I39" s="21">
        <f>IF(OR($A39="",$B39="",$C39=""),"",'MPTO_working_3-way'!F38)</f>
        <v>3.9347108506284902</v>
      </c>
      <c r="J39" s="22">
        <f>IF(OR($A39="",$B39="",$C39=""),"",'MPTO_working_3-way'!G38)</f>
        <v>4.6508352928462573</v>
      </c>
      <c r="K39" s="17">
        <f>IF(OR($A39="",$B39="",$C39=""),"",'OddsRatio_working_3-way'!H38)</f>
        <v>1.8913568662771749</v>
      </c>
      <c r="L39" s="21">
        <f>IF(OR($A39="",$B39="",$C39=""),"",'OddsRatio_working_3-way'!I38)</f>
        <v>3.9257478316627261</v>
      </c>
      <c r="M39" s="22">
        <f>IF(OR($A39="",$B39="",$C39=""),"",'OddsRatio_working_3-way'!J38)</f>
        <v>4.6178602219485327</v>
      </c>
      <c r="N39" s="23">
        <f t="shared" si="16"/>
        <v>52.524953674146282</v>
      </c>
      <c r="O39" s="24">
        <f t="shared" si="17"/>
        <v>25.638829629860322</v>
      </c>
      <c r="P39" s="24">
        <f t="shared" si="18"/>
        <v>21.836216695993397</v>
      </c>
      <c r="Q39" t="s">
        <v>304</v>
      </c>
      <c r="R39" t="s">
        <v>306</v>
      </c>
      <c r="S39" s="48" t="s">
        <v>488</v>
      </c>
      <c r="T39" s="35">
        <v>100</v>
      </c>
      <c r="U39" s="35">
        <f t="shared" si="19"/>
        <v>57.983193277310924</v>
      </c>
      <c r="V39" s="35">
        <f t="shared" si="20"/>
        <v>71.098265895953759</v>
      </c>
      <c r="W39" s="35">
        <f t="shared" si="21"/>
        <v>68.051118210862612</v>
      </c>
      <c r="X39" s="35">
        <f t="shared" si="22"/>
        <v>60.850615893183623</v>
      </c>
      <c r="Y39" s="35">
        <f t="shared" si="23"/>
        <v>73.965688511826457</v>
      </c>
      <c r="Z39" s="35">
        <f t="shared" si="24"/>
        <v>70.918540826735324</v>
      </c>
      <c r="AA39" s="35">
        <f t="shared" si="25"/>
        <v>-2.8674226158726981</v>
      </c>
      <c r="AB39" s="35">
        <f t="shared" si="26"/>
        <v>-2.8674226158726981</v>
      </c>
      <c r="AC39" s="35">
        <f t="shared" si="27"/>
        <v>-2.8674226158727123</v>
      </c>
      <c r="AF39">
        <v>1.99</v>
      </c>
      <c r="AG39">
        <v>1.9</v>
      </c>
      <c r="AJ39" t="s">
        <v>347</v>
      </c>
    </row>
    <row r="40" spans="1:36" ht="15" x14ac:dyDescent="0.25">
      <c r="A40">
        <v>2.38</v>
      </c>
      <c r="B40">
        <v>3.46</v>
      </c>
      <c r="C40">
        <v>3.13</v>
      </c>
      <c r="D40" s="20">
        <f t="shared" si="3"/>
        <v>2.8674226158726945E-2</v>
      </c>
      <c r="E40" s="17">
        <f>IF(OR($A40="",$B40="",$C40=""),"",A40*'MPTO_working_3-way'!$I39)</f>
        <v>2.4482446582577699</v>
      </c>
      <c r="F40" s="21">
        <f>IF(OR($A40="",$B40="",$C40=""),"",B40*'MPTO_working_3-way'!$I39)</f>
        <v>3.559212822509195</v>
      </c>
      <c r="G40" s="22">
        <f>IF(OR($A40="",$B40="",$C40=""),"",C40*'MPTO_working_3-way'!$I39)</f>
        <v>3.2197503278768154</v>
      </c>
      <c r="H40" s="17">
        <f>IF(OR($A40="",$B40="",$C40=""),"",'MPTO_working_3-way'!E39)</f>
        <v>2.4354010371673684</v>
      </c>
      <c r="I40" s="21">
        <f>IF(OR($A40="",$B40="",$C40=""),"",'MPTO_working_3-way'!F39)</f>
        <v>3.5783390386394185</v>
      </c>
      <c r="J40" s="22">
        <f>IF(OR($A40="",$B40="",$C40=""),"",'MPTO_working_3-way'!G39)</f>
        <v>3.2265272941855492</v>
      </c>
      <c r="K40" s="17">
        <f>IF(OR($A40="",$B40="",$C40=""),"",'OddsRatio_working_3-way'!H39)</f>
        <v>2.4410838067450831</v>
      </c>
      <c r="L40" s="21">
        <f>IF(OR($A40="",$B40="",$C40=""),"",'OddsRatio_working_3-way'!I39)</f>
        <v>3.568888525067321</v>
      </c>
      <c r="M40" s="22">
        <f>IF(OR($A40="",$B40="",$C40=""),"",'OddsRatio_working_3-way'!J39)</f>
        <v>3.2242815278021935</v>
      </c>
      <c r="N40" s="23">
        <f t="shared" si="16"/>
        <v>40.845591008523805</v>
      </c>
      <c r="O40" s="24">
        <f t="shared" si="17"/>
        <v>28.096100173493248</v>
      </c>
      <c r="P40" s="24">
        <f t="shared" si="18"/>
        <v>31.058308817982955</v>
      </c>
      <c r="Q40" t="s">
        <v>302</v>
      </c>
      <c r="R40" t="s">
        <v>483</v>
      </c>
      <c r="S40" s="48" t="s">
        <v>488</v>
      </c>
      <c r="T40" s="35">
        <v>100</v>
      </c>
      <c r="U40" s="35">
        <f t="shared" si="19"/>
        <v>47.916666666666671</v>
      </c>
      <c r="V40" s="35">
        <f t="shared" si="20"/>
        <v>72.826086956521735</v>
      </c>
      <c r="W40" s="35">
        <f t="shared" si="21"/>
        <v>74.747474747474755</v>
      </c>
      <c r="X40" s="35">
        <f t="shared" si="22"/>
        <v>52.426438296003511</v>
      </c>
      <c r="Y40" s="35">
        <f t="shared" si="23"/>
        <v>77.335858585858588</v>
      </c>
      <c r="Z40" s="35">
        <f t="shared" si="24"/>
        <v>79.257246376811594</v>
      </c>
      <c r="AA40" s="35">
        <f t="shared" si="25"/>
        <v>-4.5097716293368393</v>
      </c>
      <c r="AB40" s="35">
        <f t="shared" si="26"/>
        <v>-4.5097716293368535</v>
      </c>
      <c r="AC40" s="35">
        <f t="shared" si="27"/>
        <v>-4.5097716293368393</v>
      </c>
      <c r="AF40">
        <v>2.15</v>
      </c>
      <c r="AG40">
        <v>1.76</v>
      </c>
      <c r="AJ40" t="s">
        <v>347</v>
      </c>
    </row>
    <row r="41" spans="1:36" s="35" customFormat="1" ht="15" x14ac:dyDescent="0.25">
      <c r="A41">
        <v>1.92</v>
      </c>
      <c r="B41">
        <v>3.68</v>
      </c>
      <c r="C41">
        <v>3.96</v>
      </c>
      <c r="D41" s="20">
        <f t="shared" si="3"/>
        <v>4.5097716293368562E-2</v>
      </c>
      <c r="E41" s="17">
        <f>IF(OR($A41="",$B41="",$C41=""),"",A41*'MPTO_working_3-way'!$I40)</f>
        <v>2.0065876152832676</v>
      </c>
      <c r="F41" s="21">
        <f>IF(OR($A41="",$B41="",$C41=""),"",B41*'MPTO_working_3-way'!$I40)</f>
        <v>3.8459595959595965</v>
      </c>
      <c r="G41" s="22">
        <f>IF(OR($A41="",$B41="",$C41=""),"",C41*'MPTO_working_3-way'!$I40)</f>
        <v>4.1385869565217392</v>
      </c>
      <c r="H41" s="17">
        <f>IF(OR($A41="",$B41="",$C41=""),"",'MPTO_working_3-way'!E40)</f>
        <v>1.9770630585000544</v>
      </c>
      <c r="I41" s="21">
        <f>IF(OR($A41="",$B41="",$C41=""),"",'MPTO_working_3-way'!F40)</f>
        <v>3.8954984495847746</v>
      </c>
      <c r="J41" s="22">
        <f>IF(OR($A41="",$B41="",$C41=""),"",'MPTO_working_3-way'!G40)</f>
        <v>4.2106560850637589</v>
      </c>
      <c r="K41" s="17">
        <f>IF(OR($A41="",$B41="",$C41=""),"",'OddsRatio_working_3-way'!H40)</f>
        <v>1.9882874708474803</v>
      </c>
      <c r="L41" s="21">
        <f>IF(OR($A41="",$B41="",$C41=""),"",'OddsRatio_working_3-way'!I40)</f>
        <v>3.8789243715991812</v>
      </c>
      <c r="M41" s="22">
        <f>IF(OR($A41="",$B41="",$C41=""),"",'OddsRatio_working_3-way'!J40)</f>
        <v>4.1797075149005876</v>
      </c>
      <c r="N41" s="23">
        <f t="shared" si="16"/>
        <v>49.835850295469463</v>
      </c>
      <c r="O41" s="24">
        <f t="shared" si="17"/>
        <v>26.001313197636239</v>
      </c>
      <c r="P41" s="24">
        <f t="shared" si="18"/>
        <v>24.162836506894287</v>
      </c>
      <c r="Q41" t="s">
        <v>224</v>
      </c>
      <c r="R41" t="s">
        <v>335</v>
      </c>
      <c r="S41" s="48" t="s">
        <v>488</v>
      </c>
      <c r="T41" s="35">
        <v>100</v>
      </c>
      <c r="U41" s="35">
        <f t="shared" si="19"/>
        <v>63.768115942028999</v>
      </c>
      <c r="V41" s="35">
        <f t="shared" si="20"/>
        <v>66.555183946488299</v>
      </c>
      <c r="W41" s="35">
        <f t="shared" si="21"/>
        <v>65.397923875432525</v>
      </c>
      <c r="X41" s="35">
        <f t="shared" si="22"/>
        <v>68.046892178079176</v>
      </c>
      <c r="Y41" s="35">
        <f t="shared" si="23"/>
        <v>70.83396018253849</v>
      </c>
      <c r="Z41" s="35">
        <f t="shared" si="24"/>
        <v>69.676700111482731</v>
      </c>
      <c r="AA41" s="35">
        <f t="shared" si="25"/>
        <v>-4.2787762360501773</v>
      </c>
      <c r="AB41" s="35">
        <f t="shared" si="26"/>
        <v>-4.2787762360501915</v>
      </c>
      <c r="AC41" s="35">
        <f t="shared" si="27"/>
        <v>-4.2787762360502057</v>
      </c>
      <c r="AD41" s="36"/>
      <c r="AE41" s="36"/>
      <c r="AF41">
        <v>1.75</v>
      </c>
      <c r="AG41">
        <v>2.11</v>
      </c>
      <c r="AH41" s="36"/>
      <c r="AI41" s="36"/>
      <c r="AJ41" t="s">
        <v>348</v>
      </c>
    </row>
    <row r="42" spans="1:36" ht="15" x14ac:dyDescent="0.25">
      <c r="A42">
        <v>2.76</v>
      </c>
      <c r="B42">
        <v>2.99</v>
      </c>
      <c r="C42">
        <v>2.89</v>
      </c>
      <c r="D42" s="20">
        <f t="shared" si="3"/>
        <v>4.2787762360501969E-2</v>
      </c>
      <c r="E42" s="17">
        <f>IF(OR($A42="",$B42="",$C42=""),"",A42*'MPTO_working_3-way'!$I41)</f>
        <v>2.8780942241149852</v>
      </c>
      <c r="F42" s="21">
        <f>IF(OR($A42="",$B42="",$C42=""),"",B42*'MPTO_working_3-way'!$I41)</f>
        <v>3.117935409457901</v>
      </c>
      <c r="G42" s="22">
        <f>IF(OR($A42="",$B42="",$C42=""),"",C42*'MPTO_working_3-way'!$I41)</f>
        <v>3.0136566332218506</v>
      </c>
      <c r="H42" s="17">
        <f>IF(OR($A42="",$B42="",$C42=""),"",'MPTO_working_3-way'!E41)</f>
        <v>2.8730987908365133</v>
      </c>
      <c r="I42" s="21">
        <f>IF(OR($A42="",$B42="",$C42=""),"",'MPTO_working_3-way'!F41)</f>
        <v>3.1231888132108208</v>
      </c>
      <c r="J42" s="22">
        <f>IF(OR($A42="",$B42="",$C42=""),"",'MPTO_working_3-way'!G41)</f>
        <v>3.014243744380019</v>
      </c>
      <c r="K42" s="17">
        <f>IF(OR($A42="",$B42="",$C42=""),"",'OddsRatio_working_3-way'!H41)</f>
        <v>2.8754972031342447</v>
      </c>
      <c r="L42" s="21">
        <f>IF(OR($A42="",$B42="",$C42=""),"",'OddsRatio_working_3-way'!I41)</f>
        <v>3.1205905876347431</v>
      </c>
      <c r="M42" s="22">
        <f>IF(OR($A42="",$B42="",$C42=""),"",'OddsRatio_working_3-way'!J41)</f>
        <v>3.0140282465475701</v>
      </c>
      <c r="N42" s="23">
        <f t="shared" si="16"/>
        <v>34.745214094145936</v>
      </c>
      <c r="O42" s="24">
        <f t="shared" si="17"/>
        <v>32.072505317673169</v>
      </c>
      <c r="P42" s="24">
        <f t="shared" si="18"/>
        <v>33.182280588180895</v>
      </c>
      <c r="Q42" t="s">
        <v>333</v>
      </c>
      <c r="R42" t="s">
        <v>308</v>
      </c>
      <c r="S42" s="48" t="s">
        <v>488</v>
      </c>
      <c r="T42" s="35">
        <v>100</v>
      </c>
      <c r="U42" s="35">
        <f t="shared" si="19"/>
        <v>25.925925925925924</v>
      </c>
      <c r="V42" s="35">
        <f t="shared" si="20"/>
        <v>79.959919839679344</v>
      </c>
      <c r="W42" s="35">
        <f t="shared" si="21"/>
        <v>88.776655443322113</v>
      </c>
      <c r="X42" s="35">
        <f t="shared" si="22"/>
        <v>31.263424716998529</v>
      </c>
      <c r="Y42" s="35">
        <f t="shared" si="23"/>
        <v>85.297418630751963</v>
      </c>
      <c r="Z42" s="35">
        <f t="shared" si="24"/>
        <v>94.114154234394704</v>
      </c>
      <c r="AA42" s="35">
        <f t="shared" si="25"/>
        <v>-5.3374987910726048</v>
      </c>
      <c r="AB42" s="35">
        <f t="shared" si="26"/>
        <v>-5.337498791072619</v>
      </c>
      <c r="AC42" s="35">
        <f t="shared" si="27"/>
        <v>-5.3374987910725906</v>
      </c>
      <c r="AF42">
        <v>2.6</v>
      </c>
      <c r="AG42">
        <v>1.51</v>
      </c>
      <c r="AJ42" t="s">
        <v>348</v>
      </c>
    </row>
    <row r="43" spans="1:36" ht="15" x14ac:dyDescent="0.25">
      <c r="A43">
        <v>1.35</v>
      </c>
      <c r="B43">
        <v>4.99</v>
      </c>
      <c r="C43">
        <v>8.91</v>
      </c>
      <c r="D43" s="20">
        <f t="shared" si="3"/>
        <v>5.3374987910725924E-2</v>
      </c>
      <c r="E43" s="17">
        <f>IF(OR($A43="",$B43="",$C43=""),"",A43*'MPTO_working_3-way'!$I42)</f>
        <v>1.4220562336794802</v>
      </c>
      <c r="F43" s="21">
        <f>IF(OR($A43="",$B43="",$C43=""),"",B43*'MPTO_working_3-way'!$I42)</f>
        <v>5.2563411896745222</v>
      </c>
      <c r="G43" s="22">
        <f>IF(OR($A43="",$B43="",$C43=""),"",C43*'MPTO_working_3-way'!$I42)</f>
        <v>9.3855711422845687</v>
      </c>
      <c r="H43" s="17">
        <f>IF(OR($A43="",$B43="",$C43=""),"",'MPTO_working_3-way'!E42)</f>
        <v>1.3832232867947267</v>
      </c>
      <c r="I43" s="21">
        <f>IF(OR($A43="",$B43="",$C43=""),"",'MPTO_working_3-way'!F42)</f>
        <v>5.4761771818252729</v>
      </c>
      <c r="J43" s="22">
        <f>IF(OR($A43="",$B43="",$C43=""),"",'MPTO_working_3-way'!G42)</f>
        <v>10.588533686859462</v>
      </c>
      <c r="K43" s="17">
        <f>IF(OR($A43="",$B43="",$C43=""),"",'OddsRatio_working_3-way'!H42)</f>
        <v>1.3943756640437248</v>
      </c>
      <c r="L43" s="21">
        <f>IF(OR($A43="",$B43="",$C43=""),"",'OddsRatio_working_3-way'!I42)</f>
        <v>5.4958825700984626</v>
      </c>
      <c r="M43" s="22">
        <f>IF(OR($A43="",$B43="",$C43=""),"",'OddsRatio_working_3-way'!J42)</f>
        <v>9.912890007388178</v>
      </c>
      <c r="N43" s="23">
        <f t="shared" si="16"/>
        <v>70.320707178545504</v>
      </c>
      <c r="O43" s="24">
        <f t="shared" si="17"/>
        <v>19.024640218644578</v>
      </c>
      <c r="P43" s="24">
        <f t="shared" si="18"/>
        <v>10.654652602809925</v>
      </c>
      <c r="Q43" t="s">
        <v>334</v>
      </c>
      <c r="R43" t="s">
        <v>332</v>
      </c>
      <c r="S43" s="48" t="s">
        <v>488</v>
      </c>
      <c r="T43" s="35">
        <v>100</v>
      </c>
      <c r="U43" s="35">
        <f t="shared" si="19"/>
        <v>56.709956709956707</v>
      </c>
      <c r="V43" s="35">
        <f t="shared" si="20"/>
        <v>69.6048632218845</v>
      </c>
      <c r="W43" s="35">
        <f t="shared" si="21"/>
        <v>69.325153374233125</v>
      </c>
      <c r="X43" s="35">
        <f t="shared" si="22"/>
        <v>61.069983403882368</v>
      </c>
      <c r="Y43" s="35">
        <f t="shared" si="23"/>
        <v>73.964889915810161</v>
      </c>
      <c r="Z43" s="35">
        <f t="shared" si="24"/>
        <v>73.685180068158786</v>
      </c>
      <c r="AA43" s="35">
        <f t="shared" si="25"/>
        <v>-4.3600266939256613</v>
      </c>
      <c r="AB43" s="35">
        <f t="shared" si="26"/>
        <v>-4.3600266939256613</v>
      </c>
      <c r="AC43" s="35">
        <f t="shared" si="27"/>
        <v>-4.3600266939256613</v>
      </c>
      <c r="AF43">
        <v>1.77</v>
      </c>
      <c r="AG43">
        <v>2.0699999999999998</v>
      </c>
      <c r="AJ43" t="s">
        <v>348</v>
      </c>
    </row>
    <row r="44" spans="1:36" ht="15" x14ac:dyDescent="0.25">
      <c r="A44">
        <v>2.31</v>
      </c>
      <c r="B44">
        <v>3.29</v>
      </c>
      <c r="C44">
        <v>3.26</v>
      </c>
      <c r="D44" s="20">
        <f t="shared" si="3"/>
        <v>4.360026693925656E-2</v>
      </c>
      <c r="E44" s="17">
        <f>IF(OR($A44="",$B44="",$C44=""),"",A44*'MPTO_working_3-way'!$I43)</f>
        <v>2.4107166166296827</v>
      </c>
      <c r="F44" s="21">
        <f>IF(OR($A44="",$B44="",$C44=""),"",B44*'MPTO_working_3-way'!$I43)</f>
        <v>3.4334448782301541</v>
      </c>
      <c r="G44" s="22">
        <f>IF(OR($A44="",$B44="",$C44=""),"",C44*'MPTO_working_3-way'!$I43)</f>
        <v>3.4021368702219763</v>
      </c>
      <c r="H44" s="17">
        <f>IF(OR($A44="",$B44="",$C44=""),"",'MPTO_working_3-way'!E43)</f>
        <v>2.3902458241057185</v>
      </c>
      <c r="I44" s="21">
        <f>IF(OR($A44="",$B44="",$C44=""),"",'MPTO_working_3-way'!F43)</f>
        <v>3.4552107623551862</v>
      </c>
      <c r="J44" s="22">
        <f>IF(OR($A44="",$B44="",$C44=""),"",'MPTO_working_3-way'!G43)</f>
        <v>3.422137294853457</v>
      </c>
      <c r="K44" s="17">
        <f>IF(OR($A44="",$B44="",$C44=""),"",'OddsRatio_working_3-way'!H43)</f>
        <v>2.3990385441806428</v>
      </c>
      <c r="L44" s="21">
        <f>IF(OR($A44="",$B44="",$C44=""),"",'OddsRatio_working_3-way'!I43)</f>
        <v>3.4456475314302848</v>
      </c>
      <c r="M44" s="22">
        <f>IF(OR($A44="",$B44="",$C44=""),"",'OddsRatio_working_3-way'!J43)</f>
        <v>3.4136084808001934</v>
      </c>
      <c r="N44" s="23">
        <f t="shared" si="16"/>
        <v>41.481441373148876</v>
      </c>
      <c r="O44" s="24">
        <f t="shared" si="17"/>
        <v>29.125267347104533</v>
      </c>
      <c r="P44" s="24">
        <f t="shared" si="18"/>
        <v>29.393291279746599</v>
      </c>
      <c r="Q44" t="s">
        <v>310</v>
      </c>
      <c r="R44" t="s">
        <v>227</v>
      </c>
      <c r="S44" s="48" t="s">
        <v>488</v>
      </c>
      <c r="T44" s="35">
        <v>100</v>
      </c>
      <c r="U44" s="35">
        <f t="shared" si="19"/>
        <v>64.912280701754383</v>
      </c>
      <c r="V44" s="35">
        <f t="shared" si="20"/>
        <v>66.101694915254228</v>
      </c>
      <c r="W44" s="35">
        <f t="shared" si="21"/>
        <v>66.329966329966325</v>
      </c>
      <c r="X44" s="35">
        <f t="shared" si="22"/>
        <v>67.568338754779433</v>
      </c>
      <c r="Y44" s="35">
        <f t="shared" si="23"/>
        <v>68.757752968279277</v>
      </c>
      <c r="Z44" s="35">
        <f t="shared" si="24"/>
        <v>68.986024382991374</v>
      </c>
      <c r="AA44" s="35">
        <f t="shared" si="25"/>
        <v>-2.656058053025049</v>
      </c>
      <c r="AB44" s="35">
        <f t="shared" si="26"/>
        <v>-2.656058053025049</v>
      </c>
      <c r="AC44" s="35">
        <f t="shared" si="27"/>
        <v>-2.656058053025049</v>
      </c>
      <c r="AF44">
        <v>2.19</v>
      </c>
      <c r="AG44">
        <v>1.69</v>
      </c>
      <c r="AJ44" t="s">
        <v>348</v>
      </c>
    </row>
    <row r="45" spans="1:36" ht="15" x14ac:dyDescent="0.25">
      <c r="A45">
        <v>2.85</v>
      </c>
      <c r="B45">
        <v>2.95</v>
      </c>
      <c r="C45">
        <v>2.97</v>
      </c>
      <c r="D45" s="20">
        <f t="shared" si="3"/>
        <v>2.6560580530250455E-2</v>
      </c>
      <c r="E45" s="17">
        <f>IF(OR($A45="",$B45="",$C45=""),"",A45*'MPTO_working_3-way'!$I44)</f>
        <v>2.9256976545112141</v>
      </c>
      <c r="F45" s="21">
        <f>IF(OR($A45="",$B45="",$C45=""),"",B45*'MPTO_working_3-way'!$I44)</f>
        <v>3.0283537125642392</v>
      </c>
      <c r="G45" s="22">
        <f>IF(OR($A45="",$B45="",$C45=""),"",C45*'MPTO_working_3-way'!$I44)</f>
        <v>3.0488849241748439</v>
      </c>
      <c r="H45" s="17">
        <f>IF(OR($A45="",$B45="",$C45=""),"",'MPTO_working_3-way'!E44)</f>
        <v>2.9237742852375619</v>
      </c>
      <c r="I45" s="21">
        <f>IF(OR($A45="",$B45="",$C45=""),"",'MPTO_working_3-way'!F44)</f>
        <v>3.0291141121560519</v>
      </c>
      <c r="J45" s="22">
        <f>IF(OR($A45="",$B45="",$C45=""),"",'MPTO_working_3-way'!G44)</f>
        <v>3.0502050650925159</v>
      </c>
      <c r="K45" s="17">
        <f>IF(OR($A45="",$B45="",$C45=""),"",'OddsRatio_working_3-way'!H44)</f>
        <v>2.9247106129346454</v>
      </c>
      <c r="L45" s="21">
        <f>IF(OR($A45="",$B45="",$C45=""),"",'OddsRatio_working_3-way'!I44)</f>
        <v>3.0287490244446253</v>
      </c>
      <c r="M45" s="22">
        <f>IF(OR($A45="",$B45="",$C45=""),"",'OddsRatio_working_3-way'!J44)</f>
        <v>3.049556706746622</v>
      </c>
      <c r="N45" s="23">
        <f t="shared" si="16"/>
        <v>34.179881795306919</v>
      </c>
      <c r="O45" s="24">
        <f t="shared" si="17"/>
        <v>33.021241734449056</v>
      </c>
      <c r="P45" s="24">
        <f t="shared" si="18"/>
        <v>32.798876470244018</v>
      </c>
      <c r="Q45" t="s">
        <v>318</v>
      </c>
      <c r="R45" t="s">
        <v>339</v>
      </c>
      <c r="S45" s="48" t="s">
        <v>488</v>
      </c>
      <c r="T45" s="35">
        <v>100</v>
      </c>
      <c r="U45" s="35">
        <f t="shared" si="19"/>
        <v>57.805907172995774</v>
      </c>
      <c r="V45" s="35">
        <f t="shared" si="20"/>
        <v>69.512195121951223</v>
      </c>
      <c r="W45" s="35">
        <f t="shared" si="21"/>
        <v>69.969969969969966</v>
      </c>
      <c r="X45" s="35">
        <f t="shared" si="22"/>
        <v>60.517834908078804</v>
      </c>
      <c r="Y45" s="35">
        <f t="shared" si="23"/>
        <v>72.224122857034246</v>
      </c>
      <c r="Z45" s="35">
        <f t="shared" si="24"/>
        <v>72.681897705053004</v>
      </c>
      <c r="AA45" s="35">
        <f t="shared" si="25"/>
        <v>-2.7119277350830302</v>
      </c>
      <c r="AB45" s="35">
        <f t="shared" si="26"/>
        <v>-2.7119277350830231</v>
      </c>
      <c r="AC45" s="35">
        <f t="shared" si="27"/>
        <v>-2.7119277350830373</v>
      </c>
      <c r="AF45">
        <v>2.87</v>
      </c>
      <c r="AG45">
        <v>1.46</v>
      </c>
      <c r="AJ45" t="s">
        <v>349</v>
      </c>
    </row>
    <row r="46" spans="1:36" s="35" customFormat="1" ht="15" x14ac:dyDescent="0.25">
      <c r="A46">
        <v>2.37</v>
      </c>
      <c r="B46">
        <v>3.28</v>
      </c>
      <c r="C46">
        <v>3.33</v>
      </c>
      <c r="D46" s="20">
        <f t="shared" si="3"/>
        <v>2.7119277350830195E-2</v>
      </c>
      <c r="E46" s="17">
        <f>IF(OR($A46="",$B46="",$C46=""),"",A46*'MPTO_working_3-way'!$I45)</f>
        <v>2.4342726873214677</v>
      </c>
      <c r="F46" s="21">
        <f>IF(OR($A46="",$B46="",$C46=""),"",B46*'MPTO_working_3-way'!$I45)</f>
        <v>3.3689512297107229</v>
      </c>
      <c r="G46" s="22">
        <f>IF(OR($A46="",$B46="",$C46=""),"",C46*'MPTO_working_3-way'!$I45)</f>
        <v>3.4203071935782647</v>
      </c>
      <c r="H46" s="17">
        <f>IF(OR($A46="",$B46="",$C46=""),"",'MPTO_working_3-way'!E45)</f>
        <v>2.421887063316142</v>
      </c>
      <c r="I46" s="21">
        <f>IF(OR($A46="",$B46="",$C46=""),"",'MPTO_working_3-way'!F45)</f>
        <v>3.3802250585524125</v>
      </c>
      <c r="J46" s="22">
        <f>IF(OR($A46="",$B46="",$C46=""),"",'MPTO_working_3-way'!G45)</f>
        <v>3.4333521318648903</v>
      </c>
      <c r="K46" s="17">
        <f>IF(OR($A46="",$B46="",$C46=""),"",'OddsRatio_working_3-way'!H45)</f>
        <v>2.4273151442807555</v>
      </c>
      <c r="L46" s="21">
        <f>IF(OR($A46="",$B46="",$C46=""),"",'OddsRatio_working_3-way'!I45)</f>
        <v>3.3753857875621334</v>
      </c>
      <c r="M46" s="22">
        <f>IF(OR($A46="",$B46="",$C46=""),"",'OddsRatio_working_3-way'!J45)</f>
        <v>3.4274775811490215</v>
      </c>
      <c r="N46" s="23">
        <f t="shared" si="16"/>
        <v>41.080032044410849</v>
      </c>
      <c r="O46" s="24">
        <f t="shared" si="17"/>
        <v>29.682828032089546</v>
      </c>
      <c r="P46" s="24">
        <f t="shared" si="18"/>
        <v>29.237139923499612</v>
      </c>
      <c r="Q46" t="s">
        <v>228</v>
      </c>
      <c r="R46" t="s">
        <v>317</v>
      </c>
      <c r="S46" s="48" t="s">
        <v>488</v>
      </c>
      <c r="T46" s="35">
        <v>100</v>
      </c>
      <c r="U46" s="35">
        <f t="shared" si="19"/>
        <v>44.134078212290497</v>
      </c>
      <c r="V46" s="35">
        <f t="shared" si="20"/>
        <v>72.222222222222229</v>
      </c>
      <c r="W46" s="35">
        <f t="shared" si="21"/>
        <v>80.769230769230759</v>
      </c>
      <c r="X46" s="35">
        <f t="shared" si="22"/>
        <v>47.008547008547005</v>
      </c>
      <c r="Y46" s="35">
        <f t="shared" si="23"/>
        <v>75.096691018478722</v>
      </c>
      <c r="Z46" s="35">
        <f t="shared" si="24"/>
        <v>83.643699565487267</v>
      </c>
      <c r="AA46" s="35">
        <f t="shared" si="25"/>
        <v>-2.8744687962565081</v>
      </c>
      <c r="AB46" s="35">
        <f t="shared" si="26"/>
        <v>-2.8744687962564939</v>
      </c>
      <c r="AC46" s="35">
        <f t="shared" si="27"/>
        <v>-2.8744687962565081</v>
      </c>
      <c r="AD46" s="36"/>
      <c r="AE46" s="36"/>
      <c r="AF46">
        <v>2.27</v>
      </c>
      <c r="AG46">
        <v>1.68</v>
      </c>
      <c r="AH46" s="36"/>
      <c r="AI46" s="36"/>
      <c r="AJ46" t="s">
        <v>349</v>
      </c>
    </row>
    <row r="47" spans="1:36" ht="15" x14ac:dyDescent="0.25">
      <c r="A47">
        <v>1.79</v>
      </c>
      <c r="B47">
        <v>3.6</v>
      </c>
      <c r="C47">
        <v>5.2</v>
      </c>
      <c r="D47" s="20">
        <f t="shared" si="3"/>
        <v>2.8744687962565019E-2</v>
      </c>
      <c r="E47" s="17">
        <f>IF(OR($A47="",$B47="",$C47=""),"",A47*'MPTO_working_3-way'!$I46)</f>
        <v>1.8414529914529914</v>
      </c>
      <c r="F47" s="21">
        <f>IF(OR($A47="",$B47="",$C47=""),"",B47*'MPTO_working_3-way'!$I46)</f>
        <v>3.7034808766652341</v>
      </c>
      <c r="G47" s="22">
        <f>IF(OR($A47="",$B47="",$C47=""),"",C47*'MPTO_working_3-way'!$I46)</f>
        <v>5.3494723774053385</v>
      </c>
      <c r="H47" s="17">
        <f>IF(OR($A47="",$B47="",$C47=""),"",'MPTO_working_3-way'!E46)</f>
        <v>1.8212360136819528</v>
      </c>
      <c r="I47" s="21">
        <f>IF(OR($A47="",$B47="",$C47=""),"",'MPTO_working_3-way'!F46)</f>
        <v>3.728613394261298</v>
      </c>
      <c r="J47" s="22">
        <f>IF(OR($A47="",$B47="",$C47=""),"",'MPTO_working_3-way'!G46)</f>
        <v>5.4726710509124166</v>
      </c>
      <c r="K47" s="17">
        <f>IF(OR($A47="",$B47="",$C47=""),"",'OddsRatio_working_3-way'!H46)</f>
        <v>1.8288543077449053</v>
      </c>
      <c r="L47" s="21">
        <f>IF(OR($A47="",$B47="",$C47=""),"",'OddsRatio_working_3-way'!I46)</f>
        <v>3.7278749368819684</v>
      </c>
      <c r="M47" s="22">
        <f>IF(OR($A47="",$B47="",$C47=""),"",'OddsRatio_working_3-way'!J46)</f>
        <v>5.4065672057324106</v>
      </c>
      <c r="N47" s="23">
        <f t="shared" si="16"/>
        <v>54.304943142260385</v>
      </c>
      <c r="O47" s="24">
        <f t="shared" si="17"/>
        <v>27.001624506846138</v>
      </c>
      <c r="P47" s="24">
        <f t="shared" si="18"/>
        <v>18.693432350893477</v>
      </c>
      <c r="Q47" t="s">
        <v>230</v>
      </c>
      <c r="R47" t="s">
        <v>313</v>
      </c>
      <c r="S47" s="48" t="s">
        <v>488</v>
      </c>
      <c r="T47" s="35">
        <v>100</v>
      </c>
      <c r="U47" s="35">
        <f t="shared" si="19"/>
        <v>44.134078212290497</v>
      </c>
      <c r="V47" s="35">
        <f t="shared" si="20"/>
        <v>71.910112359550567</v>
      </c>
      <c r="W47" s="35">
        <f t="shared" si="21"/>
        <v>80.732177263969163</v>
      </c>
      <c r="X47" s="35">
        <f t="shared" si="22"/>
        <v>47.35771037648027</v>
      </c>
      <c r="Y47" s="35">
        <f t="shared" si="23"/>
        <v>75.133744523740319</v>
      </c>
      <c r="Z47" s="35">
        <f t="shared" si="24"/>
        <v>83.955809428158929</v>
      </c>
      <c r="AA47" s="35">
        <f t="shared" si="25"/>
        <v>-3.2236321641897732</v>
      </c>
      <c r="AB47" s="35">
        <f t="shared" si="26"/>
        <v>-3.2236321641897518</v>
      </c>
      <c r="AC47" s="35">
        <f t="shared" si="27"/>
        <v>-3.2236321641897661</v>
      </c>
      <c r="AF47">
        <v>2.2400000000000002</v>
      </c>
      <c r="AG47">
        <v>1.7</v>
      </c>
      <c r="AJ47" t="s">
        <v>349</v>
      </c>
    </row>
    <row r="48" spans="1:36" ht="15" x14ac:dyDescent="0.25">
      <c r="A48">
        <v>1.79</v>
      </c>
      <c r="B48">
        <v>3.56</v>
      </c>
      <c r="C48">
        <v>5.19</v>
      </c>
      <c r="D48" s="20">
        <f t="shared" si="3"/>
        <v>3.2236321641897714E-2</v>
      </c>
      <c r="E48" s="17">
        <f>IF(OR($A48="",$B48="",$C48=""),"",A48*'MPTO_working_3-way'!$I47)</f>
        <v>1.8477030157389969</v>
      </c>
      <c r="F48" s="21">
        <f>IF(OR($A48="",$B48="",$C48=""),"",B48*'MPTO_working_3-way'!$I47)</f>
        <v>3.674761305045156</v>
      </c>
      <c r="G48" s="22">
        <f>IF(OR($A48="",$B48="",$C48=""),"",C48*'MPTO_working_3-way'!$I47)</f>
        <v>5.3573065093214494</v>
      </c>
      <c r="H48" s="17">
        <f>IF(OR($A48="",$B48="",$C48=""),"",'MPTO_working_3-way'!E47)</f>
        <v>1.8251046813850937</v>
      </c>
      <c r="I48" s="21">
        <f>IF(OR($A48="",$B48="",$C48=""),"",'MPTO_working_3-way'!F47)</f>
        <v>3.7016001548416599</v>
      </c>
      <c r="J48" s="22">
        <f>IF(OR($A48="",$B48="",$C48=""),"",'MPTO_working_3-way'!G47)</f>
        <v>5.4965353827499071</v>
      </c>
      <c r="K48" s="17">
        <f>IF(OR($A48="",$B48="",$C48=""),"",'OddsRatio_working_3-way'!H47)</f>
        <v>1.833615442711469</v>
      </c>
      <c r="L48" s="21">
        <f>IF(OR($A48="",$B48="",$C48=""),"",'OddsRatio_working_3-way'!I47)</f>
        <v>3.7013361181536211</v>
      </c>
      <c r="M48" s="22">
        <f>IF(OR($A48="",$B48="",$C48=""),"",'OddsRatio_working_3-way'!J47)</f>
        <v>5.4213274746342464</v>
      </c>
      <c r="N48" s="23">
        <f t="shared" si="16"/>
        <v>54.121251709926213</v>
      </c>
      <c r="O48" s="24">
        <f t="shared" si="17"/>
        <v>27.212651842912333</v>
      </c>
      <c r="P48" s="24">
        <f t="shared" si="18"/>
        <v>18.666096447161447</v>
      </c>
      <c r="Q48" t="s">
        <v>269</v>
      </c>
      <c r="R48" t="s">
        <v>336</v>
      </c>
      <c r="S48" s="48" t="s">
        <v>488</v>
      </c>
      <c r="T48" s="35">
        <v>100</v>
      </c>
      <c r="U48" s="35">
        <f t="shared" si="19"/>
        <v>57.446808510638299</v>
      </c>
      <c r="V48" s="35">
        <f t="shared" si="20"/>
        <v>67.21311475409837</v>
      </c>
      <c r="W48" s="35">
        <f t="shared" si="21"/>
        <v>72.527472527472526</v>
      </c>
      <c r="X48" s="35">
        <f t="shared" si="22"/>
        <v>60.259412718429118</v>
      </c>
      <c r="Y48" s="35">
        <f t="shared" si="23"/>
        <v>70.025718961889169</v>
      </c>
      <c r="Z48" s="35">
        <f t="shared" si="24"/>
        <v>75.340076735263352</v>
      </c>
      <c r="AA48" s="35">
        <f t="shared" si="25"/>
        <v>-2.8126042077908195</v>
      </c>
      <c r="AB48" s="35">
        <f t="shared" si="26"/>
        <v>-2.8126042077907982</v>
      </c>
      <c r="AC48" s="35">
        <f t="shared" si="27"/>
        <v>-2.8126042077908266</v>
      </c>
      <c r="AF48">
        <v>2.2999999999999998</v>
      </c>
      <c r="AG48">
        <v>1.67</v>
      </c>
      <c r="AJ48" t="s">
        <v>349</v>
      </c>
    </row>
    <row r="49" spans="1:36" ht="15" x14ac:dyDescent="0.25">
      <c r="A49">
        <v>2.35</v>
      </c>
      <c r="B49">
        <v>3.05</v>
      </c>
      <c r="C49">
        <v>3.64</v>
      </c>
      <c r="D49" s="20">
        <f t="shared" si="3"/>
        <v>2.8126042077908142E-2</v>
      </c>
      <c r="E49" s="17">
        <f>IF(OR($A49="",$B49="",$C49=""),"",A49*'MPTO_working_3-way'!$I48)</f>
        <v>2.4160961988830842</v>
      </c>
      <c r="F49" s="21">
        <f>IF(OR($A49="",$B49="",$C49=""),"",B49*'MPTO_working_3-way'!$I48)</f>
        <v>3.1357844283376197</v>
      </c>
      <c r="G49" s="22">
        <f>IF(OR($A49="",$B49="",$C49=""),"",C49*'MPTO_working_3-way'!$I48)</f>
        <v>3.7423787931635859</v>
      </c>
      <c r="H49" s="17">
        <f>IF(OR($A49="",$B49="",$C49=""),"",'MPTO_working_3-way'!E48)</f>
        <v>2.4029417724317059</v>
      </c>
      <c r="I49" s="21">
        <f>IF(OR($A49="",$B49="",$C49=""),"",'MPTO_working_3-way'!F48)</f>
        <v>3.1397814523310945</v>
      </c>
      <c r="J49" s="22">
        <f>IF(OR($A49="",$B49="",$C49=""),"",'MPTO_working_3-way'!G48)</f>
        <v>3.7686085311069064</v>
      </c>
      <c r="K49" s="17">
        <f>IF(OR($A49="",$B49="",$C49=""),"",'OddsRatio_working_3-way'!H48)</f>
        <v>2.4088010279104517</v>
      </c>
      <c r="L49" s="21">
        <f>IF(OR($A49="",$B49="",$C49=""),"",'OddsRatio_working_3-way'!I48)</f>
        <v>3.1392904497899448</v>
      </c>
      <c r="M49" s="22">
        <f>IF(OR($A49="",$B49="",$C49=""),"",'OddsRatio_working_3-way'!J48)</f>
        <v>3.7549886768026615</v>
      </c>
      <c r="N49" s="23">
        <f t="shared" si="16"/>
        <v>41.389080470482966</v>
      </c>
      <c r="O49" s="24">
        <f t="shared" si="17"/>
        <v>31.889947247749177</v>
      </c>
      <c r="P49" s="24">
        <f t="shared" si="18"/>
        <v>26.720972281767853</v>
      </c>
      <c r="Q49" t="s">
        <v>314</v>
      </c>
      <c r="R49" t="s">
        <v>231</v>
      </c>
      <c r="S49" s="48" t="s">
        <v>488</v>
      </c>
      <c r="T49" s="35">
        <v>100</v>
      </c>
      <c r="U49" s="35">
        <f t="shared" si="19"/>
        <v>57.264957264957268</v>
      </c>
      <c r="V49" s="35">
        <f t="shared" si="20"/>
        <v>72.451790633608823</v>
      </c>
      <c r="W49" s="35">
        <f t="shared" si="21"/>
        <v>67.532467532467535</v>
      </c>
      <c r="X49" s="35">
        <f t="shared" si="22"/>
        <v>60.015741833923656</v>
      </c>
      <c r="Y49" s="35">
        <f t="shared" si="23"/>
        <v>75.202575202575204</v>
      </c>
      <c r="Z49" s="35">
        <f t="shared" si="24"/>
        <v>70.283252101433931</v>
      </c>
      <c r="AA49" s="35">
        <f t="shared" si="25"/>
        <v>-2.7507845689663881</v>
      </c>
      <c r="AB49" s="35">
        <f t="shared" si="26"/>
        <v>-2.750784568966381</v>
      </c>
      <c r="AC49" s="35">
        <f t="shared" si="27"/>
        <v>-2.7507845689663952</v>
      </c>
      <c r="AF49">
        <v>2.8</v>
      </c>
      <c r="AG49">
        <v>1.48</v>
      </c>
      <c r="AJ49" t="s">
        <v>349</v>
      </c>
    </row>
    <row r="50" spans="1:36" ht="15" x14ac:dyDescent="0.25">
      <c r="A50">
        <v>2.34</v>
      </c>
      <c r="B50">
        <v>3.63</v>
      </c>
      <c r="C50">
        <v>3.08</v>
      </c>
      <c r="D50" s="20">
        <f t="shared" si="3"/>
        <v>2.7507845689664023E-2</v>
      </c>
      <c r="E50" s="17">
        <f>IF(OR($A50="",$B50="",$C50=""),"",A50*'MPTO_working_3-way'!$I49)</f>
        <v>2.4043683589138136</v>
      </c>
      <c r="F50" s="21">
        <f>IF(OR($A50="",$B50="",$C50=""),"",B50*'MPTO_working_3-way'!$I49)</f>
        <v>3.7298534798534804</v>
      </c>
      <c r="G50" s="22">
        <f>IF(OR($A50="",$B50="",$C50=""),"",C50*'MPTO_working_3-way'!$I49)</f>
        <v>3.1647241647241651</v>
      </c>
      <c r="H50" s="17">
        <f>IF(OR($A50="",$B50="",$C50=""),"",'MPTO_working_3-way'!E49)</f>
        <v>2.3913081947170296</v>
      </c>
      <c r="I50" s="21">
        <f>IF(OR($A50="",$B50="",$C50=""),"",'MPTO_working_3-way'!F49)</f>
        <v>3.7549826963397086</v>
      </c>
      <c r="J50" s="22">
        <f>IF(OR($A50="",$B50="",$C50=""),"",'MPTO_working_3-way'!G49)</f>
        <v>3.1695114020405337</v>
      </c>
      <c r="K50" s="17">
        <f>IF(OR($A50="",$B50="",$C50=""),"",'OddsRatio_working_3-way'!H49)</f>
        <v>2.39709165199953</v>
      </c>
      <c r="L50" s="21">
        <f>IF(OR($A50="",$B50="",$C50=""),"",'OddsRatio_working_3-way'!I49)</f>
        <v>3.7420530184766898</v>
      </c>
      <c r="M50" s="22">
        <f>IF(OR($A50="",$B50="",$C50=""),"",'OddsRatio_working_3-way'!J49)</f>
        <v>3.1686198777306145</v>
      </c>
      <c r="N50" s="23">
        <f t="shared" si="16"/>
        <v>41.590964890743919</v>
      </c>
      <c r="O50" s="24">
        <f t="shared" si="17"/>
        <v>26.81070464031426</v>
      </c>
      <c r="P50" s="24">
        <f t="shared" si="18"/>
        <v>31.598330468941811</v>
      </c>
      <c r="Q50" t="s">
        <v>342</v>
      </c>
      <c r="R50" t="s">
        <v>273</v>
      </c>
      <c r="S50" s="48" t="s">
        <v>488</v>
      </c>
      <c r="T50" s="35">
        <v>100</v>
      </c>
      <c r="U50" s="35">
        <f t="shared" si="19"/>
        <v>25.373134328358205</v>
      </c>
      <c r="V50" s="35">
        <f t="shared" si="20"/>
        <v>82.847341337907366</v>
      </c>
      <c r="W50" s="35">
        <f t="shared" si="21"/>
        <v>88.290398126463685</v>
      </c>
      <c r="X50" s="35">
        <f t="shared" si="22"/>
        <v>28.862260535628927</v>
      </c>
      <c r="Y50" s="35">
        <f t="shared" si="23"/>
        <v>86.336467545178081</v>
      </c>
      <c r="Z50" s="35">
        <f t="shared" si="24"/>
        <v>91.779524333734415</v>
      </c>
      <c r="AA50" s="35">
        <f t="shared" si="25"/>
        <v>-3.4891262072707221</v>
      </c>
      <c r="AB50" s="35">
        <f t="shared" si="26"/>
        <v>-3.489126207270715</v>
      </c>
      <c r="AC50" s="35">
        <f t="shared" si="27"/>
        <v>-3.4891262072707292</v>
      </c>
      <c r="AF50">
        <v>1.75</v>
      </c>
      <c r="AG50">
        <v>2.17</v>
      </c>
      <c r="AJ50" t="s">
        <v>350</v>
      </c>
    </row>
    <row r="51" spans="1:36" ht="15" x14ac:dyDescent="0.25">
      <c r="A51">
        <v>1.34</v>
      </c>
      <c r="B51">
        <v>5.83</v>
      </c>
      <c r="C51">
        <v>8.5399999999999991</v>
      </c>
      <c r="D51" s="20">
        <f t="shared" si="3"/>
        <v>3.4891262072707097E-2</v>
      </c>
      <c r="E51" s="17">
        <f>IF(OR($A51="",$B51="",$C51=""),"",A51*'MPTO_working_3-way'!$I50)</f>
        <v>1.3867542911774275</v>
      </c>
      <c r="F51" s="21">
        <f>IF(OR($A51="",$B51="",$C51=""),"",B51*'MPTO_working_3-way'!$I50)</f>
        <v>6.0334160578838825</v>
      </c>
      <c r="G51" s="22">
        <f>IF(OR($A51="",$B51="",$C51=""),"",C51*'MPTO_working_3-way'!$I50)</f>
        <v>8.8379713781009173</v>
      </c>
      <c r="H51" s="17">
        <f>IF(OR($A51="",$B51="",$C51=""),"",'MPTO_working_3-way'!E50)</f>
        <v>1.3612142017139277</v>
      </c>
      <c r="I51" s="21">
        <f>IF(OR($A51="",$B51="",$C51=""),"",'MPTO_working_3-way'!F50)</f>
        <v>6.2540586522733443</v>
      </c>
      <c r="J51" s="22">
        <f>IF(OR($A51="",$B51="",$C51=""),"",'MPTO_working_3-way'!G50)</f>
        <v>9.4817648459968407</v>
      </c>
      <c r="K51" s="17">
        <f>IF(OR($A51="",$B51="",$C51=""),"",'OddsRatio_working_3-way'!H50)</f>
        <v>1.3686225743100895</v>
      </c>
      <c r="L51" s="21">
        <f>IF(OR($A51="",$B51="",$C51=""),"",'OddsRatio_working_3-way'!I50)</f>
        <v>6.2366089232874486</v>
      </c>
      <c r="M51" s="22">
        <f>IF(OR($A51="",$B51="",$C51=""),"",'OddsRatio_working_3-way'!J50)</f>
        <v>9.1747476773472751</v>
      </c>
      <c r="N51" s="23">
        <f t="shared" si="16"/>
        <v>72.110827877874982</v>
      </c>
      <c r="O51" s="24">
        <f t="shared" si="17"/>
        <v>16.574358380163375</v>
      </c>
      <c r="P51" s="24">
        <f t="shared" si="18"/>
        <v>11.31481374196165</v>
      </c>
      <c r="Q51" t="s">
        <v>325</v>
      </c>
      <c r="R51" t="s">
        <v>324</v>
      </c>
      <c r="S51" s="48" t="s">
        <v>488</v>
      </c>
      <c r="T51" s="35">
        <v>100</v>
      </c>
      <c r="U51" s="35">
        <f t="shared" si="19"/>
        <v>42.528735632183903</v>
      </c>
      <c r="V51" s="35">
        <f t="shared" si="20"/>
        <v>76.744186046511629</v>
      </c>
      <c r="W51" s="35">
        <f t="shared" si="21"/>
        <v>77.426636568848764</v>
      </c>
      <c r="X51" s="35">
        <f t="shared" si="22"/>
        <v>45.829177384639621</v>
      </c>
      <c r="Y51" s="35">
        <f t="shared" si="23"/>
        <v>80.044627798967326</v>
      </c>
      <c r="Z51" s="35">
        <f t="shared" si="24"/>
        <v>80.727078321304461</v>
      </c>
      <c r="AA51" s="35">
        <f t="shared" si="25"/>
        <v>-3.3004417524557184</v>
      </c>
      <c r="AB51" s="35">
        <f t="shared" si="26"/>
        <v>-3.300441752455697</v>
      </c>
      <c r="AC51" s="35">
        <f t="shared" si="27"/>
        <v>-3.300441752455697</v>
      </c>
      <c r="AF51">
        <v>1.54</v>
      </c>
      <c r="AG51">
        <v>2.6</v>
      </c>
      <c r="AJ51" t="s">
        <v>350</v>
      </c>
    </row>
    <row r="52" spans="1:36" ht="15" x14ac:dyDescent="0.25">
      <c r="A52">
        <v>1.74</v>
      </c>
      <c r="B52">
        <v>4.3</v>
      </c>
      <c r="C52">
        <v>4.43</v>
      </c>
      <c r="D52" s="20">
        <f t="shared" si="3"/>
        <v>3.3004417524556962E-2</v>
      </c>
      <c r="E52" s="17">
        <f>IF(OR($A52="",$B52="",$C52=""),"",A52*'MPTO_working_3-way'!$I51)</f>
        <v>1.797427686492729</v>
      </c>
      <c r="F52" s="21">
        <f>IF(OR($A52="",$B52="",$C52=""),"",B52*'MPTO_working_3-way'!$I51)</f>
        <v>4.4419189953555946</v>
      </c>
      <c r="G52" s="22">
        <f>IF(OR($A52="",$B52="",$C52=""),"",C52*'MPTO_working_3-way'!$I51)</f>
        <v>4.5762095696337868</v>
      </c>
      <c r="H52" s="17">
        <f>IF(OR($A52="",$B52="",$C52=""),"",'MPTO_working_3-way'!E51)</f>
        <v>1.7739581032685814</v>
      </c>
      <c r="I52" s="21">
        <f>IF(OR($A52="",$B52="",$C52=""),"",'MPTO_working_3-way'!F51)</f>
        <v>4.5135179790346713</v>
      </c>
      <c r="J52" s="22">
        <f>IF(OR($A52="",$B52="",$C52=""),"",'MPTO_working_3-way'!G51)</f>
        <v>4.6569642460727438</v>
      </c>
      <c r="K52" s="17">
        <f>IF(OR($A52="",$B52="",$C52=""),"",'OddsRatio_working_3-way'!H51)</f>
        <v>1.7823319178956516</v>
      </c>
      <c r="L52" s="21">
        <f>IF(OR($A52="",$B52="",$C52=""),"",'OddsRatio_working_3-way'!I51)</f>
        <v>4.4887774716968236</v>
      </c>
      <c r="M52" s="22">
        <f>IF(OR($A52="",$B52="",$C52=""),"",'OddsRatio_working_3-way'!J51)</f>
        <v>4.62621415997579</v>
      </c>
      <c r="N52" s="23">
        <f t="shared" si="16"/>
        <v>55.635061566859044</v>
      </c>
      <c r="O52" s="24">
        <f t="shared" si="17"/>
        <v>22.512792354961569</v>
      </c>
      <c r="P52" s="24">
        <f t="shared" si="18"/>
        <v>21.852146078179402</v>
      </c>
      <c r="Q52" t="s">
        <v>323</v>
      </c>
      <c r="R52" t="s">
        <v>340</v>
      </c>
      <c r="S52" s="48" t="s">
        <v>488</v>
      </c>
      <c r="T52" s="35">
        <v>100</v>
      </c>
      <c r="U52" s="35">
        <f t="shared" si="19"/>
        <v>71.509971509971507</v>
      </c>
      <c r="V52" s="35">
        <f t="shared" si="20"/>
        <v>72.972972972972968</v>
      </c>
      <c r="W52" s="35">
        <f t="shared" si="21"/>
        <v>52.606635071090047</v>
      </c>
      <c r="X52" s="35">
        <f t="shared" si="22"/>
        <v>74.420391955936964</v>
      </c>
      <c r="Y52" s="35">
        <f t="shared" si="23"/>
        <v>75.883393418938439</v>
      </c>
      <c r="Z52" s="35">
        <f t="shared" si="24"/>
        <v>55.51705551705551</v>
      </c>
      <c r="AA52" s="35">
        <f t="shared" si="25"/>
        <v>-2.9104204459654568</v>
      </c>
      <c r="AB52" s="35">
        <f t="shared" si="26"/>
        <v>-2.910420445965471</v>
      </c>
      <c r="AC52" s="35">
        <f t="shared" si="27"/>
        <v>-2.9104204459654639</v>
      </c>
      <c r="AF52">
        <v>1.57</v>
      </c>
      <c r="AG52">
        <v>2.5</v>
      </c>
      <c r="AJ52" t="s">
        <v>350</v>
      </c>
    </row>
    <row r="53" spans="1:36" s="35" customFormat="1" ht="15" x14ac:dyDescent="0.25">
      <c r="A53">
        <v>3.51</v>
      </c>
      <c r="B53">
        <v>3.7</v>
      </c>
      <c r="C53">
        <v>2.11</v>
      </c>
      <c r="D53" s="20">
        <f t="shared" si="3"/>
        <v>2.9104204459654781E-2</v>
      </c>
      <c r="E53" s="17">
        <f>IF(OR($A53="",$B53="",$C53=""),"",A53*'MPTO_working_3-way'!$I52)</f>
        <v>3.612155757653388</v>
      </c>
      <c r="F53" s="21">
        <f>IF(OR($A53="",$B53="",$C53=""),"",B53*'MPTO_working_3-way'!$I52)</f>
        <v>3.807685556500723</v>
      </c>
      <c r="G53" s="22">
        <f>IF(OR($A53="",$B53="",$C53=""),"",C53*'MPTO_working_3-way'!$I52)</f>
        <v>2.1714098714098715</v>
      </c>
      <c r="H53" s="17">
        <f>IF(OR($A53="",$B53="",$C53=""),"",'MPTO_working_3-way'!E52)</f>
        <v>3.6337356736168238</v>
      </c>
      <c r="I53" s="21">
        <f>IF(OR($A53="",$B53="",$C53=""),"",'MPTO_working_3-way'!F52)</f>
        <v>3.8377569993982488</v>
      </c>
      <c r="J53" s="22">
        <f>IF(OR($A53="",$B53="",$C53=""),"",'MPTO_working_3-way'!G52)</f>
        <v>2.1540942162754071</v>
      </c>
      <c r="K53" s="17">
        <f>IF(OR($A53="",$B53="",$C53=""),"",'OddsRatio_working_3-way'!H52)</f>
        <v>3.6256873587277272</v>
      </c>
      <c r="L53" s="21">
        <f>IF(OR($A53="",$B53="",$C53=""),"",'OddsRatio_working_3-way'!I52)</f>
        <v>3.8244445691493487</v>
      </c>
      <c r="M53" s="22">
        <f>IF(OR($A53="",$B53="",$C53=""),"",'OddsRatio_working_3-way'!J52)</f>
        <v>2.1611605450947318</v>
      </c>
      <c r="N53" s="23">
        <f t="shared" si="16"/>
        <v>27.684298991847545</v>
      </c>
      <c r="O53" s="24">
        <f t="shared" si="17"/>
        <v>26.262672827401317</v>
      </c>
      <c r="P53" s="24">
        <f t="shared" si="18"/>
        <v>46.053028180751134</v>
      </c>
      <c r="Q53" t="s">
        <v>275</v>
      </c>
      <c r="R53" t="s">
        <v>343</v>
      </c>
      <c r="S53" s="48" t="s">
        <v>488</v>
      </c>
      <c r="T53" s="35">
        <v>100</v>
      </c>
      <c r="U53" s="35">
        <f t="shared" si="19"/>
        <v>74.554707379134854</v>
      </c>
      <c r="V53" s="35">
        <f t="shared" si="20"/>
        <v>71.014492753623188</v>
      </c>
      <c r="W53" s="35">
        <f t="shared" si="21"/>
        <v>51.456310679611654</v>
      </c>
      <c r="X53" s="35">
        <f t="shared" si="22"/>
        <v>77.529196566765151</v>
      </c>
      <c r="Y53" s="35">
        <f t="shared" si="23"/>
        <v>73.988981941253499</v>
      </c>
      <c r="Z53" s="35">
        <f t="shared" si="24"/>
        <v>54.430799867241952</v>
      </c>
      <c r="AA53" s="35">
        <f t="shared" si="25"/>
        <v>-2.9744891876302972</v>
      </c>
      <c r="AB53" s="35">
        <f t="shared" si="26"/>
        <v>-2.9744891876303114</v>
      </c>
      <c r="AC53" s="35">
        <f t="shared" si="27"/>
        <v>-2.9744891876302972</v>
      </c>
      <c r="AD53" s="36"/>
      <c r="AE53" s="36"/>
      <c r="AF53">
        <v>1.78</v>
      </c>
      <c r="AG53">
        <v>2.11</v>
      </c>
      <c r="AH53" s="36"/>
      <c r="AI53" s="36"/>
      <c r="AJ53" t="s">
        <v>350</v>
      </c>
    </row>
    <row r="54" spans="1:36" ht="15" x14ac:dyDescent="0.25">
      <c r="A54">
        <v>3.93</v>
      </c>
      <c r="B54">
        <v>3.45</v>
      </c>
      <c r="C54">
        <v>2.06</v>
      </c>
      <c r="D54" s="20">
        <f t="shared" si="3"/>
        <v>2.9744891876303026E-2</v>
      </c>
      <c r="E54" s="17">
        <f>IF(OR($A54="",$B54="",$C54=""),"",A54*'MPTO_working_3-way'!$I53)</f>
        <v>4.0468974250738707</v>
      </c>
      <c r="F54" s="21">
        <f>IF(OR($A54="",$B54="",$C54=""),"",B54*'MPTO_working_3-way'!$I53)</f>
        <v>3.5526198769732455</v>
      </c>
      <c r="G54" s="22">
        <f>IF(OR($A54="",$B54="",$C54=""),"",C54*'MPTO_working_3-way'!$I53)</f>
        <v>2.1212744772651844</v>
      </c>
      <c r="H54" s="17">
        <f>IF(OR($A54="",$B54="",$C54=""),"",'MPTO_working_3-way'!E53)</f>
        <v>4.0893446187227953</v>
      </c>
      <c r="I54" s="21">
        <f>IF(OR($A54="",$B54="",$C54=""),"",'MPTO_working_3-way'!F53)</f>
        <v>3.5721926569951927</v>
      </c>
      <c r="J54" s="22">
        <f>IF(OR($A54="",$B54="",$C54=""),"",'MPTO_working_3-way'!G53)</f>
        <v>2.1029524370989274</v>
      </c>
      <c r="K54" s="17">
        <f>IF(OR($A54="",$B54="",$C54=""),"",'OddsRatio_working_3-way'!H53)</f>
        <v>4.0691840132806272</v>
      </c>
      <c r="L54" s="21">
        <f>IF(OR($A54="",$B54="",$C54=""),"",'OddsRatio_working_3-way'!I53)</f>
        <v>3.5663825367022306</v>
      </c>
      <c r="M54" s="22">
        <f>IF(OR($A54="",$B54="",$C54=""),"",'OddsRatio_working_3-way'!J53)</f>
        <v>2.1103532607772912</v>
      </c>
      <c r="N54" s="23">
        <f t="shared" si="16"/>
        <v>24.710287782541123</v>
      </c>
      <c r="O54" s="24">
        <f t="shared" si="17"/>
        <v>28.148240865329448</v>
      </c>
      <c r="P54" s="24">
        <f t="shared" si="18"/>
        <v>47.141471352129422</v>
      </c>
      <c r="Q54" t="s">
        <v>240</v>
      </c>
      <c r="R54" t="s">
        <v>283</v>
      </c>
      <c r="S54" s="48" t="s">
        <v>489</v>
      </c>
      <c r="T54" s="35">
        <v>100</v>
      </c>
      <c r="U54" s="35">
        <f t="shared" si="19"/>
        <v>57.081545064377686</v>
      </c>
      <c r="V54" s="35">
        <f t="shared" si="20"/>
        <v>67.532467532467535</v>
      </c>
      <c r="W54" s="35">
        <f t="shared" si="21"/>
        <v>70.930232558139537</v>
      </c>
      <c r="X54" s="35">
        <f t="shared" si="22"/>
        <v>61.537299909392942</v>
      </c>
      <c r="Y54" s="35">
        <f t="shared" si="23"/>
        <v>71.988222377482785</v>
      </c>
      <c r="Z54" s="35">
        <f t="shared" si="24"/>
        <v>75.385987403154786</v>
      </c>
      <c r="AA54" s="35">
        <f t="shared" si="25"/>
        <v>-4.4557548450152566</v>
      </c>
      <c r="AB54" s="35">
        <f t="shared" si="26"/>
        <v>-4.4557548450152495</v>
      </c>
      <c r="AC54" s="35">
        <f t="shared" si="27"/>
        <v>-4.4557548450152495</v>
      </c>
      <c r="AF54">
        <v>1.99</v>
      </c>
      <c r="AG54">
        <v>1.9</v>
      </c>
      <c r="AJ54" t="s">
        <v>344</v>
      </c>
    </row>
    <row r="55" spans="1:36" ht="15" x14ac:dyDescent="0.25">
      <c r="A55">
        <v>2.33</v>
      </c>
      <c r="B55">
        <v>3.08</v>
      </c>
      <c r="C55">
        <v>3.44</v>
      </c>
      <c r="D55" s="20">
        <f t="shared" si="3"/>
        <v>4.4557548450152584E-2</v>
      </c>
      <c r="E55" s="17">
        <f>IF(OR($A55="",$B55="",$C55=""),"",A55*'MPTO_working_3-way'!$I54)</f>
        <v>2.4338190878888555</v>
      </c>
      <c r="F55" s="21">
        <f>IF(OR($A55="",$B55="",$C55=""),"",B55*'MPTO_working_3-way'!$I54)</f>
        <v>3.21723724922647</v>
      </c>
      <c r="G55" s="22">
        <f>IF(OR($A55="",$B55="",$C55=""),"",C55*'MPTO_working_3-way'!$I54)</f>
        <v>3.5932779666685248</v>
      </c>
      <c r="H55" s="17">
        <f>IF(OR($A55="",$B55="",$C55=""),"",'MPTO_working_3-way'!E54)</f>
        <v>2.4135232611918238</v>
      </c>
      <c r="I55" s="21">
        <f>IF(OR($A55="",$B55="",$C55=""),"",'MPTO_working_3-way'!F54)</f>
        <v>3.2276513299969811</v>
      </c>
      <c r="J55" s="22">
        <f>IF(OR($A55="",$B55="",$C55=""),"",'MPTO_working_3-way'!G54)</f>
        <v>3.6252222307503139</v>
      </c>
      <c r="K55" s="17">
        <f>IF(OR($A55="",$B55="",$C55=""),"",'OddsRatio_working_3-way'!H54)</f>
        <v>2.422365999104346</v>
      </c>
      <c r="L55" s="21">
        <f>IF(OR($A55="",$B55="",$C55=""),"",'OddsRatio_working_3-way'!I54)</f>
        <v>3.2244520888248416</v>
      </c>
      <c r="M55" s="22">
        <f>IF(OR($A55="",$B55="",$C55=""),"",'OddsRatio_working_3-way'!J54)</f>
        <v>3.60945341189068</v>
      </c>
      <c r="N55" s="23">
        <f t="shared" si="16"/>
        <v>41.087688274621122</v>
      </c>
      <c r="O55" s="24">
        <f t="shared" si="17"/>
        <v>31.08256937658026</v>
      </c>
      <c r="P55" s="24">
        <f t="shared" si="18"/>
        <v>27.829742348798607</v>
      </c>
      <c r="Q55" t="s">
        <v>81</v>
      </c>
      <c r="R55" t="s">
        <v>76</v>
      </c>
      <c r="S55" s="48" t="s">
        <v>489</v>
      </c>
      <c r="T55" s="35">
        <v>100</v>
      </c>
      <c r="U55" s="35">
        <f t="shared" si="19"/>
        <v>53.703703703703695</v>
      </c>
      <c r="V55" s="35">
        <f t="shared" si="20"/>
        <v>68.454258675078862</v>
      </c>
      <c r="W55" s="35">
        <f t="shared" si="21"/>
        <v>72.899728997289984</v>
      </c>
      <c r="X55" s="35">
        <f t="shared" si="22"/>
        <v>58.646012327631155</v>
      </c>
      <c r="Y55" s="35">
        <f t="shared" si="23"/>
        <v>73.396567299006321</v>
      </c>
      <c r="Z55" s="35">
        <f t="shared" si="24"/>
        <v>77.842037621217415</v>
      </c>
      <c r="AA55" s="35">
        <f t="shared" si="25"/>
        <v>-4.9423086239274596</v>
      </c>
      <c r="AB55" s="35">
        <f t="shared" si="26"/>
        <v>-4.9423086239274596</v>
      </c>
      <c r="AC55" s="35">
        <f t="shared" si="27"/>
        <v>-4.9423086239274312</v>
      </c>
      <c r="AF55">
        <v>2.4500000000000002</v>
      </c>
      <c r="AG55">
        <v>1.56</v>
      </c>
      <c r="AJ55" t="s">
        <v>68</v>
      </c>
    </row>
    <row r="56" spans="1:36" ht="15" x14ac:dyDescent="0.25">
      <c r="A56">
        <v>2.16</v>
      </c>
      <c r="B56">
        <v>3.17</v>
      </c>
      <c r="C56">
        <v>3.69</v>
      </c>
      <c r="D56" s="20">
        <f t="shared" si="3"/>
        <v>4.9423086239274383E-2</v>
      </c>
      <c r="E56" s="17">
        <f>IF(OR($A56="",$B56="",$C56=""),"",A56*'MPTO_working_3-way'!$I55)</f>
        <v>2.266753866276833</v>
      </c>
      <c r="F56" s="21">
        <f>IF(OR($A56="",$B56="",$C56=""),"",B56*'MPTO_working_3-way'!$I55)</f>
        <v>3.3266711833784997</v>
      </c>
      <c r="G56" s="22">
        <f>IF(OR($A56="",$B56="",$C56=""),"",C56*'MPTO_working_3-way'!$I55)</f>
        <v>3.8723711882229224</v>
      </c>
      <c r="H56" s="17">
        <f>IF(OR($A56="",$B56="",$C56=""),"",'MPTO_working_3-way'!E55)</f>
        <v>2.2396988367046489</v>
      </c>
      <c r="I56" s="21">
        <f>IF(OR($A56="",$B56="",$C56=""),"",'MPTO_working_3-way'!F55)</f>
        <v>3.3446711982119504</v>
      </c>
      <c r="J56" s="22">
        <f>IF(OR($A56="",$B56="",$C56=""),"",'MPTO_working_3-way'!G55)</f>
        <v>3.9288354639652323</v>
      </c>
      <c r="K56" s="17">
        <f>IF(OR($A56="",$B56="",$C56=""),"",'OddsRatio_working_3-way'!H55)</f>
        <v>2.2509423356897353</v>
      </c>
      <c r="L56" s="21">
        <f>IF(OR($A56="",$B56="",$C56=""),"",'OddsRatio_working_3-way'!I55)</f>
        <v>3.3401248865920046</v>
      </c>
      <c r="M56" s="22">
        <f>IF(OR($A56="",$B56="",$C56=""),"",'OddsRatio_working_3-way'!J55)</f>
        <v>3.9008921405218846</v>
      </c>
      <c r="N56" s="23">
        <f t="shared" si="16"/>
        <v>44.115949899867623</v>
      </c>
      <c r="O56" s="24">
        <f t="shared" si="17"/>
        <v>30.060079427039142</v>
      </c>
      <c r="P56" s="24">
        <f t="shared" si="18"/>
        <v>25.82397067309325</v>
      </c>
      <c r="Q56" t="s">
        <v>460</v>
      </c>
      <c r="R56" t="s">
        <v>408</v>
      </c>
      <c r="S56" s="48" t="s">
        <v>489</v>
      </c>
      <c r="T56" s="35">
        <v>100</v>
      </c>
      <c r="U56" s="35">
        <f t="shared" si="19"/>
        <v>84.567901234567898</v>
      </c>
      <c r="V56" s="35">
        <f t="shared" si="20"/>
        <v>77.168949771689498</v>
      </c>
      <c r="W56" s="35">
        <f t="shared" si="21"/>
        <v>31.972789115646258</v>
      </c>
      <c r="X56" s="35">
        <f t="shared" si="22"/>
        <v>90.858261112664238</v>
      </c>
      <c r="Y56" s="35">
        <f t="shared" si="23"/>
        <v>83.459309649785837</v>
      </c>
      <c r="Z56" s="35">
        <f t="shared" si="24"/>
        <v>38.263148993742604</v>
      </c>
      <c r="AA56" s="35">
        <f t="shared" si="25"/>
        <v>-6.2903598780963392</v>
      </c>
      <c r="AB56" s="35">
        <f t="shared" si="26"/>
        <v>-6.2903598780963392</v>
      </c>
      <c r="AC56" s="35">
        <f t="shared" si="27"/>
        <v>-6.2903598780963463</v>
      </c>
      <c r="AF56">
        <v>2.35</v>
      </c>
      <c r="AG56">
        <v>1.61</v>
      </c>
      <c r="AJ56" t="s">
        <v>432</v>
      </c>
    </row>
    <row r="57" spans="1:36" ht="15" x14ac:dyDescent="0.25">
      <c r="A57">
        <v>6.48</v>
      </c>
      <c r="B57">
        <v>4.38</v>
      </c>
      <c r="C57">
        <v>1.47</v>
      </c>
      <c r="D57" s="20">
        <f t="shared" si="3"/>
        <v>6.290359878096341E-2</v>
      </c>
      <c r="E57" s="17">
        <f>IF(OR($A57="",$B57="",$C57=""),"",A57*'MPTO_working_3-way'!$I56)</f>
        <v>6.8876153201006431</v>
      </c>
      <c r="F57" s="21">
        <f>IF(OR($A57="",$B57="",$C57=""),"",B57*'MPTO_working_3-way'!$I56)</f>
        <v>4.6555177626606197</v>
      </c>
      <c r="G57" s="22">
        <f>IF(OR($A57="",$B57="",$C57=""),"",C57*'MPTO_working_3-way'!$I56)</f>
        <v>1.5624682902080163</v>
      </c>
      <c r="H57" s="17">
        <f>IF(OR($A57="",$B57="",$C57=""),"",'MPTO_working_3-way'!E56)</f>
        <v>7.4988870867554693</v>
      </c>
      <c r="I57" s="21">
        <f>IF(OR($A57="",$B57="",$C57=""),"",'MPTO_working_3-way'!F56)</f>
        <v>4.8229347286301252</v>
      </c>
      <c r="J57" s="22">
        <f>IF(OR($A57="",$B57="",$C57=""),"",'MPTO_working_3-way'!G56)</f>
        <v>1.5167504399515246</v>
      </c>
      <c r="K57" s="17">
        <f>IF(OR($A57="",$B57="",$C57=""),"",'OddsRatio_working_3-way'!H56)</f>
        <v>7.1882252805753799</v>
      </c>
      <c r="L57" s="21">
        <f>IF(OR($A57="",$B57="",$C57=""),"",'OddsRatio_working_3-way'!I56)</f>
        <v>4.8168250818147405</v>
      </c>
      <c r="M57" s="22">
        <f>IF(OR($A57="",$B57="",$C57=""),"",'OddsRatio_working_3-way'!J56)</f>
        <v>1.5307419492464285</v>
      </c>
      <c r="N57" s="23">
        <f t="shared" si="16"/>
        <v>14.518813167187563</v>
      </c>
      <c r="O57" s="24">
        <f t="shared" si="17"/>
        <v>21.479887973373383</v>
      </c>
      <c r="P57" s="24">
        <f t="shared" si="18"/>
        <v>64.001298859439061</v>
      </c>
      <c r="Q57" t="s">
        <v>405</v>
      </c>
      <c r="R57" t="s">
        <v>439</v>
      </c>
      <c r="S57" s="48" t="s">
        <v>489</v>
      </c>
      <c r="T57" s="35">
        <v>100</v>
      </c>
      <c r="U57" s="35">
        <f t="shared" si="19"/>
        <v>53.703703703703695</v>
      </c>
      <c r="V57" s="35">
        <f t="shared" si="20"/>
        <v>74.160206718346245</v>
      </c>
      <c r="W57" s="35">
        <f t="shared" si="21"/>
        <v>67.10526315789474</v>
      </c>
      <c r="X57" s="35">
        <f t="shared" si="22"/>
        <v>58.734530123759008</v>
      </c>
      <c r="Y57" s="35">
        <f t="shared" si="23"/>
        <v>79.191033138401551</v>
      </c>
      <c r="Z57" s="35">
        <f t="shared" si="24"/>
        <v>72.136089577950031</v>
      </c>
      <c r="AA57" s="35">
        <f t="shared" si="25"/>
        <v>-5.0308264200553126</v>
      </c>
      <c r="AB57" s="35">
        <f t="shared" si="26"/>
        <v>-5.0308264200553054</v>
      </c>
      <c r="AC57" s="35">
        <f t="shared" si="27"/>
        <v>-5.0308264200552912</v>
      </c>
      <c r="AF57">
        <v>1.77</v>
      </c>
      <c r="AG57">
        <v>2.04</v>
      </c>
      <c r="AJ57" t="s">
        <v>432</v>
      </c>
    </row>
    <row r="58" spans="1:36" ht="15" x14ac:dyDescent="0.25">
      <c r="A58">
        <v>2.16</v>
      </c>
      <c r="B58">
        <v>3.87</v>
      </c>
      <c r="C58">
        <v>3.04</v>
      </c>
      <c r="D58" s="20">
        <f t="shared" si="3"/>
        <v>5.030826420055301E-2</v>
      </c>
      <c r="E58" s="17">
        <f>IF(OR($A58="",$B58="",$C58=""),"",A58*'MPTO_working_3-way'!$I57)</f>
        <v>2.2686658506731945</v>
      </c>
      <c r="F58" s="21">
        <f>IF(OR($A58="",$B58="",$C58=""),"",B58*'MPTO_working_3-way'!$I57)</f>
        <v>4.0646929824561404</v>
      </c>
      <c r="G58" s="22">
        <f>IF(OR($A58="",$B58="",$C58=""),"",C58*'MPTO_working_3-way'!$I57)</f>
        <v>3.1929371231696813</v>
      </c>
      <c r="H58" s="17">
        <f>IF(OR($A58="",$B58="",$C58=""),"",'MPTO_working_3-way'!E57)</f>
        <v>2.2411799070366012</v>
      </c>
      <c r="I58" s="21">
        <f>IF(OR($A58="",$B58="",$C58=""),"",'MPTO_working_3-way'!F57)</f>
        <v>4.1385844498991569</v>
      </c>
      <c r="J58" s="22">
        <f>IF(OR($A58="",$B58="",$C58=""),"",'MPTO_working_3-way'!G57)</f>
        <v>3.2033012246478534</v>
      </c>
      <c r="K58" s="17">
        <f>IF(OR($A58="",$B58="",$C58=""),"",'OddsRatio_working_3-way'!H57)</f>
        <v>2.2528118188720336</v>
      </c>
      <c r="L58" s="21">
        <f>IF(OR($A58="",$B58="",$C58=""),"",'OddsRatio_working_3-way'!I57)</f>
        <v>4.0996292415195992</v>
      </c>
      <c r="M58" s="22">
        <f>IF(OR($A58="",$B58="",$C58=""),"",'OddsRatio_working_3-way'!J57)</f>
        <v>3.2032207849128858</v>
      </c>
      <c r="N58" s="23">
        <f t="shared" si="16"/>
        <v>44.078769894793638</v>
      </c>
      <c r="O58" s="24">
        <f t="shared" si="17"/>
        <v>24.60210412732668</v>
      </c>
      <c r="P58" s="24">
        <f t="shared" si="18"/>
        <v>31.319125977879686</v>
      </c>
      <c r="Q58" t="s">
        <v>413</v>
      </c>
      <c r="R58" t="s">
        <v>389</v>
      </c>
      <c r="S58" s="48" t="s">
        <v>489</v>
      </c>
      <c r="T58" s="35">
        <v>100</v>
      </c>
      <c r="U58" s="35">
        <f t="shared" si="19"/>
        <v>45.355191256830594</v>
      </c>
      <c r="V58" s="35">
        <f t="shared" si="20"/>
        <v>70.326409495548958</v>
      </c>
      <c r="W58" s="35">
        <f t="shared" si="21"/>
        <v>78.858350951374206</v>
      </c>
      <c r="X58" s="35">
        <f t="shared" si="22"/>
        <v>50.815239553076829</v>
      </c>
      <c r="Y58" s="35">
        <f t="shared" si="23"/>
        <v>75.786457791795186</v>
      </c>
      <c r="Z58" s="35">
        <f t="shared" si="24"/>
        <v>84.318399247620434</v>
      </c>
      <c r="AA58" s="35">
        <f t="shared" si="25"/>
        <v>-5.4600482962462351</v>
      </c>
      <c r="AB58" s="35">
        <f t="shared" si="26"/>
        <v>-5.460048296246228</v>
      </c>
      <c r="AC58" s="35">
        <f t="shared" si="27"/>
        <v>-5.460048296246228</v>
      </c>
      <c r="AF58">
        <v>1.59</v>
      </c>
      <c r="AG58">
        <v>2.37</v>
      </c>
      <c r="AJ58" t="s">
        <v>434</v>
      </c>
    </row>
    <row r="59" spans="1:36" ht="15" x14ac:dyDescent="0.25">
      <c r="A59">
        <v>1.83</v>
      </c>
      <c r="B59">
        <v>3.37</v>
      </c>
      <c r="C59">
        <v>4.7300000000000004</v>
      </c>
      <c r="D59" s="20">
        <f t="shared" si="3"/>
        <v>5.4600482962462227E-2</v>
      </c>
      <c r="E59" s="17">
        <f>IF(OR($A59="",$B59="",$C59=""),"",A59*'MPTO_working_3-way'!$I58)</f>
        <v>1.9299188838213059</v>
      </c>
      <c r="F59" s="21">
        <f>IF(OR($A59="",$B59="",$C59=""),"",B59*'MPTO_working_3-way'!$I58)</f>
        <v>3.5540036275834979</v>
      </c>
      <c r="G59" s="22">
        <f>IF(OR($A59="",$B59="",$C59=""),"",C59*'MPTO_working_3-way'!$I58)</f>
        <v>4.9882602844124468</v>
      </c>
      <c r="H59" s="17">
        <f>IF(OR($A59="",$B59="",$C59=""),"",'MPTO_working_3-way'!E58)</f>
        <v>1.8930504975784697</v>
      </c>
      <c r="I59" s="21">
        <f>IF(OR($A59="",$B59="",$C59=""),"",'MPTO_working_3-way'!F58)</f>
        <v>3.5902034885521763</v>
      </c>
      <c r="J59" s="22">
        <f>IF(OR($A59="",$B59="",$C59=""),"",'MPTO_working_3-way'!G58)</f>
        <v>5.1755459934164794</v>
      </c>
      <c r="K59" s="17">
        <f>IF(OR($A59="",$B59="",$C59=""),"",'OddsRatio_working_3-way'!H58)</f>
        <v>1.9069251532361871</v>
      </c>
      <c r="L59" s="21">
        <f>IF(OR($A59="",$B59="",$C59=""),"",'OddsRatio_working_3-way'!I58)</f>
        <v>3.5896537508069439</v>
      </c>
      <c r="M59" s="22">
        <f>IF(OR($A59="",$B59="",$C59=""),"",'OddsRatio_working_3-way'!J58)</f>
        <v>5.0756997850252743</v>
      </c>
      <c r="N59" s="23">
        <f t="shared" si="16"/>
        <v>51.815649268116672</v>
      </c>
      <c r="O59" s="24">
        <f t="shared" si="17"/>
        <v>28.137281353309646</v>
      </c>
      <c r="P59" s="24">
        <f t="shared" si="18"/>
        <v>20.047069378573681</v>
      </c>
      <c r="Q59" t="s">
        <v>426</v>
      </c>
      <c r="R59" t="s">
        <v>383</v>
      </c>
      <c r="S59" s="48" t="s">
        <v>489</v>
      </c>
      <c r="T59" s="35">
        <v>100</v>
      </c>
      <c r="U59" s="35">
        <f t="shared" si="19"/>
        <v>32.432432432432435</v>
      </c>
      <c r="V59" s="35">
        <f t="shared" si="20"/>
        <v>76.019184652278184</v>
      </c>
      <c r="W59" s="35">
        <f t="shared" si="21"/>
        <v>85.673352435530077</v>
      </c>
      <c r="X59" s="35">
        <f t="shared" si="22"/>
        <v>38.307462912191738</v>
      </c>
      <c r="Y59" s="35">
        <f t="shared" si="23"/>
        <v>81.894215132037473</v>
      </c>
      <c r="Z59" s="35">
        <f t="shared" si="24"/>
        <v>91.548382915289395</v>
      </c>
      <c r="AA59" s="35">
        <f t="shared" si="25"/>
        <v>-5.8750304797593031</v>
      </c>
      <c r="AB59" s="35">
        <f t="shared" si="26"/>
        <v>-5.8750304797592889</v>
      </c>
      <c r="AC59" s="35">
        <f t="shared" si="27"/>
        <v>-5.8750304797593174</v>
      </c>
      <c r="AF59">
        <v>2.34</v>
      </c>
      <c r="AG59">
        <v>1.6</v>
      </c>
      <c r="AJ59" t="s">
        <v>434</v>
      </c>
    </row>
    <row r="60" spans="1:36" s="35" customFormat="1" ht="15" x14ac:dyDescent="0.25">
      <c r="A60">
        <v>1.48</v>
      </c>
      <c r="B60">
        <v>4.17</v>
      </c>
      <c r="C60">
        <v>6.98</v>
      </c>
      <c r="D60" s="20">
        <f t="shared" si="3"/>
        <v>5.8750304797593023E-2</v>
      </c>
      <c r="E60" s="17">
        <f>IF(OR($A60="",$B60="",$C60=""),"",A60*'MPTO_working_3-way'!$I59)</f>
        <v>1.5669504511004377</v>
      </c>
      <c r="F60" s="21">
        <f>IF(OR($A60="",$B60="",$C60=""),"",B60*'MPTO_working_3-way'!$I59)</f>
        <v>4.4149887710059632</v>
      </c>
      <c r="G60" s="22">
        <f>IF(OR($A60="",$B60="",$C60=""),"",C60*'MPTO_working_3-way'!$I59)</f>
        <v>7.3900771274872001</v>
      </c>
      <c r="H60" s="17">
        <f>IF(OR($A60="",$B60="",$C60=""),"",'MPTO_working_3-way'!E59)</f>
        <v>1.5241759281702778</v>
      </c>
      <c r="I60" s="21">
        <f>IF(OR($A60="",$B60="",$C60=""),"",'MPTO_working_3-way'!F59)</f>
        <v>4.5408163380037809</v>
      </c>
      <c r="J60" s="22">
        <f>IF(OR($A60="",$B60="",$C60=""),"",'MPTO_working_3-way'!G59)</f>
        <v>8.0851828532189245</v>
      </c>
      <c r="K60" s="17">
        <f>IF(OR($A60="",$B60="",$C60=""),"",'OddsRatio_working_3-way'!H59)</f>
        <v>1.5376375214847826</v>
      </c>
      <c r="L60" s="21">
        <f>IF(OR($A60="",$B60="",$C60=""),"",'OddsRatio_working_3-way'!I59)</f>
        <v>4.5506477981390852</v>
      </c>
      <c r="M60" s="22">
        <f>IF(OR($A60="",$B60="",$C60=""),"",'OddsRatio_working_3-way'!J59)</f>
        <v>7.6980674551645834</v>
      </c>
      <c r="N60" s="23">
        <f t="shared" si="16"/>
        <v>63.818227264156327</v>
      </c>
      <c r="O60" s="24">
        <f t="shared" si="17"/>
        <v>22.65011423284205</v>
      </c>
      <c r="P60" s="24">
        <f t="shared" si="18"/>
        <v>13.531658503001626</v>
      </c>
      <c r="Q60" t="s">
        <v>387</v>
      </c>
      <c r="R60" t="s">
        <v>427</v>
      </c>
      <c r="S60" s="48" t="s">
        <v>489</v>
      </c>
      <c r="T60" s="35">
        <v>100</v>
      </c>
      <c r="U60" s="35">
        <f t="shared" si="19"/>
        <v>58.50622406639004</v>
      </c>
      <c r="V60" s="35">
        <f t="shared" si="20"/>
        <v>70.059880239520965</v>
      </c>
      <c r="W60" s="35">
        <f t="shared" si="21"/>
        <v>68.152866242038215</v>
      </c>
      <c r="X60" s="35">
        <f t="shared" si="22"/>
        <v>61.787253518440835</v>
      </c>
      <c r="Y60" s="35">
        <f t="shared" si="23"/>
        <v>73.340909691571738</v>
      </c>
      <c r="Z60" s="35">
        <f t="shared" si="24"/>
        <v>71.433895694089003</v>
      </c>
      <c r="AA60" s="35">
        <f t="shared" si="25"/>
        <v>-3.2810294520507952</v>
      </c>
      <c r="AB60" s="35">
        <f t="shared" si="26"/>
        <v>-3.2810294520507739</v>
      </c>
      <c r="AC60" s="35">
        <f t="shared" si="27"/>
        <v>-3.2810294520507881</v>
      </c>
      <c r="AD60" s="36"/>
      <c r="AE60" s="36"/>
      <c r="AF60">
        <v>1.87</v>
      </c>
      <c r="AG60">
        <v>1.94</v>
      </c>
      <c r="AH60" s="36"/>
      <c r="AI60" s="36"/>
      <c r="AJ60" t="s">
        <v>434</v>
      </c>
    </row>
    <row r="61" spans="1:36" ht="15" x14ac:dyDescent="0.25">
      <c r="A61">
        <v>2.41</v>
      </c>
      <c r="B61">
        <v>3.34</v>
      </c>
      <c r="C61">
        <v>3.14</v>
      </c>
      <c r="D61" s="20">
        <f t="shared" si="3"/>
        <v>3.2810294520507766E-2</v>
      </c>
      <c r="E61" s="17">
        <f>IF(OR($A61="",$B61="",$C61=""),"",A61*'MPTO_working_3-way'!$I60)</f>
        <v>2.4890728097944237</v>
      </c>
      <c r="F61" s="21">
        <f>IF(OR($A61="",$B61="",$C61=""),"",B61*'MPTO_working_3-way'!$I60)</f>
        <v>3.4495863836984957</v>
      </c>
      <c r="G61" s="22">
        <f>IF(OR($A61="",$B61="",$C61=""),"",C61*'MPTO_working_3-way'!$I60)</f>
        <v>3.2430243247943946</v>
      </c>
      <c r="H61" s="17">
        <f>IF(OR($A61="",$B61="",$C61=""),"",'MPTO_working_3-way'!E60)</f>
        <v>2.4752414316397764</v>
      </c>
      <c r="I61" s="21">
        <f>IF(OR($A61="",$B61="",$C61=""),"",'MPTO_working_3-way'!F60)</f>
        <v>3.4666318839243924</v>
      </c>
      <c r="J61" s="22">
        <f>IF(OR($A61="",$B61="",$C61=""),"",'MPTO_working_3-way'!G60)</f>
        <v>3.2516669299722163</v>
      </c>
      <c r="K61" s="17">
        <f>IF(OR($A61="",$B61="",$C61=""),"",'OddsRatio_working_3-way'!H60)</f>
        <v>2.4813744282979502</v>
      </c>
      <c r="L61" s="21">
        <f>IF(OR($A61="",$B61="",$C61=""),"",'OddsRatio_working_3-way'!I60)</f>
        <v>3.4584511788774486</v>
      </c>
      <c r="M61" s="22">
        <f>IF(OR($A61="",$B61="",$C61=""),"",'OddsRatio_working_3-way'!J60)</f>
        <v>3.2483271464947614</v>
      </c>
      <c r="N61" s="23">
        <f t="shared" si="16"/>
        <v>40.175602580407904</v>
      </c>
      <c r="O61" s="24">
        <f t="shared" si="17"/>
        <v>28.988982700234445</v>
      </c>
      <c r="P61" s="24">
        <f t="shared" si="18"/>
        <v>30.835414719357658</v>
      </c>
      <c r="Q61" t="s">
        <v>255</v>
      </c>
      <c r="R61" t="s">
        <v>258</v>
      </c>
      <c r="S61" s="48" t="s">
        <v>489</v>
      </c>
      <c r="T61" s="35">
        <v>100</v>
      </c>
      <c r="U61" s="35">
        <f t="shared" si="19"/>
        <v>60.317460317460316</v>
      </c>
      <c r="V61" s="35">
        <f t="shared" si="20"/>
        <v>68.253968253968253</v>
      </c>
      <c r="W61" s="35">
        <f t="shared" si="21"/>
        <v>66.555183946488299</v>
      </c>
      <c r="X61" s="35">
        <f t="shared" si="22"/>
        <v>65.190847799543448</v>
      </c>
      <c r="Y61" s="35">
        <f t="shared" si="23"/>
        <v>73.127355736051385</v>
      </c>
      <c r="Z61" s="35">
        <f t="shared" si="24"/>
        <v>71.428571428571416</v>
      </c>
      <c r="AA61" s="35">
        <f t="shared" si="25"/>
        <v>-4.8733874820831318</v>
      </c>
      <c r="AB61" s="35">
        <f t="shared" si="26"/>
        <v>-4.8733874820831318</v>
      </c>
      <c r="AC61" s="35">
        <f t="shared" si="27"/>
        <v>-4.8733874820831176</v>
      </c>
      <c r="AF61">
        <v>2.11</v>
      </c>
      <c r="AG61">
        <v>1.77</v>
      </c>
      <c r="AJ61" t="s">
        <v>347</v>
      </c>
    </row>
    <row r="62" spans="1:36" ht="15" x14ac:dyDescent="0.25">
      <c r="A62">
        <v>2.52</v>
      </c>
      <c r="B62">
        <v>3.15</v>
      </c>
      <c r="C62">
        <v>2.99</v>
      </c>
      <c r="D62" s="20">
        <f t="shared" si="3"/>
        <v>4.8733874820831247E-2</v>
      </c>
      <c r="E62" s="17">
        <f>IF(OR($A62="",$B62="",$C62=""),"",A62*'MPTO_working_3-way'!$I61)</f>
        <v>2.6428093645484947</v>
      </c>
      <c r="F62" s="21">
        <f>IF(OR($A62="",$B62="",$C62=""),"",B62*'MPTO_working_3-way'!$I61)</f>
        <v>3.3035117056856182</v>
      </c>
      <c r="G62" s="22">
        <f>IF(OR($A62="",$B62="",$C62=""),"",C62*'MPTO_working_3-way'!$I61)</f>
        <v>3.1357142857142857</v>
      </c>
      <c r="H62" s="17">
        <f>IF(OR($A62="",$B62="",$C62=""),"",'MPTO_working_3-way'!E61)</f>
        <v>2.6275631189845168</v>
      </c>
      <c r="I62" s="21">
        <f>IF(OR($A62="",$B62="",$C62=""),"",'MPTO_working_3-way'!F61)</f>
        <v>3.3198801550934078</v>
      </c>
      <c r="J62" s="22">
        <f>IF(OR($A62="",$B62="",$C62=""),"",'MPTO_working_3-way'!G61)</f>
        <v>3.1426426426426426</v>
      </c>
      <c r="K62" s="17">
        <f>IF(OR($A62="",$B62="",$C62=""),"",'OddsRatio_working_3-way'!H61)</f>
        <v>2.6344900117157408</v>
      </c>
      <c r="L62" s="21">
        <f>IF(OR($A62="",$B62="",$C62=""),"",'OddsRatio_working_3-way'!I61)</f>
        <v>3.3119431086768709</v>
      </c>
      <c r="M62" s="22">
        <f>IF(OR($A62="",$B62="",$C62=""),"",'OddsRatio_working_3-way'!J61)</f>
        <v>3.1398915284962663</v>
      </c>
      <c r="N62" s="23">
        <f t="shared" si="16"/>
        <v>37.838521893191604</v>
      </c>
      <c r="O62" s="24">
        <f t="shared" si="17"/>
        <v>30.270817514553283</v>
      </c>
      <c r="P62" s="24">
        <f t="shared" si="18"/>
        <v>31.890660592255127</v>
      </c>
      <c r="Q62" t="s">
        <v>263</v>
      </c>
      <c r="R62" t="s">
        <v>307</v>
      </c>
      <c r="S62" s="48" t="s">
        <v>489</v>
      </c>
      <c r="T62" s="35">
        <v>100</v>
      </c>
      <c r="U62" s="35">
        <f t="shared" si="19"/>
        <v>38.650306748466257</v>
      </c>
      <c r="V62" s="35">
        <f t="shared" si="20"/>
        <v>75.062344139650875</v>
      </c>
      <c r="W62" s="35">
        <f t="shared" si="21"/>
        <v>82.638888888888886</v>
      </c>
      <c r="X62" s="35">
        <f t="shared" si="22"/>
        <v>42.298766971460239</v>
      </c>
      <c r="Y62" s="35">
        <f t="shared" si="23"/>
        <v>78.710804362644865</v>
      </c>
      <c r="Z62" s="35">
        <f t="shared" si="24"/>
        <v>86.287349111882875</v>
      </c>
      <c r="AA62" s="35">
        <f t="shared" si="25"/>
        <v>-3.6484602229939824</v>
      </c>
      <c r="AB62" s="35">
        <f t="shared" si="26"/>
        <v>-3.6484602229939895</v>
      </c>
      <c r="AC62" s="35">
        <f t="shared" si="27"/>
        <v>-3.6484602229939895</v>
      </c>
      <c r="AF62">
        <v>2.29</v>
      </c>
      <c r="AG62">
        <v>1.63</v>
      </c>
      <c r="AJ62" t="s">
        <v>348</v>
      </c>
    </row>
    <row r="63" spans="1:36" s="35" customFormat="1" ht="15" x14ac:dyDescent="0.25">
      <c r="A63">
        <v>1.63</v>
      </c>
      <c r="B63">
        <v>4.01</v>
      </c>
      <c r="C63">
        <v>5.76</v>
      </c>
      <c r="D63" s="20">
        <f t="shared" si="3"/>
        <v>3.6484602229939878E-2</v>
      </c>
      <c r="E63" s="17">
        <f>IF(OR($A63="",$B63="",$C63=""),"",A63*'MPTO_working_3-way'!$I62)</f>
        <v>1.6894699016348018</v>
      </c>
      <c r="F63" s="21">
        <f>IF(OR($A63="",$B63="",$C63=""),"",B63*'MPTO_working_3-way'!$I62)</f>
        <v>4.1563032549420589</v>
      </c>
      <c r="G63" s="22">
        <f>IF(OR($A63="",$B63="",$C63=""),"",C63*'MPTO_working_3-way'!$I62)</f>
        <v>5.9701513088444536</v>
      </c>
      <c r="H63" s="17">
        <f>IF(OR($A63="",$B63="",$C63=""),"",'MPTO_working_3-way'!E62)</f>
        <v>1.6629654641925342</v>
      </c>
      <c r="I63" s="21">
        <f>IF(OR($A63="",$B63="",$C63=""),"",'MPTO_working_3-way'!F62)</f>
        <v>4.215584581940484</v>
      </c>
      <c r="J63" s="22">
        <f>IF(OR($A63="",$B63="",$C63=""),"",'MPTO_working_3-way'!G62)</f>
        <v>6.1938842973031205</v>
      </c>
      <c r="K63" s="17">
        <f>IF(OR($A63="",$B63="",$C63=""),"",'OddsRatio_working_3-way'!H62)</f>
        <v>1.6721491769776426</v>
      </c>
      <c r="L63" s="21">
        <f>IF(OR($A63="",$B63="",$C63=""),"",'OddsRatio_working_3-way'!I62)</f>
        <v>4.211379401115404</v>
      </c>
      <c r="M63" s="22">
        <f>IF(OR($A63="",$B63="",$C63=""),"",'OddsRatio_working_3-way'!J62)</f>
        <v>6.0784604482755231</v>
      </c>
      <c r="N63" s="23">
        <f t="shared" si="16"/>
        <v>59.190163673964136</v>
      </c>
      <c r="O63" s="24">
        <f t="shared" si="17"/>
        <v>24.059842091910603</v>
      </c>
      <c r="P63" s="24">
        <f t="shared" si="18"/>
        <v>16.749994234125264</v>
      </c>
      <c r="Q63" t="s">
        <v>316</v>
      </c>
      <c r="R63" t="s">
        <v>272</v>
      </c>
      <c r="S63" s="48" t="s">
        <v>489</v>
      </c>
      <c r="T63" s="35">
        <v>100</v>
      </c>
      <c r="U63" s="35">
        <f t="shared" si="19"/>
        <v>61.538461538461533</v>
      </c>
      <c r="V63" s="35">
        <f t="shared" si="20"/>
        <v>70.501474926253692</v>
      </c>
      <c r="W63" s="35">
        <f t="shared" si="21"/>
        <v>64.664310954063609</v>
      </c>
      <c r="X63" s="35">
        <f t="shared" si="22"/>
        <v>64.834214119682713</v>
      </c>
      <c r="Y63" s="35">
        <f t="shared" si="23"/>
        <v>73.797227507474858</v>
      </c>
      <c r="Z63" s="35">
        <f t="shared" si="24"/>
        <v>67.96006353528476</v>
      </c>
      <c r="AA63" s="35">
        <f t="shared" si="25"/>
        <v>-3.2957525812211799</v>
      </c>
      <c r="AB63" s="35">
        <f t="shared" si="26"/>
        <v>-3.2957525812211657</v>
      </c>
      <c r="AC63" s="35">
        <f t="shared" si="27"/>
        <v>-3.2957525812211514</v>
      </c>
      <c r="AD63" s="36"/>
      <c r="AE63" s="36"/>
      <c r="AF63">
        <v>1.97</v>
      </c>
      <c r="AG63">
        <v>1.9</v>
      </c>
      <c r="AH63" s="36"/>
      <c r="AI63" s="36"/>
      <c r="AJ63" t="s">
        <v>349</v>
      </c>
    </row>
    <row r="64" spans="1:36" ht="15" x14ac:dyDescent="0.25">
      <c r="A64">
        <v>2.6</v>
      </c>
      <c r="B64">
        <v>3.39</v>
      </c>
      <c r="C64">
        <v>2.83</v>
      </c>
      <c r="D64" s="20">
        <f t="shared" si="3"/>
        <v>3.2957525812211674E-2</v>
      </c>
      <c r="E64" s="17">
        <f>IF(OR($A64="",$B64="",$C64=""),"",A64*'MPTO_working_3-way'!$I63)</f>
        <v>2.6856895671117504</v>
      </c>
      <c r="F64" s="21">
        <f>IF(OR($A64="",$B64="",$C64=""),"",B64*'MPTO_working_3-way'!$I63)</f>
        <v>3.5017260125033975</v>
      </c>
      <c r="G64" s="22">
        <f>IF(OR($A64="",$B64="",$C64=""),"",C64*'MPTO_working_3-way'!$I63)</f>
        <v>2.9232697980485591</v>
      </c>
      <c r="H64" s="17">
        <f>IF(OR($A64="",$B64="",$C64=""),"",'MPTO_working_3-way'!E63)</f>
        <v>2.6764478869431048</v>
      </c>
      <c r="I64" s="21">
        <f>IF(OR($A64="",$B64="",$C64=""),"",'MPTO_working_3-way'!F63)</f>
        <v>3.5211340904727666</v>
      </c>
      <c r="J64" s="22">
        <f>IF(OR($A64="",$B64="",$C64=""),"",'MPTO_working_3-way'!G63)</f>
        <v>2.9208077152465739</v>
      </c>
      <c r="K64" s="17">
        <f>IF(OR($A64="",$B64="",$C64=""),"",'OddsRatio_working_3-way'!H63)</f>
        <v>2.6809258406882432</v>
      </c>
      <c r="L64" s="21">
        <f>IF(OR($A64="",$B64="",$C64=""),"",'OddsRatio_working_3-way'!I63)</f>
        <v>3.5108829745280636</v>
      </c>
      <c r="M64" s="22">
        <f>IF(OR($A64="",$B64="",$C64=""),"",'OddsRatio_working_3-way'!J63)</f>
        <v>2.9225589302871788</v>
      </c>
      <c r="N64" s="23">
        <f t="shared" si="16"/>
        <v>37.234385248605705</v>
      </c>
      <c r="O64" s="24">
        <f t="shared" si="17"/>
        <v>28.557345618399655</v>
      </c>
      <c r="P64" s="24">
        <f t="shared" si="18"/>
        <v>34.208269132994637</v>
      </c>
      <c r="Q64" t="s">
        <v>277</v>
      </c>
      <c r="R64" t="s">
        <v>341</v>
      </c>
      <c r="S64" s="48" t="s">
        <v>489</v>
      </c>
      <c r="T64" s="35">
        <v>100</v>
      </c>
      <c r="U64" s="35">
        <f t="shared" si="19"/>
        <v>78.632478632478637</v>
      </c>
      <c r="V64" s="35">
        <f t="shared" si="20"/>
        <v>77.220956719817764</v>
      </c>
      <c r="W64" s="35">
        <f t="shared" si="21"/>
        <v>40.476190476190474</v>
      </c>
      <c r="X64" s="35">
        <f t="shared" si="22"/>
        <v>82.302852803991755</v>
      </c>
      <c r="Y64" s="35">
        <f t="shared" si="23"/>
        <v>80.891330891330895</v>
      </c>
      <c r="Z64" s="35">
        <f t="shared" si="24"/>
        <v>44.146564647703599</v>
      </c>
      <c r="AA64" s="35">
        <f t="shared" si="25"/>
        <v>-3.6703741715131173</v>
      </c>
      <c r="AB64" s="35">
        <f t="shared" si="26"/>
        <v>-3.6703741715131315</v>
      </c>
      <c r="AC64" s="35">
        <f t="shared" si="27"/>
        <v>-3.6703741715131244</v>
      </c>
      <c r="AF64">
        <v>1.88</v>
      </c>
      <c r="AG64">
        <v>1.98</v>
      </c>
      <c r="AJ64" t="s">
        <v>350</v>
      </c>
    </row>
    <row r="65" spans="1:36" ht="15" x14ac:dyDescent="0.25">
      <c r="A65">
        <v>4.68</v>
      </c>
      <c r="B65">
        <v>4.3899999999999997</v>
      </c>
      <c r="C65">
        <v>1.68</v>
      </c>
      <c r="D65" s="20">
        <f t="shared" si="3"/>
        <v>3.6703741715131244E-2</v>
      </c>
      <c r="E65" s="17">
        <f>IF(OR($A65="",$B65="",$C65=""),"",A65*'MPTO_working_3-way'!$I64)</f>
        <v>4.8517735112268143</v>
      </c>
      <c r="F65" s="21">
        <f>IF(OR($A65="",$B65="",$C65=""),"",B65*'MPTO_working_3-way'!$I64)</f>
        <v>4.5511294261294255</v>
      </c>
      <c r="G65" s="22">
        <f>IF(OR($A65="",$B65="",$C65=""),"",C65*'MPTO_working_3-way'!$I64)</f>
        <v>1.7416622860814204</v>
      </c>
      <c r="H65" s="17">
        <f>IF(OR($A65="",$B65="",$C65=""),"",'MPTO_working_3-way'!E64)</f>
        <v>4.9642417450415017</v>
      </c>
      <c r="I65" s="21">
        <f>IF(OR($A65="",$B65="",$C65=""),"",'MPTO_working_3-way'!F64)</f>
        <v>4.6391688727266471</v>
      </c>
      <c r="J65" s="22">
        <f>IF(OR($A65="",$B65="",$C65=""),"",'MPTO_working_3-way'!G64)</f>
        <v>1.7152555256416169</v>
      </c>
      <c r="K65" s="17">
        <f>IF(OR($A65="",$B65="",$C65=""),"",'OddsRatio_working_3-way'!H64)</f>
        <v>4.9203409193014584</v>
      </c>
      <c r="L65" s="21">
        <f>IF(OR($A65="",$B65="",$C65=""),"",'OddsRatio_working_3-way'!I64)</f>
        <v>4.6114010098999847</v>
      </c>
      <c r="M65" s="22">
        <f>IF(OR($A65="",$B65="",$C65=""),"",'OddsRatio_working_3-way'!J64)</f>
        <v>1.7244108220448351</v>
      </c>
      <c r="N65" s="23">
        <f t="shared" si="16"/>
        <v>20.611019819578122</v>
      </c>
      <c r="O65" s="24">
        <f t="shared" si="17"/>
        <v>21.97256782588283</v>
      </c>
      <c r="P65" s="24">
        <f t="shared" si="18"/>
        <v>57.416412354539062</v>
      </c>
      <c r="Q65" t="s">
        <v>204</v>
      </c>
      <c r="R65" t="s">
        <v>89</v>
      </c>
      <c r="S65" t="s">
        <v>490</v>
      </c>
      <c r="T65" s="35">
        <v>100</v>
      </c>
      <c r="U65" s="35">
        <f t="shared" si="19"/>
        <v>68.253968253968253</v>
      </c>
      <c r="V65" s="35">
        <f t="shared" si="20"/>
        <v>75.961538461538453</v>
      </c>
      <c r="W65" s="35">
        <f t="shared" si="21"/>
        <v>52.830188679245275</v>
      </c>
      <c r="X65" s="35">
        <f t="shared" si="22"/>
        <v>71.208272859216251</v>
      </c>
      <c r="Y65" s="35">
        <f t="shared" si="23"/>
        <v>78.915843066786451</v>
      </c>
      <c r="Z65" s="35">
        <f t="shared" si="24"/>
        <v>55.784493284493287</v>
      </c>
      <c r="AA65" s="35">
        <f t="shared" si="25"/>
        <v>-2.954304605247998</v>
      </c>
      <c r="AB65" s="35">
        <f t="shared" si="26"/>
        <v>-2.954304605247998</v>
      </c>
      <c r="AC65" s="35">
        <f t="shared" si="27"/>
        <v>-2.9543046052480122</v>
      </c>
      <c r="AF65">
        <v>1.54</v>
      </c>
      <c r="AG65">
        <v>2.54</v>
      </c>
      <c r="AJ65" t="s">
        <v>212</v>
      </c>
    </row>
    <row r="66" spans="1:36" ht="15" x14ac:dyDescent="0.25">
      <c r="A66">
        <v>3.15</v>
      </c>
      <c r="B66">
        <v>4.16</v>
      </c>
      <c r="C66">
        <v>2.12</v>
      </c>
      <c r="D66" s="20">
        <f t="shared" si="3"/>
        <v>2.9543046052479927E-2</v>
      </c>
      <c r="E66" s="17">
        <f>IF(OR($A66="",$B66="",$C66=""),"",A66*'MPTO_working_3-way'!$I65)</f>
        <v>3.2430605950653115</v>
      </c>
      <c r="F66" s="21">
        <f>IF(OR($A66="",$B66="",$C66=""),"",B66*'MPTO_working_3-way'!$I65)</f>
        <v>4.2828990715783171</v>
      </c>
      <c r="G66" s="22">
        <f>IF(OR($A66="",$B66="",$C66=""),"",C66*'MPTO_working_3-way'!$I65)</f>
        <v>2.1826312576312574</v>
      </c>
      <c r="H66" s="17">
        <f>IF(OR($A66="",$B66="",$C66=""),"",'MPTO_working_3-way'!E65)</f>
        <v>3.2508417560951246</v>
      </c>
      <c r="I66" s="21">
        <f>IF(OR($A66="",$B66="",$C66=""),"",'MPTO_working_3-way'!F65)</f>
        <v>4.3376997576676128</v>
      </c>
      <c r="J66" s="22">
        <f>IF(OR($A66="",$B66="",$C66=""),"",'MPTO_working_3-way'!G65)</f>
        <v>2.1652031317223015</v>
      </c>
      <c r="K66" s="17">
        <f>IF(OR($A66="",$B66="",$C66=""),"",'OddsRatio_working_3-way'!H65)</f>
        <v>3.250911790148268</v>
      </c>
      <c r="L66" s="21">
        <f>IF(OR($A66="",$B66="",$C66=""),"",'OddsRatio_working_3-way'!I65)</f>
        <v>4.3083168636597806</v>
      </c>
      <c r="M66" s="22">
        <f>IF(OR($A66="",$B66="",$C66=""),"",'OddsRatio_working_3-way'!J65)</f>
        <v>2.1725680023097951</v>
      </c>
      <c r="N66" s="23">
        <f t="shared" si="16"/>
        <v>30.83506985720879</v>
      </c>
      <c r="O66" s="24">
        <f t="shared" si="17"/>
        <v>23.348670685146079</v>
      </c>
      <c r="P66" s="24">
        <f t="shared" si="18"/>
        <v>45.816259457645138</v>
      </c>
      <c r="Q66" t="s">
        <v>362</v>
      </c>
      <c r="R66" t="s">
        <v>370</v>
      </c>
      <c r="S66" t="s">
        <v>490</v>
      </c>
      <c r="T66" s="35">
        <v>100</v>
      </c>
      <c r="U66" s="35">
        <f t="shared" si="19"/>
        <v>52.606635071090047</v>
      </c>
      <c r="V66" s="35">
        <f t="shared" si="20"/>
        <v>75.961538461538453</v>
      </c>
      <c r="W66" s="35">
        <f t="shared" si="21"/>
        <v>68.55345911949685</v>
      </c>
      <c r="X66" s="35">
        <f t="shared" si="22"/>
        <v>55.485002418964683</v>
      </c>
      <c r="Y66" s="35">
        <f t="shared" si="23"/>
        <v>78.839905809413096</v>
      </c>
      <c r="Z66" s="35">
        <f t="shared" si="24"/>
        <v>71.431826467371494</v>
      </c>
      <c r="AA66" s="35">
        <f t="shared" si="25"/>
        <v>-2.8783673478746366</v>
      </c>
      <c r="AB66" s="35">
        <f t="shared" si="26"/>
        <v>-2.8783673478746437</v>
      </c>
      <c r="AC66" s="35">
        <f t="shared" si="27"/>
        <v>-2.8783673478746437</v>
      </c>
      <c r="AF66">
        <v>1.4</v>
      </c>
      <c r="AG66">
        <v>3.07</v>
      </c>
      <c r="AJ66" t="s">
        <v>430</v>
      </c>
    </row>
    <row r="67" spans="1:36" ht="15" x14ac:dyDescent="0.25">
      <c r="A67">
        <v>2.11</v>
      </c>
      <c r="B67">
        <v>4.16</v>
      </c>
      <c r="C67">
        <v>3.18</v>
      </c>
      <c r="D67" s="20">
        <f t="shared" si="3"/>
        <v>2.878367347874633E-2</v>
      </c>
      <c r="E67" s="17">
        <f>IF(OR($A67="",$B67="",$C67=""),"",A67*'MPTO_working_3-way'!$I66)</f>
        <v>2.1707335510401546</v>
      </c>
      <c r="F67" s="21">
        <f>IF(OR($A67="",$B67="",$C67=""),"",B67*'MPTO_working_3-way'!$I66)</f>
        <v>4.2797400816715845</v>
      </c>
      <c r="G67" s="22">
        <f>IF(OR($A67="",$B67="",$C67=""),"",C67*'MPTO_working_3-way'!$I66)</f>
        <v>3.2715320816624134</v>
      </c>
      <c r="H67" s="17">
        <f>IF(OR($A67="",$B67="",$C67=""),"",'MPTO_working_3-way'!E66)</f>
        <v>2.1535985627434613</v>
      </c>
      <c r="I67" s="21">
        <f>IF(OR($A67="",$B67="",$C67=""),"",'MPTO_working_3-way'!F66)</f>
        <v>4.3329422878067483</v>
      </c>
      <c r="J67" s="22">
        <f>IF(OR($A67="",$B67="",$C67=""),"",'MPTO_working_3-way'!G66)</f>
        <v>3.2800774386580978</v>
      </c>
      <c r="K67" s="17">
        <f>IF(OR($A67="",$B67="",$C67=""),"",'OddsRatio_working_3-way'!H66)</f>
        <v>2.1607992711883801</v>
      </c>
      <c r="L67" s="21">
        <f>IF(OR($A67="",$B67="",$C67=""),"",'OddsRatio_working_3-way'!I66)</f>
        <v>4.3046177450047569</v>
      </c>
      <c r="M67" s="22">
        <f>IF(OR($A67="",$B67="",$C67=""),"",'OddsRatio_working_3-way'!J66)</f>
        <v>3.279767938009611</v>
      </c>
      <c r="N67" s="23">
        <f t="shared" si="16"/>
        <v>46.067376602753853</v>
      </c>
      <c r="O67" s="24">
        <f t="shared" si="17"/>
        <v>23.36590495956986</v>
      </c>
      <c r="P67" s="24">
        <f t="shared" si="18"/>
        <v>30.566718437676293</v>
      </c>
      <c r="Q67" t="s">
        <v>378</v>
      </c>
      <c r="R67" t="s">
        <v>372</v>
      </c>
      <c r="S67" t="s">
        <v>490</v>
      </c>
      <c r="T67" s="35">
        <v>100</v>
      </c>
      <c r="U67" s="35">
        <f t="shared" si="19"/>
        <v>56.140350877192972</v>
      </c>
      <c r="V67" s="35">
        <f t="shared" si="20"/>
        <v>74.025974025974023</v>
      </c>
      <c r="W67" s="35">
        <f t="shared" si="21"/>
        <v>67.10526315789474</v>
      </c>
      <c r="X67" s="35">
        <f t="shared" si="22"/>
        <v>58.868762816131238</v>
      </c>
      <c r="Y67" s="35">
        <f t="shared" si="23"/>
        <v>76.754385964912288</v>
      </c>
      <c r="Z67" s="35">
        <f t="shared" si="24"/>
        <v>69.833675096832991</v>
      </c>
      <c r="AA67" s="35">
        <f t="shared" si="25"/>
        <v>-2.7284119389382653</v>
      </c>
      <c r="AB67" s="35">
        <f t="shared" si="26"/>
        <v>-2.7284119389382653</v>
      </c>
      <c r="AC67" s="35">
        <f t="shared" si="27"/>
        <v>-2.7284119389382511</v>
      </c>
      <c r="AF67">
        <v>1.46</v>
      </c>
      <c r="AG67">
        <v>2.82</v>
      </c>
      <c r="AJ67" t="s">
        <v>431</v>
      </c>
    </row>
    <row r="68" spans="1:36" ht="15" x14ac:dyDescent="0.25">
      <c r="A68">
        <v>2.2799999999999998</v>
      </c>
      <c r="B68">
        <v>3.85</v>
      </c>
      <c r="C68">
        <v>3.04</v>
      </c>
      <c r="D68" s="20">
        <f t="shared" ref="D68:D131" si="28">IF(OR($A68="",$B68="",$C68=""),"",(1/A68)+(1/B68)+(1/C68)-1)</f>
        <v>2.7284119389382688E-2</v>
      </c>
      <c r="E68" s="17">
        <f>IF(OR($A68="",$B68="",$C68=""),"",A68*'MPTO_working_3-way'!$I67)</f>
        <v>2.3422077922077924</v>
      </c>
      <c r="F68" s="21">
        <f>IF(OR($A68="",$B68="",$C68=""),"",B68*'MPTO_working_3-way'!$I67)</f>
        <v>3.9550438596491233</v>
      </c>
      <c r="G68" s="22">
        <f>IF(OR($A68="",$B68="",$C68=""),"",C68*'MPTO_working_3-way'!$I67)</f>
        <v>3.1229437229437234</v>
      </c>
      <c r="H68" s="17">
        <f>IF(OR($A68="",$B68="",$C68=""),"",'MPTO_working_3-way'!E67)</f>
        <v>2.3282790327571727</v>
      </c>
      <c r="I68" s="21">
        <f>IF(OR($A68="",$B68="",$C68=""),"",'MPTO_working_3-way'!F67)</f>
        <v>3.9896977501704423</v>
      </c>
      <c r="J68" s="22">
        <f>IF(OR($A68="",$B68="",$C68=""),"",'MPTO_working_3-way'!G67)</f>
        <v>3.1264395108631136</v>
      </c>
      <c r="K68" s="17">
        <f>IF(OR($A68="",$B68="",$C68=""),"",'OddsRatio_working_3-way'!H67)</f>
        <v>2.3344398273416025</v>
      </c>
      <c r="L68" s="21">
        <f>IF(OR($A68="",$B68="",$C68=""),"",'OddsRatio_working_3-way'!I67)</f>
        <v>3.9712136780652876</v>
      </c>
      <c r="M68" s="22">
        <f>IF(OR($A68="",$B68="",$C68=""),"",'OddsRatio_working_3-way'!J67)</f>
        <v>3.1267634748256787</v>
      </c>
      <c r="N68" s="23">
        <f t="shared" si="16"/>
        <v>42.694760188522309</v>
      </c>
      <c r="O68" s="24">
        <f t="shared" si="17"/>
        <v>25.284169670085944</v>
      </c>
      <c r="P68" s="24">
        <f t="shared" si="18"/>
        <v>32.021070141391732</v>
      </c>
      <c r="Q68" t="s">
        <v>373</v>
      </c>
      <c r="R68" t="s">
        <v>400</v>
      </c>
      <c r="S68" t="s">
        <v>490</v>
      </c>
      <c r="T68" s="35">
        <v>100</v>
      </c>
      <c r="U68" s="35">
        <f t="shared" si="19"/>
        <v>69.418960244648318</v>
      </c>
      <c r="V68" s="35">
        <f t="shared" si="20"/>
        <v>71.346704871060169</v>
      </c>
      <c r="W68" s="35">
        <f t="shared" si="21"/>
        <v>56.331877729257641</v>
      </c>
      <c r="X68" s="35">
        <f t="shared" si="22"/>
        <v>72.32141739968219</v>
      </c>
      <c r="Y68" s="35">
        <f t="shared" si="23"/>
        <v>74.249162026094041</v>
      </c>
      <c r="Z68" s="35">
        <f t="shared" si="24"/>
        <v>59.234334884291506</v>
      </c>
      <c r="AA68" s="35">
        <f t="shared" si="25"/>
        <v>-2.902457155033872</v>
      </c>
      <c r="AB68" s="35">
        <f t="shared" si="26"/>
        <v>-2.902457155033872</v>
      </c>
      <c r="AC68" s="35">
        <f t="shared" si="27"/>
        <v>-2.9024571550338649</v>
      </c>
      <c r="AF68">
        <v>1.6</v>
      </c>
      <c r="AG68">
        <v>2.4500000000000002</v>
      </c>
      <c r="AJ68" t="s">
        <v>431</v>
      </c>
    </row>
    <row r="69" spans="1:36" ht="15" x14ac:dyDescent="0.25">
      <c r="A69">
        <v>3.27</v>
      </c>
      <c r="B69">
        <v>3.49</v>
      </c>
      <c r="C69">
        <v>2.29</v>
      </c>
      <c r="D69" s="20">
        <f t="shared" si="28"/>
        <v>2.9024571550338774E-2</v>
      </c>
      <c r="E69" s="17">
        <f>IF(OR($A69="",$B69="",$C69=""),"",A69*'MPTO_working_3-way'!$I68)</f>
        <v>3.3649103489696079</v>
      </c>
      <c r="F69" s="21">
        <f>IF(OR($A69="",$B69="",$C69=""),"",B69*'MPTO_working_3-way'!$I68)</f>
        <v>3.5912957547106825</v>
      </c>
      <c r="G69" s="22">
        <f>IF(OR($A69="",$B69="",$C69=""),"",C69*'MPTO_working_3-way'!$I68)</f>
        <v>2.356466268850276</v>
      </c>
      <c r="H69" s="17">
        <f>IF(OR($A69="",$B69="",$C69=""),"",'MPTO_working_3-way'!E68)</f>
        <v>3.3768321044827445</v>
      </c>
      <c r="I69" s="21">
        <f>IF(OR($A69="",$B69="",$C69=""),"",'MPTO_working_3-way'!F68)</f>
        <v>3.6119586939629285</v>
      </c>
      <c r="J69" s="22">
        <f>IF(OR($A69="",$B69="",$C69=""),"",'MPTO_working_3-way'!G68)</f>
        <v>2.3418854629319288</v>
      </c>
      <c r="K69" s="17">
        <f>IF(OR($A69="",$B69="",$C69=""),"",'OddsRatio_working_3-way'!H68)</f>
        <v>3.3723376716585709</v>
      </c>
      <c r="L69" s="21">
        <f>IF(OR($A69="",$B69="",$C69=""),"",'OddsRatio_working_3-way'!I68)</f>
        <v>3.6022558601012511</v>
      </c>
      <c r="M69" s="22">
        <f>IF(OR($A69="",$B69="",$C69=""),"",'OddsRatio_working_3-way'!J68)</f>
        <v>2.3481566504139013</v>
      </c>
      <c r="N69" s="23">
        <f t="shared" ref="N69:N132" si="29">(1/E69)* 100</f>
        <v>29.718473786566612</v>
      </c>
      <c r="O69" s="24">
        <f t="shared" ref="O69:O132" si="30">(1/F69)* 100</f>
        <v>27.845102946152668</v>
      </c>
      <c r="P69" s="24">
        <f t="shared" ref="P69:P132" si="31">(1/G69)* 100</f>
        <v>42.436423267280702</v>
      </c>
      <c r="Q69" t="s">
        <v>85</v>
      </c>
      <c r="R69" t="s">
        <v>210</v>
      </c>
      <c r="S69" t="s">
        <v>490</v>
      </c>
      <c r="T69" s="35">
        <v>100</v>
      </c>
      <c r="U69" s="35">
        <f t="shared" ref="U69:U132" si="32">(1/A70)*((T69*A70)-T69)</f>
        <v>72.899728997289984</v>
      </c>
      <c r="V69" s="35">
        <f t="shared" ref="V69:V132" si="33">(1/B70)*((T69*B70)-T69)</f>
        <v>71.264367816091948</v>
      </c>
      <c r="W69" s="35">
        <f t="shared" ref="W69:W132" si="34">(1/C70)*((T69*C70)-T69)</f>
        <v>53.051643192488264</v>
      </c>
      <c r="X69" s="35">
        <f t="shared" ref="X69:X132" si="35">((1/B70)+(1/C70))*T69</f>
        <v>75.683988991419781</v>
      </c>
      <c r="Y69" s="35">
        <f t="shared" ref="Y69:Y132" si="36">((1/A70)+(1/C70))*T69</f>
        <v>74.048627810221774</v>
      </c>
      <c r="Z69" s="35">
        <f t="shared" ref="Z69:Z132" si="37">((1/A70)+(1/B70))*T69</f>
        <v>55.835903186618076</v>
      </c>
      <c r="AA69" s="35">
        <f t="shared" ref="AA69:AA132" si="38">U69-X69</f>
        <v>-2.7842599941297976</v>
      </c>
      <c r="AB69" s="35">
        <f t="shared" ref="AB69:AB132" si="39">V69-Y69</f>
        <v>-2.7842599941298261</v>
      </c>
      <c r="AC69" s="35">
        <f t="shared" ref="AC69:AC132" si="40">W69-Z69</f>
        <v>-2.7842599941298118</v>
      </c>
      <c r="AF69">
        <v>1.95</v>
      </c>
      <c r="AG69">
        <v>1.93</v>
      </c>
      <c r="AJ69" t="s">
        <v>213</v>
      </c>
    </row>
    <row r="70" spans="1:36" ht="15" x14ac:dyDescent="0.25">
      <c r="A70">
        <v>3.69</v>
      </c>
      <c r="B70">
        <v>3.48</v>
      </c>
      <c r="C70">
        <v>2.13</v>
      </c>
      <c r="D70" s="20">
        <f t="shared" si="28"/>
        <v>2.7842599941298118E-2</v>
      </c>
      <c r="E70" s="17">
        <f>IF(OR($A70="",$B70="",$C70=""),"",A70*'MPTO_working_3-way'!$I69)</f>
        <v>3.7927391937833899</v>
      </c>
      <c r="F70" s="21">
        <f>IF(OR($A70="",$B70="",$C70=""),"",B70*'MPTO_working_3-way'!$I69)</f>
        <v>3.5768922477957172</v>
      </c>
      <c r="G70" s="22">
        <f>IF(OR($A70="",$B70="",$C70=""),"",C70*'MPTO_working_3-way'!$I69)</f>
        <v>2.189304737874965</v>
      </c>
      <c r="H70" s="17">
        <f>IF(OR($A70="",$B70="",$C70=""),"",'MPTO_working_3-way'!E69)</f>
        <v>3.8208503619167673</v>
      </c>
      <c r="I70" s="21">
        <f>IF(OR($A70="",$B70="",$C70=""),"",'MPTO_working_3-way'!F69)</f>
        <v>3.5961462305603629</v>
      </c>
      <c r="J70" s="22">
        <f>IF(OR($A70="",$B70="",$C70=""),"",'MPTO_working_3-way'!G69)</f>
        <v>2.1729555191592325</v>
      </c>
      <c r="K70" s="17">
        <f>IF(OR($A70="",$B70="",$C70=""),"",'OddsRatio_working_3-way'!H69)</f>
        <v>3.8082489155632833</v>
      </c>
      <c r="L70" s="21">
        <f>IF(OR($A70="",$B70="",$C70=""),"",'OddsRatio_working_3-way'!I69)</f>
        <v>3.5890175875825063</v>
      </c>
      <c r="M70" s="22">
        <f>IF(OR($A70="",$B70="",$C70=""),"",'OddsRatio_working_3-way'!J69)</f>
        <v>2.1796733362775131</v>
      </c>
      <c r="N70" s="23">
        <f t="shared" si="29"/>
        <v>26.366168326023626</v>
      </c>
      <c r="O70" s="24">
        <f t="shared" si="30"/>
        <v>27.957230207766433</v>
      </c>
      <c r="P70" s="24">
        <f t="shared" si="31"/>
        <v>45.676601466209945</v>
      </c>
      <c r="Q70" t="s">
        <v>295</v>
      </c>
      <c r="R70" t="s">
        <v>286</v>
      </c>
      <c r="S70" t="s">
        <v>490</v>
      </c>
      <c r="T70" s="35">
        <v>100</v>
      </c>
      <c r="U70" s="35">
        <f t="shared" si="32"/>
        <v>48.186528497409334</v>
      </c>
      <c r="V70" s="35">
        <f t="shared" si="33"/>
        <v>72.899728997289984</v>
      </c>
      <c r="W70" s="35">
        <f t="shared" si="34"/>
        <v>75.845410628019309</v>
      </c>
      <c r="X70" s="35">
        <f t="shared" si="35"/>
        <v>51.254860374690715</v>
      </c>
      <c r="Y70" s="35">
        <f t="shared" si="36"/>
        <v>75.96806087457135</v>
      </c>
      <c r="Z70" s="35">
        <f t="shared" si="37"/>
        <v>78.913742505300704</v>
      </c>
      <c r="AA70" s="35">
        <f t="shared" si="38"/>
        <v>-3.0683318772813806</v>
      </c>
      <c r="AB70" s="35">
        <f t="shared" si="39"/>
        <v>-3.0683318772813664</v>
      </c>
      <c r="AC70" s="35">
        <f t="shared" si="40"/>
        <v>-3.0683318772813948</v>
      </c>
      <c r="AF70">
        <v>2.04</v>
      </c>
      <c r="AG70">
        <v>1.85</v>
      </c>
      <c r="AJ70" t="s">
        <v>345</v>
      </c>
    </row>
    <row r="71" spans="1:36" ht="15" x14ac:dyDescent="0.25">
      <c r="A71">
        <v>1.93</v>
      </c>
      <c r="B71">
        <v>3.69</v>
      </c>
      <c r="C71">
        <v>4.1399999999999997</v>
      </c>
      <c r="D71" s="20">
        <f t="shared" si="28"/>
        <v>3.0683318772813939E-2</v>
      </c>
      <c r="E71" s="17">
        <f>IF(OR($A71="",$B71="",$C71=""),"",A71*'MPTO_working_3-way'!$I70)</f>
        <v>1.9892188052315309</v>
      </c>
      <c r="F71" s="21">
        <f>IF(OR($A71="",$B71="",$C71=""),"",B71*'MPTO_working_3-way'!$I70)</f>
        <v>3.8032214462716833</v>
      </c>
      <c r="G71" s="22">
        <f>IF(OR($A71="",$B71="",$C71=""),"",C71*'MPTO_working_3-way'!$I70)</f>
        <v>4.2670289397194496</v>
      </c>
      <c r="H71" s="17">
        <f>IF(OR($A71="",$B71="",$C71=""),"",'MPTO_working_3-way'!E70)</f>
        <v>1.9688646031538068</v>
      </c>
      <c r="I71" s="21">
        <f>IF(OR($A71="",$B71="",$C71=""),"",'MPTO_working_3-way'!F70)</f>
        <v>3.8347243454829378</v>
      </c>
      <c r="J71" s="22">
        <f>IF(OR($A71="",$B71="",$C71=""),"",'MPTO_working_3-way'!G70)</f>
        <v>4.3230508555095453</v>
      </c>
      <c r="K71" s="17">
        <f>IF(OR($A71="",$B71="",$C71=""),"",'OddsRatio_working_3-way'!H70)</f>
        <v>1.9767159350791443</v>
      </c>
      <c r="L71" s="21">
        <f>IF(OR($A71="",$B71="",$C71=""),"",'OddsRatio_working_3-way'!I70)</f>
        <v>3.825124586411718</v>
      </c>
      <c r="M71" s="22">
        <f>IF(OR($A71="",$B71="",$C71=""),"",'OddsRatio_working_3-way'!J70)</f>
        <v>4.2977290711274332</v>
      </c>
      <c r="N71" s="23">
        <f t="shared" si="29"/>
        <v>50.270990670812964</v>
      </c>
      <c r="O71" s="24">
        <f t="shared" si="30"/>
        <v>26.293499185547159</v>
      </c>
      <c r="P71" s="24">
        <f t="shared" si="31"/>
        <v>23.43551014363986</v>
      </c>
      <c r="Q71" t="s">
        <v>331</v>
      </c>
      <c r="R71" t="s">
        <v>329</v>
      </c>
      <c r="S71" t="s">
        <v>490</v>
      </c>
      <c r="T71" s="35">
        <v>100</v>
      </c>
      <c r="U71" s="35">
        <f t="shared" si="32"/>
        <v>25.373134328358205</v>
      </c>
      <c r="V71" s="35">
        <f t="shared" si="33"/>
        <v>81.273408239700387</v>
      </c>
      <c r="W71" s="35">
        <f t="shared" si="34"/>
        <v>87.228607918263094</v>
      </c>
      <c r="X71" s="35">
        <f t="shared" si="35"/>
        <v>31.497983842036536</v>
      </c>
      <c r="Y71" s="35">
        <f t="shared" si="36"/>
        <v>87.398257753378701</v>
      </c>
      <c r="Z71" s="35">
        <f t="shared" si="37"/>
        <v>93.353457431941408</v>
      </c>
      <c r="AA71" s="35">
        <f t="shared" si="38"/>
        <v>-6.1248495136783312</v>
      </c>
      <c r="AB71" s="35">
        <f t="shared" si="39"/>
        <v>-6.1248495136783134</v>
      </c>
      <c r="AC71" s="35">
        <f t="shared" si="40"/>
        <v>-6.1248495136783134</v>
      </c>
      <c r="AF71">
        <v>1.83</v>
      </c>
      <c r="AG71">
        <v>2.0499999999999998</v>
      </c>
      <c r="AJ71" t="s">
        <v>347</v>
      </c>
    </row>
    <row r="72" spans="1:36" ht="15" x14ac:dyDescent="0.25">
      <c r="A72">
        <v>1.34</v>
      </c>
      <c r="B72">
        <v>5.34</v>
      </c>
      <c r="C72">
        <v>7.83</v>
      </c>
      <c r="D72" s="20">
        <f t="shared" si="28"/>
        <v>6.1248495136783099E-2</v>
      </c>
      <c r="E72" s="17">
        <f>IF(OR($A72="",$B72="",$C72=""),"",A72*'MPTO_working_3-way'!$I71)</f>
        <v>1.4220729834832895</v>
      </c>
      <c r="F72" s="21">
        <f>IF(OR($A72="",$B72="",$C72=""),"",B72*'MPTO_working_3-way'!$I71)</f>
        <v>5.6670669640304219</v>
      </c>
      <c r="G72" s="22">
        <f>IF(OR($A72="",$B72="",$C72=""),"",C72*'MPTO_working_3-way'!$I71)</f>
        <v>8.309575716921012</v>
      </c>
      <c r="H72" s="17">
        <f>IF(OR($A72="",$B72="",$C72=""),"",'MPTO_working_3-way'!E71)</f>
        <v>1.3776903867866079</v>
      </c>
      <c r="I72" s="21">
        <f>IF(OR($A72="",$B72="",$C72=""),"",'MPTO_working_3-way'!F71)</f>
        <v>5.9934161404043227</v>
      </c>
      <c r="J72" s="22">
        <f>IF(OR($A72="",$B72="",$C72=""),"",'MPTO_working_3-way'!G71)</f>
        <v>9.319859421170257</v>
      </c>
      <c r="K72" s="17">
        <f>IF(OR($A72="",$B72="",$C72=""),"",'OddsRatio_working_3-way'!H71)</f>
        <v>1.3899042917901612</v>
      </c>
      <c r="L72" s="21">
        <f>IF(OR($A72="",$B72="",$C72=""),"",'OddsRatio_working_3-way'!I71)</f>
        <v>5.9770136069685282</v>
      </c>
      <c r="M72" s="22">
        <f>IF(OR($A72="",$B72="",$C72=""),"",'OddsRatio_working_3-way'!J71)</f>
        <v>8.8324891556670604</v>
      </c>
      <c r="N72" s="23">
        <f t="shared" si="29"/>
        <v>70.319878910191733</v>
      </c>
      <c r="O72" s="24">
        <f t="shared" si="30"/>
        <v>17.645812310797176</v>
      </c>
      <c r="P72" s="24">
        <f t="shared" si="31"/>
        <v>12.0343087790111</v>
      </c>
      <c r="Q72" t="s">
        <v>184</v>
      </c>
      <c r="R72" t="s">
        <v>183</v>
      </c>
      <c r="S72" t="s">
        <v>490</v>
      </c>
      <c r="T72" s="35">
        <v>100</v>
      </c>
      <c r="U72" s="35">
        <f t="shared" si="32"/>
        <v>28.057553956834536</v>
      </c>
      <c r="V72" s="35">
        <f t="shared" si="33"/>
        <v>81.343283582089541</v>
      </c>
      <c r="W72" s="35">
        <f t="shared" si="34"/>
        <v>87.452948557089087</v>
      </c>
      <c r="X72" s="35">
        <f t="shared" si="35"/>
        <v>31.203767860821362</v>
      </c>
      <c r="Y72" s="35">
        <f t="shared" si="36"/>
        <v>84.489497486076388</v>
      </c>
      <c r="Z72" s="35">
        <f t="shared" si="37"/>
        <v>90.59916246107592</v>
      </c>
      <c r="AA72" s="35">
        <f t="shared" si="38"/>
        <v>-3.1462139039868262</v>
      </c>
      <c r="AB72" s="35">
        <f t="shared" si="39"/>
        <v>-3.1462139039868475</v>
      </c>
      <c r="AC72" s="35">
        <f t="shared" si="40"/>
        <v>-3.1462139039868333</v>
      </c>
      <c r="AF72">
        <v>1.49</v>
      </c>
      <c r="AG72">
        <v>2.52</v>
      </c>
      <c r="AJ72" t="s">
        <v>218</v>
      </c>
    </row>
    <row r="73" spans="1:36" ht="15" x14ac:dyDescent="0.25">
      <c r="A73">
        <v>1.39</v>
      </c>
      <c r="B73">
        <v>5.36</v>
      </c>
      <c r="C73">
        <v>7.97</v>
      </c>
      <c r="D73" s="20">
        <f t="shared" si="28"/>
        <v>3.1462139039868386E-2</v>
      </c>
      <c r="E73" s="17">
        <f>IF(OR($A73="",$B73="",$C73=""),"",A73*'MPTO_working_3-way'!$I72)</f>
        <v>1.433732373265417</v>
      </c>
      <c r="F73" s="21">
        <f>IF(OR($A73="",$B73="",$C73=""),"",B73*'MPTO_working_3-way'!$I72)</f>
        <v>5.5286370652536947</v>
      </c>
      <c r="G73" s="22">
        <f>IF(OR($A73="",$B73="",$C73=""),"",C73*'MPTO_working_3-way'!$I72)</f>
        <v>8.2207532481477514</v>
      </c>
      <c r="H73" s="17">
        <f>IF(OR($A73="",$B73="",$C73=""),"",'MPTO_working_3-way'!E72)</f>
        <v>1.4105624140010877</v>
      </c>
      <c r="I73" s="21">
        <f>IF(OR($A73="",$B73="",$C73=""),"",'MPTO_working_3-way'!F72)</f>
        <v>5.6792436613008057</v>
      </c>
      <c r="J73" s="22">
        <f>IF(OR($A73="",$B73="",$C73=""),"",'MPTO_working_3-way'!G72)</f>
        <v>8.6969276162247429</v>
      </c>
      <c r="K73" s="17">
        <f>IF(OR($A73="",$B73="",$C73=""),"",'OddsRatio_working_3-way'!H72)</f>
        <v>1.417588312726104</v>
      </c>
      <c r="L73" s="21">
        <f>IF(OR($A73="",$B73="",$C73=""),"",'OddsRatio_working_3-way'!I72)</f>
        <v>5.6684231884251632</v>
      </c>
      <c r="M73" s="22">
        <f>IF(OR($A73="",$B73="",$C73=""),"",'OddsRatio_working_3-way'!J72)</f>
        <v>8.4630526658998591</v>
      </c>
      <c r="N73" s="23">
        <f t="shared" si="29"/>
        <v>69.74802401388456</v>
      </c>
      <c r="O73" s="24">
        <f t="shared" si="30"/>
        <v>18.087640555839464</v>
      </c>
      <c r="P73" s="24">
        <f t="shared" si="31"/>
        <v>12.164335430275976</v>
      </c>
      <c r="Q73" t="s">
        <v>312</v>
      </c>
      <c r="R73" t="s">
        <v>226</v>
      </c>
      <c r="S73" t="s">
        <v>490</v>
      </c>
      <c r="T73" s="35">
        <v>100</v>
      </c>
      <c r="U73" s="35">
        <f t="shared" si="32"/>
        <v>59.016393442622956</v>
      </c>
      <c r="V73" s="35">
        <f t="shared" si="33"/>
        <v>66.21621621621621</v>
      </c>
      <c r="W73" s="35">
        <f t="shared" si="34"/>
        <v>71.988795518207283</v>
      </c>
      <c r="X73" s="35">
        <f t="shared" si="35"/>
        <v>61.794988265576499</v>
      </c>
      <c r="Y73" s="35">
        <f t="shared" si="36"/>
        <v>68.994811039169761</v>
      </c>
      <c r="Z73" s="35">
        <f t="shared" si="37"/>
        <v>74.767390341160834</v>
      </c>
      <c r="AA73" s="35">
        <f t="shared" si="38"/>
        <v>-2.7785948229535435</v>
      </c>
      <c r="AB73" s="35">
        <f t="shared" si="39"/>
        <v>-2.7785948229535506</v>
      </c>
      <c r="AC73" s="35">
        <f t="shared" si="40"/>
        <v>-2.7785948229535506</v>
      </c>
      <c r="AF73">
        <v>1.51</v>
      </c>
      <c r="AG73">
        <v>2.66</v>
      </c>
      <c r="AJ73" t="s">
        <v>348</v>
      </c>
    </row>
    <row r="74" spans="1:36" ht="15" x14ac:dyDescent="0.25">
      <c r="A74">
        <v>2.44</v>
      </c>
      <c r="B74">
        <v>2.96</v>
      </c>
      <c r="C74">
        <v>3.57</v>
      </c>
      <c r="D74" s="20">
        <f t="shared" si="28"/>
        <v>2.7785948229535506E-2</v>
      </c>
      <c r="E74" s="17">
        <f>IF(OR($A74="",$B74="",$C74=""),"",A74*'MPTO_working_3-way'!$I73)</f>
        <v>2.5077977136800667</v>
      </c>
      <c r="F74" s="21">
        <f>IF(OR($A74="",$B74="",$C74=""),"",B74*'MPTO_working_3-way'!$I73)</f>
        <v>3.0422464067594253</v>
      </c>
      <c r="G74" s="22">
        <f>IF(OR($A74="",$B74="",$C74=""),"",C74*'MPTO_working_3-way'!$I73)</f>
        <v>3.6691958351794418</v>
      </c>
      <c r="H74" s="17">
        <f>IF(OR($A74="",$B74="",$C74=""),"",'MPTO_working_3-way'!E73)</f>
        <v>2.4964171244771047</v>
      </c>
      <c r="I74" s="21">
        <f>IF(OR($A74="",$B74="",$C74=""),"",'MPTO_working_3-way'!F73)</f>
        <v>3.043437259599949</v>
      </c>
      <c r="J74" s="22">
        <f>IF(OR($A74="",$B74="",$C74=""),"",'MPTO_working_3-way'!G73)</f>
        <v>3.6920796411854688</v>
      </c>
      <c r="K74" s="17">
        <f>IF(OR($A74="",$B74="",$C74=""),"",'OddsRatio_working_3-way'!H73)</f>
        <v>2.501644943699576</v>
      </c>
      <c r="L74" s="21">
        <f>IF(OR($A74="",$B74="",$C74=""),"",'OddsRatio_working_3-way'!I73)</f>
        <v>3.043905617813313</v>
      </c>
      <c r="M74" s="22">
        <f>IF(OR($A74="",$B74="",$C74=""),"",'OddsRatio_working_3-way'!J73)</f>
        <v>3.6800191009082726</v>
      </c>
      <c r="N74" s="23">
        <f t="shared" si="29"/>
        <v>39.875624518875185</v>
      </c>
      <c r="O74" s="24">
        <f t="shared" si="30"/>
        <v>32.870447238532243</v>
      </c>
      <c r="P74" s="24">
        <f t="shared" si="31"/>
        <v>27.253928242592561</v>
      </c>
      <c r="Q74" t="s">
        <v>319</v>
      </c>
      <c r="R74" t="s">
        <v>267</v>
      </c>
      <c r="S74" t="s">
        <v>490</v>
      </c>
      <c r="T74" s="35">
        <v>100</v>
      </c>
      <c r="U74" s="35">
        <f t="shared" si="32"/>
        <v>48.186528497409334</v>
      </c>
      <c r="V74" s="35">
        <f t="shared" si="33"/>
        <v>73.40425531914893</v>
      </c>
      <c r="W74" s="35">
        <f t="shared" si="34"/>
        <v>75.669099756691011</v>
      </c>
      <c r="X74" s="35">
        <f t="shared" si="35"/>
        <v>50.926644924160058</v>
      </c>
      <c r="Y74" s="35">
        <f t="shared" si="36"/>
        <v>76.144371745899676</v>
      </c>
      <c r="Z74" s="35">
        <f t="shared" si="37"/>
        <v>78.409216183441742</v>
      </c>
      <c r="AA74" s="35">
        <f t="shared" si="38"/>
        <v>-2.7401164267507241</v>
      </c>
      <c r="AB74" s="35">
        <f t="shared" si="39"/>
        <v>-2.7401164267507454</v>
      </c>
      <c r="AC74" s="35">
        <f t="shared" si="40"/>
        <v>-2.7401164267507312</v>
      </c>
      <c r="AF74">
        <v>2.85</v>
      </c>
      <c r="AG74">
        <v>1.47</v>
      </c>
      <c r="AJ74" t="s">
        <v>349</v>
      </c>
    </row>
    <row r="75" spans="1:36" ht="15" x14ac:dyDescent="0.25">
      <c r="A75">
        <v>1.93</v>
      </c>
      <c r="B75">
        <v>3.76</v>
      </c>
      <c r="C75">
        <v>4.1100000000000003</v>
      </c>
      <c r="D75" s="20">
        <f t="shared" si="28"/>
        <v>2.7401164267507383E-2</v>
      </c>
      <c r="E75" s="17">
        <f>IF(OR($A75="",$B75="",$C75=""),"",A75*'MPTO_working_3-way'!$I74)</f>
        <v>1.9828842470362893</v>
      </c>
      <c r="F75" s="21">
        <f>IF(OR($A75="",$B75="",$C75=""),"",B75*'MPTO_working_3-way'!$I74)</f>
        <v>3.8630283776458274</v>
      </c>
      <c r="G75" s="22">
        <f>IF(OR($A75="",$B75="",$C75=""),"",C75*'MPTO_working_3-way'!$I74)</f>
        <v>4.2226187851394554</v>
      </c>
      <c r="H75" s="17">
        <f>IF(OR($A75="",$B75="",$C75=""),"",'MPTO_working_3-way'!E74)</f>
        <v>1.9646327071399883</v>
      </c>
      <c r="I75" s="21">
        <f>IF(OR($A75="",$B75="",$C75=""),"",'MPTO_working_3-way'!F74)</f>
        <v>3.8937212615267209</v>
      </c>
      <c r="J75" s="22">
        <f>IF(OR($A75="",$B75="",$C75=""),"",'MPTO_working_3-way'!G74)</f>
        <v>4.2703055407235233</v>
      </c>
      <c r="K75" s="17">
        <f>IF(OR($A75="",$B75="",$C75=""),"",'OddsRatio_working_3-way'!H74)</f>
        <v>1.9716749534849272</v>
      </c>
      <c r="L75" s="21">
        <f>IF(OR($A75="",$B75="",$C75=""),"",'OddsRatio_working_3-way'!I74)</f>
        <v>3.8836805071165599</v>
      </c>
      <c r="M75" s="22">
        <f>IF(OR($A75="",$B75="",$C75=""),"",'OddsRatio_working_3-way'!J74)</f>
        <v>4.2493646293958331</v>
      </c>
      <c r="N75" s="23">
        <f t="shared" si="29"/>
        <v>50.431587294853266</v>
      </c>
      <c r="O75" s="24">
        <f t="shared" si="30"/>
        <v>25.88642645719862</v>
      </c>
      <c r="P75" s="24">
        <f t="shared" si="31"/>
        <v>23.681986247948124</v>
      </c>
      <c r="Q75" t="s">
        <v>322</v>
      </c>
      <c r="R75" t="s">
        <v>326</v>
      </c>
      <c r="S75" t="s">
        <v>490</v>
      </c>
      <c r="T75" s="35">
        <v>100</v>
      </c>
      <c r="U75" s="35">
        <f t="shared" si="32"/>
        <v>77.678571428571431</v>
      </c>
      <c r="V75" s="35">
        <f t="shared" si="33"/>
        <v>74.937343358395992</v>
      </c>
      <c r="W75" s="35">
        <f t="shared" si="34"/>
        <v>43.820224719101127</v>
      </c>
      <c r="X75" s="35">
        <f t="shared" si="35"/>
        <v>81.242431922502888</v>
      </c>
      <c r="Y75" s="35">
        <f t="shared" si="36"/>
        <v>78.50120385232745</v>
      </c>
      <c r="Z75" s="35">
        <f t="shared" si="37"/>
        <v>47.384085213032577</v>
      </c>
      <c r="AA75" s="35">
        <f t="shared" si="38"/>
        <v>-3.5638604939314575</v>
      </c>
      <c r="AB75" s="35">
        <f t="shared" si="39"/>
        <v>-3.5638604939314575</v>
      </c>
      <c r="AC75" s="35">
        <f t="shared" si="40"/>
        <v>-3.5638604939314504</v>
      </c>
      <c r="AF75">
        <v>1.91</v>
      </c>
      <c r="AG75">
        <v>1.98</v>
      </c>
      <c r="AJ75" t="s">
        <v>350</v>
      </c>
    </row>
    <row r="76" spans="1:36" ht="15" x14ac:dyDescent="0.25">
      <c r="A76">
        <v>4.4800000000000004</v>
      </c>
      <c r="B76">
        <v>3.99</v>
      </c>
      <c r="C76">
        <v>1.78</v>
      </c>
      <c r="D76" s="20">
        <f t="shared" si="28"/>
        <v>3.56386049393147E-2</v>
      </c>
      <c r="E76" s="17">
        <f>IF(OR($A76="",$B76="",$C76=""),"",A76*'MPTO_working_3-way'!$I75)</f>
        <v>4.6396609501281301</v>
      </c>
      <c r="F76" s="21">
        <f>IF(OR($A76="",$B76="",$C76=""),"",B76*'MPTO_working_3-way'!$I75)</f>
        <v>4.1321980337078656</v>
      </c>
      <c r="G76" s="22">
        <f>IF(OR($A76="",$B76="",$C76=""),"",C76*'MPTO_working_3-way'!$I75)</f>
        <v>1.8434367167919803</v>
      </c>
      <c r="H76" s="17">
        <f>IF(OR($A76="",$B76="",$C76=""),"",'MPTO_working_3-way'!E75)</f>
        <v>4.7318294626151367</v>
      </c>
      <c r="I76" s="21">
        <f>IF(OR($A76="",$B76="",$C76=""),"",'MPTO_working_3-way'!F75)</f>
        <v>4.1885337546780823</v>
      </c>
      <c r="J76" s="22">
        <f>IF(OR($A76="",$B76="",$C76=""),"",'MPTO_working_3-way'!G75)</f>
        <v>1.8184522126716673</v>
      </c>
      <c r="K76" s="17">
        <f>IF(OR($A76="",$B76="",$C76=""),"",'OddsRatio_working_3-way'!H75)</f>
        <v>4.6920234591382446</v>
      </c>
      <c r="L76" s="21">
        <f>IF(OR($A76="",$B76="",$C76=""),"",'OddsRatio_working_3-way'!I75)</f>
        <v>4.1721695812710777</v>
      </c>
      <c r="M76" s="22">
        <f>IF(OR($A76="",$B76="",$C76=""),"",'OddsRatio_working_3-way'!J75)</f>
        <v>1.8275224994620203</v>
      </c>
      <c r="N76" s="23">
        <f t="shared" si="29"/>
        <v>21.553299061052808</v>
      </c>
      <c r="O76" s="24">
        <f t="shared" si="30"/>
        <v>24.200195436971576</v>
      </c>
      <c r="P76" s="24">
        <f t="shared" si="31"/>
        <v>54.246505501975605</v>
      </c>
      <c r="Q76" t="s">
        <v>88</v>
      </c>
      <c r="R76" t="s">
        <v>201</v>
      </c>
      <c r="S76" t="s">
        <v>491</v>
      </c>
      <c r="T76" s="35">
        <v>100</v>
      </c>
      <c r="U76" s="35">
        <f t="shared" si="32"/>
        <v>57.983193277310924</v>
      </c>
      <c r="V76" s="35">
        <f t="shared" si="33"/>
        <v>72.899728997289984</v>
      </c>
      <c r="W76" s="35">
        <f t="shared" si="34"/>
        <v>65.753424657534239</v>
      </c>
      <c r="X76" s="35">
        <f t="shared" si="35"/>
        <v>61.346846345175777</v>
      </c>
      <c r="Y76" s="35">
        <f t="shared" si="36"/>
        <v>76.263382065154829</v>
      </c>
      <c r="Z76" s="35">
        <f t="shared" si="37"/>
        <v>69.117077725399099</v>
      </c>
      <c r="AA76" s="35">
        <f t="shared" si="38"/>
        <v>-3.3636530678648526</v>
      </c>
      <c r="AB76" s="35">
        <f t="shared" si="39"/>
        <v>-3.3636530678648455</v>
      </c>
      <c r="AC76" s="35">
        <f t="shared" si="40"/>
        <v>-3.3636530678648597</v>
      </c>
      <c r="AF76">
        <v>1.69</v>
      </c>
      <c r="AG76">
        <v>2.23</v>
      </c>
      <c r="AJ76" t="s">
        <v>212</v>
      </c>
    </row>
    <row r="77" spans="1:36" ht="15" x14ac:dyDescent="0.25">
      <c r="A77">
        <v>2.38</v>
      </c>
      <c r="B77">
        <v>3.69</v>
      </c>
      <c r="C77">
        <v>2.92</v>
      </c>
      <c r="D77" s="20">
        <f t="shared" si="28"/>
        <v>3.363653067864858E-2</v>
      </c>
      <c r="E77" s="17">
        <f>IF(OR($A77="",$B77="",$C77=""),"",A77*'MPTO_working_3-way'!$I76)</f>
        <v>2.4600549430151837</v>
      </c>
      <c r="F77" s="21">
        <f>IF(OR($A77="",$B77="",$C77=""),"",B77*'MPTO_working_3-way'!$I76)</f>
        <v>3.8141187982042131</v>
      </c>
      <c r="G77" s="22">
        <f>IF(OR($A77="",$B77="",$C77=""),"",C77*'MPTO_working_3-way'!$I76)</f>
        <v>3.0182186695816537</v>
      </c>
      <c r="H77" s="17">
        <f>IF(OR($A77="",$B77="",$C77=""),"",'MPTO_working_3-way'!E76)</f>
        <v>2.4452514895512736</v>
      </c>
      <c r="I77" s="21">
        <f>IF(OR($A77="",$B77="",$C77=""),"",'MPTO_working_3-way'!F76)</f>
        <v>3.8492549668211464</v>
      </c>
      <c r="J77" s="22">
        <f>IF(OR($A77="",$B77="",$C77=""),"",'MPTO_working_3-way'!G76)</f>
        <v>3.0188353299306261</v>
      </c>
      <c r="K77" s="17">
        <f>IF(OR($A77="",$B77="",$C77=""),"",'OddsRatio_working_3-way'!H76)</f>
        <v>2.4520221357590599</v>
      </c>
      <c r="L77" s="21">
        <f>IF(OR($A77="",$B77="",$C77=""),"",'OddsRatio_working_3-way'!I76)</f>
        <v>3.8303909747767162</v>
      </c>
      <c r="M77" s="22">
        <f>IF(OR($A77="",$B77="",$C77=""),"",'OddsRatio_working_3-way'!J76)</f>
        <v>3.0202047106213006</v>
      </c>
      <c r="N77" s="23">
        <f t="shared" si="29"/>
        <v>40.649498615439171</v>
      </c>
      <c r="O77" s="24">
        <f t="shared" si="30"/>
        <v>26.218375800743964</v>
      </c>
      <c r="P77" s="24">
        <f t="shared" si="31"/>
        <v>33.132125583816865</v>
      </c>
      <c r="Q77" t="s">
        <v>91</v>
      </c>
      <c r="R77" t="s">
        <v>84</v>
      </c>
      <c r="S77" t="s">
        <v>491</v>
      </c>
      <c r="T77" s="35">
        <v>100</v>
      </c>
      <c r="U77" s="35">
        <f t="shared" si="32"/>
        <v>74.554707379134854</v>
      </c>
      <c r="V77" s="35">
        <f t="shared" si="33"/>
        <v>73.68421052631578</v>
      </c>
      <c r="W77" s="35">
        <f t="shared" si="34"/>
        <v>48.186528497409334</v>
      </c>
      <c r="X77" s="35">
        <f t="shared" si="35"/>
        <v>78.129260976274878</v>
      </c>
      <c r="Y77" s="35">
        <f t="shared" si="36"/>
        <v>77.258764123455819</v>
      </c>
      <c r="Z77" s="35">
        <f t="shared" si="37"/>
        <v>51.761082094549351</v>
      </c>
      <c r="AA77" s="35">
        <f t="shared" si="38"/>
        <v>-3.5745535971400244</v>
      </c>
      <c r="AB77" s="35">
        <f t="shared" si="39"/>
        <v>-3.5745535971400386</v>
      </c>
      <c r="AC77" s="35">
        <f t="shared" si="40"/>
        <v>-3.5745535971400173</v>
      </c>
      <c r="AF77">
        <v>1.61</v>
      </c>
      <c r="AG77">
        <v>2.4</v>
      </c>
      <c r="AJ77" t="s">
        <v>212</v>
      </c>
    </row>
    <row r="78" spans="1:36" ht="15" x14ac:dyDescent="0.25">
      <c r="A78">
        <v>3.93</v>
      </c>
      <c r="B78">
        <v>3.8</v>
      </c>
      <c r="C78">
        <v>1.93</v>
      </c>
      <c r="D78" s="20">
        <f t="shared" si="28"/>
        <v>3.5745535971400288E-2</v>
      </c>
      <c r="E78" s="17">
        <f>IF(OR($A78="",$B78="",$C78=""),"",A78*'MPTO_working_3-way'!$I77)</f>
        <v>4.0704799563676035</v>
      </c>
      <c r="F78" s="21">
        <f>IF(OR($A78="",$B78="",$C78=""),"",B78*'MPTO_working_3-way'!$I77)</f>
        <v>3.9358330366913208</v>
      </c>
      <c r="G78" s="22">
        <f>IF(OR($A78="",$B78="",$C78=""),"",C78*'MPTO_working_3-way'!$I77)</f>
        <v>1.9989888844248025</v>
      </c>
      <c r="H78" s="17">
        <f>IF(OR($A78="",$B78="",$C78=""),"",'MPTO_working_3-way'!E77)</f>
        <v>4.1230695431752862</v>
      </c>
      <c r="I78" s="21">
        <f>IF(OR($A78="",$B78="",$C78=""),"",'MPTO_working_3-way'!F77)</f>
        <v>3.9802148918129916</v>
      </c>
      <c r="J78" s="22">
        <f>IF(OR($A78="",$B78="",$C78=""),"",'MPTO_working_3-way'!G77)</f>
        <v>1.975427513472169</v>
      </c>
      <c r="K78" s="17">
        <f>IF(OR($A78="",$B78="",$C78=""),"",'OddsRatio_working_3-way'!H77)</f>
        <v>4.1015615135029106</v>
      </c>
      <c r="L78" s="21">
        <f>IF(OR($A78="",$B78="",$C78=""),"",'OddsRatio_working_3-way'!I77)</f>
        <v>3.9639495692177977</v>
      </c>
      <c r="M78" s="22">
        <f>IF(OR($A78="",$B78="",$C78=""),"",'OddsRatio_working_3-way'!J77)</f>
        <v>1.9844546783473398</v>
      </c>
      <c r="N78" s="23">
        <f t="shared" si="29"/>
        <v>24.567127481752188</v>
      </c>
      <c r="O78" s="24">
        <f t="shared" si="30"/>
        <v>25.407581842970028</v>
      </c>
      <c r="P78" s="24">
        <f t="shared" si="31"/>
        <v>50.02529067527778</v>
      </c>
      <c r="Q78" t="s">
        <v>202</v>
      </c>
      <c r="R78" t="s">
        <v>474</v>
      </c>
      <c r="S78" t="s">
        <v>491</v>
      </c>
      <c r="T78" s="35">
        <v>100</v>
      </c>
      <c r="U78" s="35">
        <f t="shared" si="32"/>
        <v>56.896551724137922</v>
      </c>
      <c r="V78" s="35">
        <f t="shared" si="33"/>
        <v>74.226804123711347</v>
      </c>
      <c r="W78" s="35">
        <f t="shared" si="34"/>
        <v>66.21621621621621</v>
      </c>
      <c r="X78" s="35">
        <f t="shared" si="35"/>
        <v>59.55697966007245</v>
      </c>
      <c r="Y78" s="35">
        <f t="shared" si="36"/>
        <v>76.887232059645854</v>
      </c>
      <c r="Z78" s="35">
        <f t="shared" si="37"/>
        <v>68.876644152150732</v>
      </c>
      <c r="AA78" s="35">
        <f t="shared" si="38"/>
        <v>-2.6604279359345284</v>
      </c>
      <c r="AB78" s="35">
        <f t="shared" si="39"/>
        <v>-2.6604279359345071</v>
      </c>
      <c r="AC78" s="35">
        <f t="shared" si="40"/>
        <v>-2.6604279359345213</v>
      </c>
      <c r="AF78">
        <v>1.73</v>
      </c>
      <c r="AG78">
        <v>2.17</v>
      </c>
      <c r="AJ78" t="s">
        <v>212</v>
      </c>
    </row>
    <row r="79" spans="1:36" ht="15" x14ac:dyDescent="0.25">
      <c r="A79">
        <v>2.3199999999999998</v>
      </c>
      <c r="B79">
        <v>3.88</v>
      </c>
      <c r="C79">
        <v>2.96</v>
      </c>
      <c r="D79" s="20">
        <f t="shared" si="28"/>
        <v>2.6604279359345284E-2</v>
      </c>
      <c r="E79" s="17">
        <f>IF(OR($A79="",$B79="",$C79=""),"",A79*'MPTO_working_3-way'!$I78)</f>
        <v>2.3817219281136808</v>
      </c>
      <c r="F79" s="21">
        <f>IF(OR($A79="",$B79="",$C79=""),"",B79*'MPTO_working_3-way'!$I78)</f>
        <v>3.9832246039142598</v>
      </c>
      <c r="G79" s="22">
        <f>IF(OR($A79="",$B79="",$C79=""),"",C79*'MPTO_working_3-way'!$I78)</f>
        <v>3.0387486669036621</v>
      </c>
      <c r="H79" s="17">
        <f>IF(OR($A79="",$B79="",$C79=""),"",'MPTO_working_3-way'!E78)</f>
        <v>2.3687342823655251</v>
      </c>
      <c r="I79" s="21">
        <f>IF(OR($A79="",$B79="",$C79=""),"",'MPTO_working_3-way'!F78)</f>
        <v>4.0182611381360527</v>
      </c>
      <c r="J79" s="22">
        <f>IF(OR($A79="",$B79="",$C79=""),"",'MPTO_working_3-way'!G78)</f>
        <v>3.0397932212795165</v>
      </c>
      <c r="K79" s="17">
        <f>IF(OR($A79="",$B79="",$C79=""),"",'OddsRatio_working_3-way'!H78)</f>
        <v>2.3746199199749012</v>
      </c>
      <c r="L79" s="21">
        <f>IF(OR($A79="",$B79="",$C79=""),"",'OddsRatio_working_3-way'!I78)</f>
        <v>3.9991707344906935</v>
      </c>
      <c r="M79" s="22">
        <f>IF(OR($A79="",$B79="",$C79=""),"",'OddsRatio_working_3-way'!J78)</f>
        <v>3.0411023054172786</v>
      </c>
      <c r="N79" s="23">
        <f t="shared" si="29"/>
        <v>41.986429574169392</v>
      </c>
      <c r="O79" s="24">
        <f t="shared" si="30"/>
        <v>25.105287786616749</v>
      </c>
      <c r="P79" s="24">
        <f t="shared" si="31"/>
        <v>32.908282639213851</v>
      </c>
      <c r="Q79" t="s">
        <v>367</v>
      </c>
      <c r="R79" t="s">
        <v>361</v>
      </c>
      <c r="S79" t="s">
        <v>491</v>
      </c>
      <c r="T79" s="35">
        <v>100</v>
      </c>
      <c r="U79" s="35">
        <f t="shared" si="32"/>
        <v>65.397923875432525</v>
      </c>
      <c r="V79" s="35">
        <f t="shared" si="33"/>
        <v>72.527472527472526</v>
      </c>
      <c r="W79" s="35">
        <f t="shared" si="34"/>
        <v>59.349593495934961</v>
      </c>
      <c r="X79" s="35">
        <f t="shared" si="35"/>
        <v>68.122933976592506</v>
      </c>
      <c r="Y79" s="35">
        <f t="shared" si="36"/>
        <v>75.252482628632507</v>
      </c>
      <c r="Z79" s="35">
        <f t="shared" si="37"/>
        <v>62.074603597094935</v>
      </c>
      <c r="AA79" s="35">
        <f t="shared" si="38"/>
        <v>-2.725010101159981</v>
      </c>
      <c r="AB79" s="35">
        <f t="shared" si="39"/>
        <v>-2.725010101159981</v>
      </c>
      <c r="AC79" s="35">
        <f t="shared" si="40"/>
        <v>-2.7250101011599739</v>
      </c>
      <c r="AF79">
        <v>1.58</v>
      </c>
      <c r="AG79">
        <v>2.4900000000000002</v>
      </c>
      <c r="AJ79" t="s">
        <v>430</v>
      </c>
    </row>
    <row r="80" spans="1:36" ht="15" x14ac:dyDescent="0.25">
      <c r="A80">
        <v>2.89</v>
      </c>
      <c r="B80">
        <v>3.64</v>
      </c>
      <c r="C80">
        <v>2.46</v>
      </c>
      <c r="D80" s="20">
        <f t="shared" si="28"/>
        <v>2.7250101011599748E-2</v>
      </c>
      <c r="E80" s="17">
        <f>IF(OR($A80="",$B80="",$C80=""),"",A80*'MPTO_working_3-way'!$I79)</f>
        <v>2.9687527919235235</v>
      </c>
      <c r="F80" s="21">
        <f>IF(OR($A80="",$B80="",$C80=""),"",B80*'MPTO_working_3-way'!$I79)</f>
        <v>3.7391903676822231</v>
      </c>
      <c r="G80" s="22">
        <f>IF(OR($A80="",$B80="",$C80=""),"",C80*'MPTO_working_3-way'!$I79)</f>
        <v>2.5270352484885352</v>
      </c>
      <c r="H80" s="17">
        <f>IF(OR($A80="",$B80="",$C80=""),"",'MPTO_working_3-way'!E79)</f>
        <v>2.9679104103308136</v>
      </c>
      <c r="I80" s="21">
        <f>IF(OR($A80="",$B80="",$C80=""),"",'MPTO_working_3-way'!F79)</f>
        <v>3.7644662642942226</v>
      </c>
      <c r="J80" s="22">
        <f>IF(OR($A80="",$B80="",$C80=""),"",'MPTO_working_3-way'!G79)</f>
        <v>2.516225261894748</v>
      </c>
      <c r="K80" s="17">
        <f>IF(OR($A80="",$B80="",$C80=""),"",'OddsRatio_working_3-way'!H79)</f>
        <v>2.9693572222168658</v>
      </c>
      <c r="L80" s="21">
        <f>IF(OR($A80="",$B80="",$C80=""),"",'OddsRatio_working_3-way'!I79)</f>
        <v>3.7508481834140355</v>
      </c>
      <c r="M80" s="22">
        <f>IF(OR($A80="",$B80="",$C80=""),"",'OddsRatio_working_3-way'!J79)</f>
        <v>2.5213024044638219</v>
      </c>
      <c r="N80" s="23">
        <f t="shared" si="29"/>
        <v>33.684178848454302</v>
      </c>
      <c r="O80" s="24">
        <f t="shared" si="30"/>
        <v>26.743757382426629</v>
      </c>
      <c r="P80" s="24">
        <f t="shared" si="31"/>
        <v>39.572063769119083</v>
      </c>
      <c r="Q80" t="s">
        <v>371</v>
      </c>
      <c r="R80" t="s">
        <v>366</v>
      </c>
      <c r="S80" t="s">
        <v>491</v>
      </c>
      <c r="T80" s="35">
        <v>100</v>
      </c>
      <c r="U80" s="35">
        <f t="shared" si="32"/>
        <v>67.21311475409837</v>
      </c>
      <c r="V80" s="35">
        <f t="shared" si="33"/>
        <v>73.118279569892465</v>
      </c>
      <c r="W80" s="35">
        <f t="shared" si="34"/>
        <v>56.896551724137922</v>
      </c>
      <c r="X80" s="35">
        <f t="shared" si="35"/>
        <v>69.985168705969599</v>
      </c>
      <c r="Y80" s="35">
        <f t="shared" si="36"/>
        <v>75.890333521763708</v>
      </c>
      <c r="Z80" s="35">
        <f t="shared" si="37"/>
        <v>59.668605676009165</v>
      </c>
      <c r="AA80" s="35">
        <f t="shared" si="38"/>
        <v>-2.7720539518712286</v>
      </c>
      <c r="AB80" s="35">
        <f t="shared" si="39"/>
        <v>-2.7720539518712428</v>
      </c>
      <c r="AC80" s="35">
        <f t="shared" si="40"/>
        <v>-2.7720539518712428</v>
      </c>
      <c r="AF80">
        <v>1.69</v>
      </c>
      <c r="AG80">
        <v>2.25</v>
      </c>
      <c r="AJ80" t="s">
        <v>430</v>
      </c>
    </row>
    <row r="81" spans="1:36" ht="15" x14ac:dyDescent="0.25">
      <c r="A81">
        <v>3.05</v>
      </c>
      <c r="B81">
        <v>3.72</v>
      </c>
      <c r="C81">
        <v>2.3199999999999998</v>
      </c>
      <c r="D81" s="20">
        <f t="shared" si="28"/>
        <v>2.7720539518712339E-2</v>
      </c>
      <c r="E81" s="17">
        <f>IF(OR($A81="",$B81="",$C81=""),"",A81*'MPTO_working_3-way'!$I80)</f>
        <v>3.1345476455320727</v>
      </c>
      <c r="F81" s="21">
        <f>IF(OR($A81="",$B81="",$C81=""),"",B81*'MPTO_working_3-way'!$I80)</f>
        <v>3.8231204070096103</v>
      </c>
      <c r="G81" s="22">
        <f>IF(OR($A81="",$B81="",$C81=""),"",C81*'MPTO_working_3-way'!$I80)</f>
        <v>2.3843116516834124</v>
      </c>
      <c r="H81" s="17">
        <f>IF(OR($A81="",$B81="",$C81=""),"",'MPTO_working_3-way'!E80)</f>
        <v>3.1384495054352834</v>
      </c>
      <c r="I81" s="21">
        <f>IF(OR($A81="",$B81="",$C81=""),"",'MPTO_working_3-way'!F80)</f>
        <v>3.852421076458949</v>
      </c>
      <c r="J81" s="22">
        <f>IF(OR($A81="",$B81="",$C81=""),"",'MPTO_working_3-way'!G80)</f>
        <v>2.3708238662292178</v>
      </c>
      <c r="K81" s="17">
        <f>IF(OR($A81="",$B81="",$C81=""),"",'OddsRatio_working_3-way'!H80)</f>
        <v>3.1382249764634449</v>
      </c>
      <c r="L81" s="21">
        <f>IF(OR($A81="",$B81="",$C81=""),"",'OddsRatio_working_3-way'!I80)</f>
        <v>3.8370594809661331</v>
      </c>
      <c r="M81" s="22">
        <f>IF(OR($A81="",$B81="",$C81=""),"",'OddsRatio_working_3-way'!J80)</f>
        <v>2.3768082775276818</v>
      </c>
      <c r="N81" s="23">
        <f t="shared" si="29"/>
        <v>31.90252990492526</v>
      </c>
      <c r="O81" s="24">
        <f t="shared" si="30"/>
        <v>26.156644142479042</v>
      </c>
      <c r="P81" s="24">
        <f t="shared" si="31"/>
        <v>41.940825952595709</v>
      </c>
      <c r="Q81" t="s">
        <v>369</v>
      </c>
      <c r="R81" t="s">
        <v>395</v>
      </c>
      <c r="S81" t="s">
        <v>491</v>
      </c>
      <c r="T81" s="35">
        <v>100</v>
      </c>
      <c r="U81" s="35">
        <f t="shared" si="32"/>
        <v>82.90598290598291</v>
      </c>
      <c r="V81" s="35">
        <f t="shared" si="33"/>
        <v>78.81355932203391</v>
      </c>
      <c r="W81" s="35">
        <f t="shared" si="34"/>
        <v>35.064935064935064</v>
      </c>
      <c r="X81" s="35">
        <f t="shared" si="35"/>
        <v>86.121505613031033</v>
      </c>
      <c r="Y81" s="35">
        <f t="shared" si="36"/>
        <v>82.029082029082034</v>
      </c>
      <c r="Z81" s="35">
        <f t="shared" si="37"/>
        <v>38.280457771983201</v>
      </c>
      <c r="AA81" s="35">
        <f t="shared" si="38"/>
        <v>-3.2155227070481232</v>
      </c>
      <c r="AB81" s="35">
        <f t="shared" si="39"/>
        <v>-3.2155227070481232</v>
      </c>
      <c r="AC81" s="35">
        <f t="shared" si="40"/>
        <v>-3.2155227070481374</v>
      </c>
      <c r="AF81">
        <v>1.78</v>
      </c>
      <c r="AG81">
        <v>2.13</v>
      </c>
      <c r="AJ81" t="s">
        <v>430</v>
      </c>
    </row>
    <row r="82" spans="1:36" ht="15" x14ac:dyDescent="0.25">
      <c r="A82">
        <v>5.85</v>
      </c>
      <c r="B82">
        <v>4.72</v>
      </c>
      <c r="C82">
        <v>1.54</v>
      </c>
      <c r="D82" s="20">
        <f t="shared" si="28"/>
        <v>3.2155227070481462E-2</v>
      </c>
      <c r="E82" s="17">
        <f>IF(OR($A82="",$B82="",$C82=""),"",A82*'MPTO_working_3-way'!$I81)</f>
        <v>6.038108078362316</v>
      </c>
      <c r="F82" s="21">
        <f>IF(OR($A82="",$B82="",$C82=""),"",B82*'MPTO_working_3-way'!$I81)</f>
        <v>4.8717726717726721</v>
      </c>
      <c r="G82" s="22">
        <f>IF(OR($A82="",$B82="",$C82=""),"",C82*'MPTO_working_3-way'!$I81)</f>
        <v>1.5895190496885414</v>
      </c>
      <c r="H82" s="17">
        <f>IF(OR($A82="",$B82="",$C82=""),"",'MPTO_working_3-way'!E81)</f>
        <v>6.2413494149443132</v>
      </c>
      <c r="I82" s="21">
        <f>IF(OR($A82="",$B82="",$C82=""),"",'MPTO_working_3-way'!F81)</f>
        <v>4.9715132846551491</v>
      </c>
      <c r="J82" s="22">
        <f>IF(OR($A82="",$B82="",$C82=""),"",'MPTO_working_3-way'!G81)</f>
        <v>1.5658464087057751</v>
      </c>
      <c r="K82" s="17">
        <f>IF(OR($A82="",$B82="",$C82=""),"",'OddsRatio_working_3-way'!H81)</f>
        <v>6.1517827378434369</v>
      </c>
      <c r="L82" s="21">
        <f>IF(OR($A82="",$B82="",$C82=""),"",'OddsRatio_working_3-way'!I81)</f>
        <v>4.9514704710881619</v>
      </c>
      <c r="M82" s="22">
        <f>IF(OR($A82="",$B82="",$C82=""),"",'OddsRatio_working_3-way'!J81)</f>
        <v>1.5736005522547332</v>
      </c>
      <c r="N82" s="23">
        <f t="shared" si="29"/>
        <v>16.561478976892126</v>
      </c>
      <c r="O82" s="24">
        <f t="shared" si="30"/>
        <v>20.5264093251735</v>
      </c>
      <c r="P82" s="24">
        <f t="shared" si="31"/>
        <v>62.912111697934371</v>
      </c>
      <c r="Q82" t="s">
        <v>396</v>
      </c>
      <c r="R82" t="s">
        <v>364</v>
      </c>
      <c r="S82" t="s">
        <v>491</v>
      </c>
      <c r="T82" s="35">
        <v>100</v>
      </c>
      <c r="U82" s="35">
        <f t="shared" si="32"/>
        <v>52.606635071090047</v>
      </c>
      <c r="V82" s="35">
        <f t="shared" si="33"/>
        <v>71.671388101982998</v>
      </c>
      <c r="W82" s="35">
        <f t="shared" si="34"/>
        <v>72.826086956521735</v>
      </c>
      <c r="X82" s="35">
        <f t="shared" si="35"/>
        <v>55.50252494149526</v>
      </c>
      <c r="Y82" s="35">
        <f t="shared" si="36"/>
        <v>74.567277972388212</v>
      </c>
      <c r="Z82" s="35">
        <f t="shared" si="37"/>
        <v>75.721976826926948</v>
      </c>
      <c r="AA82" s="35">
        <f t="shared" si="38"/>
        <v>-2.8958898704052132</v>
      </c>
      <c r="AB82" s="35">
        <f t="shared" si="39"/>
        <v>-2.8958898704052132</v>
      </c>
      <c r="AC82" s="35">
        <f t="shared" si="40"/>
        <v>-2.8958898704052132</v>
      </c>
      <c r="AF82">
        <v>1.56</v>
      </c>
      <c r="AG82">
        <v>2.5499999999999998</v>
      </c>
      <c r="AJ82" t="s">
        <v>430</v>
      </c>
    </row>
    <row r="83" spans="1:36" ht="15" x14ac:dyDescent="0.25">
      <c r="A83">
        <v>2.11</v>
      </c>
      <c r="B83">
        <v>3.53</v>
      </c>
      <c r="C83">
        <v>3.68</v>
      </c>
      <c r="D83" s="20">
        <f t="shared" si="28"/>
        <v>2.8958898704052105E-2</v>
      </c>
      <c r="E83" s="17">
        <f>IF(OR($A83="",$B83="",$C83=""),"",A83*'MPTO_working_3-way'!$I82)</f>
        <v>2.17110327626555</v>
      </c>
      <c r="F83" s="21">
        <f>IF(OR($A83="",$B83="",$C83=""),"",B83*'MPTO_working_3-way'!$I82)</f>
        <v>3.6322249124253037</v>
      </c>
      <c r="G83" s="22">
        <f>IF(OR($A83="",$B83="",$C83=""),"",C83*'MPTO_working_3-way'!$I82)</f>
        <v>3.7865687472309117</v>
      </c>
      <c r="H83" s="17">
        <f>IF(OR($A83="",$B83="",$C83=""),"",'MPTO_working_3-way'!E82)</f>
        <v>2.1538694942490126</v>
      </c>
      <c r="I83" s="21">
        <f>IF(OR($A83="",$B83="",$C83=""),"",'MPTO_working_3-way'!F82)</f>
        <v>3.6545279326227282</v>
      </c>
      <c r="J83" s="22">
        <f>IF(OR($A83="",$B83="",$C83=""),"",'MPTO_working_3-way'!G82)</f>
        <v>3.8155390730069829</v>
      </c>
      <c r="K83" s="17">
        <f>IF(OR($A83="",$B83="",$C83=""),"",'OddsRatio_working_3-way'!H82)</f>
        <v>2.1608996723869289</v>
      </c>
      <c r="L83" s="21">
        <f>IF(OR($A83="",$B83="",$C83=""),"",'OddsRatio_working_3-way'!I82)</f>
        <v>3.6460145685936314</v>
      </c>
      <c r="M83" s="22">
        <f>IF(OR($A83="",$B83="",$C83=""),"",'OddsRatio_working_3-way'!J82)</f>
        <v>3.8028929026999734</v>
      </c>
      <c r="N83" s="23">
        <f t="shared" si="29"/>
        <v>46.059531618416152</v>
      </c>
      <c r="O83" s="24">
        <f t="shared" si="30"/>
        <v>27.531334763415888</v>
      </c>
      <c r="P83" s="24">
        <f t="shared" si="31"/>
        <v>26.409133618167957</v>
      </c>
      <c r="Q83" t="s">
        <v>368</v>
      </c>
      <c r="R83" t="s">
        <v>397</v>
      </c>
      <c r="S83" t="s">
        <v>491</v>
      </c>
      <c r="T83" s="35">
        <v>100</v>
      </c>
      <c r="U83" s="35">
        <f t="shared" si="32"/>
        <v>73.190348525469176</v>
      </c>
      <c r="V83" s="35">
        <f t="shared" si="33"/>
        <v>76.19047619047619</v>
      </c>
      <c r="W83" s="35">
        <f t="shared" si="34"/>
        <v>47.643979057591622</v>
      </c>
      <c r="X83" s="35">
        <f t="shared" si="35"/>
        <v>76.165544751932174</v>
      </c>
      <c r="Y83" s="35">
        <f t="shared" si="36"/>
        <v>79.165672416939216</v>
      </c>
      <c r="Z83" s="35">
        <f t="shared" si="37"/>
        <v>50.619175284054641</v>
      </c>
      <c r="AA83" s="35">
        <f t="shared" si="38"/>
        <v>-2.9751962264629981</v>
      </c>
      <c r="AB83" s="35">
        <f t="shared" si="39"/>
        <v>-2.9751962264630265</v>
      </c>
      <c r="AC83" s="35">
        <f t="shared" si="40"/>
        <v>-2.9751962264630194</v>
      </c>
      <c r="AF83">
        <v>1.98</v>
      </c>
      <c r="AG83">
        <v>1.91</v>
      </c>
      <c r="AJ83" t="s">
        <v>430</v>
      </c>
    </row>
    <row r="84" spans="1:36" ht="15" x14ac:dyDescent="0.25">
      <c r="A84">
        <v>3.73</v>
      </c>
      <c r="B84">
        <v>4.2</v>
      </c>
      <c r="C84">
        <v>1.91</v>
      </c>
      <c r="D84" s="20">
        <f t="shared" si="28"/>
        <v>2.9751962264630283E-2</v>
      </c>
      <c r="E84" s="17">
        <f>IF(OR($A84="",$B84="",$C84=""),"",A84*'MPTO_working_3-way'!$I83)</f>
        <v>3.8409748192470707</v>
      </c>
      <c r="F84" s="21">
        <f>IF(OR($A84="",$B84="",$C84=""),"",B84*'MPTO_working_3-way'!$I83)</f>
        <v>4.3249582415114478</v>
      </c>
      <c r="G84" s="22">
        <f>IF(OR($A84="",$B84="",$C84=""),"",C84*'MPTO_working_3-way'!$I83)</f>
        <v>1.9668262479254437</v>
      </c>
      <c r="H84" s="17">
        <f>IF(OR($A84="",$B84="",$C84=""),"",'MPTO_working_3-way'!E83)</f>
        <v>3.8732788050963594</v>
      </c>
      <c r="I84" s="21">
        <f>IF(OR($A84="",$B84="",$C84=""),"",'MPTO_working_3-way'!F83)</f>
        <v>4.3825450405367281</v>
      </c>
      <c r="J84" s="22">
        <f>IF(OR($A84="",$B84="",$C84=""),"",'MPTO_working_3-way'!G83)</f>
        <v>1.9468779225015485</v>
      </c>
      <c r="K84" s="17">
        <f>IF(OR($A84="",$B84="",$C84=""),"",'OddsRatio_working_3-way'!H83)</f>
        <v>3.8635713037588699</v>
      </c>
      <c r="L84" s="21">
        <f>IF(OR($A84="",$B84="",$C84=""),"",'OddsRatio_working_3-way'!I83)</f>
        <v>4.3565670959810943</v>
      </c>
      <c r="M84" s="22">
        <f>IF(OR($A84="",$B84="",$C84=""),"",'OddsRatio_working_3-way'!J83)</f>
        <v>1.9545237679196239</v>
      </c>
      <c r="N84" s="23">
        <f t="shared" si="29"/>
        <v>26.035057428364645</v>
      </c>
      <c r="O84" s="24">
        <f t="shared" si="30"/>
        <v>23.121610525666693</v>
      </c>
      <c r="P84" s="24">
        <f t="shared" si="31"/>
        <v>50.843332045968658</v>
      </c>
      <c r="Q84" t="s">
        <v>365</v>
      </c>
      <c r="R84" t="s">
        <v>352</v>
      </c>
      <c r="S84" t="s">
        <v>491</v>
      </c>
      <c r="T84" s="35">
        <v>100</v>
      </c>
      <c r="U84" s="35">
        <f t="shared" si="32"/>
        <v>41.520467836257311</v>
      </c>
      <c r="V84" s="35">
        <f t="shared" si="33"/>
        <v>77.011494252873561</v>
      </c>
      <c r="W84" s="35">
        <f t="shared" si="34"/>
        <v>78.260869565217391</v>
      </c>
      <c r="X84" s="35">
        <f t="shared" si="35"/>
        <v>44.727636181909048</v>
      </c>
      <c r="Y84" s="35">
        <f t="shared" si="36"/>
        <v>80.218662598525299</v>
      </c>
      <c r="Z84" s="35">
        <f t="shared" si="37"/>
        <v>81.468037910869128</v>
      </c>
      <c r="AA84" s="35">
        <f t="shared" si="38"/>
        <v>-3.2071683456517377</v>
      </c>
      <c r="AB84" s="35">
        <f t="shared" si="39"/>
        <v>-3.2071683456517377</v>
      </c>
      <c r="AC84" s="35">
        <f t="shared" si="40"/>
        <v>-3.2071683456517377</v>
      </c>
      <c r="AF84">
        <v>1.43</v>
      </c>
      <c r="AG84">
        <v>2.95</v>
      </c>
      <c r="AJ84" t="s">
        <v>430</v>
      </c>
    </row>
    <row r="85" spans="1:36" ht="15" x14ac:dyDescent="0.25">
      <c r="A85">
        <v>1.71</v>
      </c>
      <c r="B85">
        <v>4.3499999999999996</v>
      </c>
      <c r="C85">
        <v>4.5999999999999996</v>
      </c>
      <c r="D85" s="20">
        <f t="shared" si="28"/>
        <v>3.2071683456517341E-2</v>
      </c>
      <c r="E85" s="17">
        <f>IF(OR($A85="",$B85="",$C85=""),"",A85*'MPTO_working_3-way'!$I84)</f>
        <v>1.7648425787106445</v>
      </c>
      <c r="F85" s="21">
        <f>IF(OR($A85="",$B85="",$C85=""),"",B85*'MPTO_working_3-way'!$I84)</f>
        <v>4.4895118230358504</v>
      </c>
      <c r="G85" s="22">
        <f>IF(OR($A85="",$B85="",$C85=""),"",C85*'MPTO_working_3-way'!$I84)</f>
        <v>4.7475297438999791</v>
      </c>
      <c r="H85" s="17">
        <f>IF(OR($A85="",$B85="",$C85=""),"",'MPTO_working_3-way'!E84)</f>
        <v>1.7418423758666679</v>
      </c>
      <c r="I85" s="21">
        <f>IF(OR($A85="",$B85="",$C85=""),"",'MPTO_working_3-way'!F84)</f>
        <v>4.5621583424442012</v>
      </c>
      <c r="J85" s="22">
        <f>IF(OR($A85="",$B85="",$C85=""),"",'MPTO_working_3-way'!G84)</f>
        <v>4.8379119713829226</v>
      </c>
      <c r="K85" s="17">
        <f>IF(OR($A85="",$B85="",$C85=""),"",'OddsRatio_working_3-way'!H84)</f>
        <v>1.7499555710379038</v>
      </c>
      <c r="L85" s="21">
        <f>IF(OR($A85="",$B85="",$C85=""),"",'OddsRatio_working_3-way'!I84)</f>
        <v>4.5385227647563049</v>
      </c>
      <c r="M85" s="22">
        <f>IF(OR($A85="",$B85="",$C85=""),"",'OddsRatio_working_3-way'!J84)</f>
        <v>4.8025916277978213</v>
      </c>
      <c r="N85" s="23">
        <f t="shared" si="29"/>
        <v>56.662277534723707</v>
      </c>
      <c r="O85" s="24">
        <f t="shared" si="30"/>
        <v>22.274136686063798</v>
      </c>
      <c r="P85" s="24">
        <f t="shared" si="31"/>
        <v>21.063585779212506</v>
      </c>
      <c r="Q85" t="s">
        <v>377</v>
      </c>
      <c r="R85" t="s">
        <v>355</v>
      </c>
      <c r="S85" t="s">
        <v>491</v>
      </c>
      <c r="T85" s="35">
        <v>100</v>
      </c>
      <c r="U85" s="35">
        <f t="shared" si="32"/>
        <v>50.73891625615763</v>
      </c>
      <c r="V85" s="35">
        <f t="shared" si="33"/>
        <v>73.190348525469176</v>
      </c>
      <c r="W85" s="35">
        <f t="shared" si="34"/>
        <v>73.333333333333329</v>
      </c>
      <c r="X85" s="35">
        <f t="shared" si="35"/>
        <v>53.476318141197495</v>
      </c>
      <c r="Y85" s="35">
        <f t="shared" si="36"/>
        <v>75.927750410509034</v>
      </c>
      <c r="Z85" s="35">
        <f t="shared" si="37"/>
        <v>76.070735218373201</v>
      </c>
      <c r="AA85" s="35">
        <f t="shared" si="38"/>
        <v>-2.7374018850398656</v>
      </c>
      <c r="AB85" s="35">
        <f t="shared" si="39"/>
        <v>-2.7374018850398585</v>
      </c>
      <c r="AC85" s="35">
        <f t="shared" si="40"/>
        <v>-2.7374018850398727</v>
      </c>
      <c r="AF85">
        <v>1.62</v>
      </c>
      <c r="AG85">
        <v>2.4</v>
      </c>
      <c r="AJ85" t="s">
        <v>431</v>
      </c>
    </row>
    <row r="86" spans="1:36" ht="15" x14ac:dyDescent="0.25">
      <c r="A86">
        <v>2.0299999999999998</v>
      </c>
      <c r="B86">
        <v>3.73</v>
      </c>
      <c r="C86">
        <v>3.75</v>
      </c>
      <c r="D86" s="20">
        <f t="shared" si="28"/>
        <v>2.7374018850398585E-2</v>
      </c>
      <c r="E86" s="17">
        <f>IF(OR($A86="",$B86="",$C86=""),"",A86*'MPTO_working_3-way'!$I85)</f>
        <v>2.0855692582663088</v>
      </c>
      <c r="F86" s="21">
        <f>IF(OR($A86="",$B86="",$C86=""),"",B86*'MPTO_working_3-way'!$I85)</f>
        <v>3.8321050903119867</v>
      </c>
      <c r="G86" s="22">
        <f>IF(OR($A86="",$B86="",$C86=""),"",C86*'MPTO_working_3-way'!$I85)</f>
        <v>3.8526525706889947</v>
      </c>
      <c r="H86" s="17">
        <f>IF(OR($A86="",$B86="",$C86=""),"",'MPTO_working_3-way'!E85)</f>
        <v>2.0683115121988527</v>
      </c>
      <c r="I86" s="21">
        <f>IF(OR($A86="",$B86="",$C86=""),"",'MPTO_working_3-way'!F85)</f>
        <v>3.8614236708827763</v>
      </c>
      <c r="J86" s="22">
        <f>IF(OR($A86="",$B86="",$C86=""),"",'MPTO_working_3-way'!G85)</f>
        <v>3.8828619192125231</v>
      </c>
      <c r="K86" s="17">
        <f>IF(OR($A86="",$B86="",$C86=""),"",'OddsRatio_working_3-way'!H85)</f>
        <v>2.0751787025419461</v>
      </c>
      <c r="L86" s="21">
        <f>IF(OR($A86="",$B86="",$C86=""),"",'OddsRatio_working_3-way'!I85)</f>
        <v>3.8497454931451589</v>
      </c>
      <c r="M86" s="22">
        <f>IF(OR($A86="",$B86="",$C86=""),"",'OddsRatio_working_3-way'!J85)</f>
        <v>3.870622749505197</v>
      </c>
      <c r="N86" s="23">
        <f t="shared" si="29"/>
        <v>47.948539519194853</v>
      </c>
      <c r="O86" s="24">
        <f t="shared" si="30"/>
        <v>26.095317754414353</v>
      </c>
      <c r="P86" s="24">
        <f t="shared" si="31"/>
        <v>25.956142726390809</v>
      </c>
      <c r="Q86" t="s">
        <v>376</v>
      </c>
      <c r="R86" t="s">
        <v>399</v>
      </c>
      <c r="S86" t="s">
        <v>491</v>
      </c>
      <c r="T86" s="35">
        <v>100</v>
      </c>
      <c r="U86" s="35">
        <f t="shared" si="32"/>
        <v>52.38095238095238</v>
      </c>
      <c r="V86" s="35">
        <f t="shared" si="33"/>
        <v>75.247524752475243</v>
      </c>
      <c r="W86" s="35">
        <f t="shared" si="34"/>
        <v>69.6048632218845</v>
      </c>
      <c r="X86" s="35">
        <f t="shared" si="35"/>
        <v>55.14761202564025</v>
      </c>
      <c r="Y86" s="35">
        <f t="shared" si="36"/>
        <v>78.01418439716312</v>
      </c>
      <c r="Z86" s="35">
        <f t="shared" si="37"/>
        <v>72.371522866572363</v>
      </c>
      <c r="AA86" s="35">
        <f t="shared" si="38"/>
        <v>-2.76665964468787</v>
      </c>
      <c r="AB86" s="35">
        <f t="shared" si="39"/>
        <v>-2.7666596446878771</v>
      </c>
      <c r="AC86" s="35">
        <f t="shared" si="40"/>
        <v>-2.7666596446878629</v>
      </c>
      <c r="AF86">
        <v>1.85</v>
      </c>
      <c r="AG86">
        <v>2.04</v>
      </c>
      <c r="AJ86" t="s">
        <v>431</v>
      </c>
    </row>
    <row r="87" spans="1:36" ht="15" x14ac:dyDescent="0.25">
      <c r="A87">
        <v>2.1</v>
      </c>
      <c r="B87">
        <v>4.04</v>
      </c>
      <c r="C87">
        <v>3.29</v>
      </c>
      <c r="D87" s="20">
        <f t="shared" si="28"/>
        <v>2.7666596446878744E-2</v>
      </c>
      <c r="E87" s="17">
        <f>IF(OR($A87="",$B87="",$C87=""),"",A87*'MPTO_working_3-way'!$I86)</f>
        <v>2.1580998525384456</v>
      </c>
      <c r="F87" s="21">
        <f>IF(OR($A87="",$B87="",$C87=""),"",B87*'MPTO_working_3-way'!$I86)</f>
        <v>4.1517730496453904</v>
      </c>
      <c r="G87" s="22">
        <f>IF(OR($A87="",$B87="",$C87=""),"",C87*'MPTO_working_3-way'!$I86)</f>
        <v>3.3810231023102313</v>
      </c>
      <c r="H87" s="17">
        <f>IF(OR($A87="",$B87="",$C87=""),"",'MPTO_working_3-way'!E86)</f>
        <v>2.1414730902529149</v>
      </c>
      <c r="I87" s="21">
        <f>IF(OR($A87="",$B87="",$C87=""),"",'MPTO_working_3-way'!F86)</f>
        <v>4.196346134957273</v>
      </c>
      <c r="J87" s="22">
        <f>IF(OR($A87="",$B87="",$C87=""),"",'MPTO_working_3-way'!G86)</f>
        <v>3.3929454743482115</v>
      </c>
      <c r="K87" s="17">
        <f>IF(OR($A87="",$B87="",$C87=""),"",'OddsRatio_working_3-way'!H86)</f>
        <v>2.1483531286742776</v>
      </c>
      <c r="L87" s="21">
        <f>IF(OR($A87="",$B87="",$C87=""),"",'OddsRatio_working_3-way'!I86)</f>
        <v>4.1736304646998201</v>
      </c>
      <c r="M87" s="22">
        <f>IF(OR($A87="",$B87="",$C87=""),"",'OddsRatio_working_3-way'!J86)</f>
        <v>3.3906624224219035</v>
      </c>
      <c r="N87" s="23">
        <f t="shared" si="29"/>
        <v>46.337058909658836</v>
      </c>
      <c r="O87" s="24">
        <f t="shared" si="30"/>
        <v>24.08609497779296</v>
      </c>
      <c r="P87" s="24">
        <f t="shared" si="31"/>
        <v>29.576846112548193</v>
      </c>
      <c r="Q87" t="s">
        <v>356</v>
      </c>
      <c r="R87" t="s">
        <v>401</v>
      </c>
      <c r="S87" t="s">
        <v>491</v>
      </c>
      <c r="T87" s="35">
        <v>100</v>
      </c>
      <c r="U87" s="35">
        <f t="shared" si="32"/>
        <v>63.099630996309962</v>
      </c>
      <c r="V87" s="35">
        <f t="shared" si="33"/>
        <v>72.826086956521735</v>
      </c>
      <c r="W87" s="35">
        <f t="shared" si="34"/>
        <v>61.389961389961393</v>
      </c>
      <c r="X87" s="35">
        <f t="shared" si="35"/>
        <v>65.783951653516866</v>
      </c>
      <c r="Y87" s="35">
        <f t="shared" si="36"/>
        <v>75.510407613728646</v>
      </c>
      <c r="Z87" s="35">
        <f t="shared" si="37"/>
        <v>64.074282047168296</v>
      </c>
      <c r="AA87" s="35">
        <f t="shared" si="38"/>
        <v>-2.6843206572069036</v>
      </c>
      <c r="AB87" s="35">
        <f t="shared" si="39"/>
        <v>-2.6843206572069107</v>
      </c>
      <c r="AC87" s="35">
        <f t="shared" si="40"/>
        <v>-2.6843206572069036</v>
      </c>
      <c r="AF87">
        <v>1.5</v>
      </c>
      <c r="AG87">
        <v>2.68</v>
      </c>
      <c r="AJ87" t="s">
        <v>431</v>
      </c>
    </row>
    <row r="88" spans="1:36" ht="15" x14ac:dyDescent="0.25">
      <c r="A88">
        <v>2.71</v>
      </c>
      <c r="B88">
        <v>3.68</v>
      </c>
      <c r="C88">
        <v>2.59</v>
      </c>
      <c r="D88" s="20">
        <f t="shared" si="28"/>
        <v>2.6843206572069178E-2</v>
      </c>
      <c r="E88" s="17">
        <f>IF(OR($A88="",$B88="",$C88=""),"",A88*'MPTO_working_3-way'!$I87)</f>
        <v>2.7827450898103074</v>
      </c>
      <c r="F88" s="21">
        <f>IF(OR($A88="",$B88="",$C88=""),"",B88*'MPTO_working_3-way'!$I87)</f>
        <v>3.7787830001852147</v>
      </c>
      <c r="G88" s="22">
        <f>IF(OR($A88="",$B88="",$C88=""),"",C88*'MPTO_working_3-way'!$I87)</f>
        <v>2.659523905021659</v>
      </c>
      <c r="H88" s="17">
        <f>IF(OR($A88="",$B88="",$C88=""),"",'MPTO_working_3-way'!E87)</f>
        <v>2.7773460970890156</v>
      </c>
      <c r="I88" s="21">
        <f>IF(OR($A88="",$B88="",$C88=""),"",'MPTO_working_3-way'!F87)</f>
        <v>3.8052996382913782</v>
      </c>
      <c r="J88" s="22">
        <f>IF(OR($A88="",$B88="",$C88=""),"",'MPTO_working_3-way'!G87)</f>
        <v>2.6514463002495257</v>
      </c>
      <c r="K88" s="17">
        <f>IF(OR($A88="",$B88="",$C88=""),"",'OddsRatio_working_3-way'!H87)</f>
        <v>2.7805946520283982</v>
      </c>
      <c r="L88" s="21">
        <f>IF(OR($A88="",$B88="",$C88=""),"",'OddsRatio_working_3-way'!I87)</f>
        <v>3.790639571600062</v>
      </c>
      <c r="M88" s="22">
        <f>IF(OR($A88="",$B88="",$C88=""),"",'OddsRatio_working_3-way'!J87)</f>
        <v>2.6556406413597387</v>
      </c>
      <c r="N88" s="23">
        <f t="shared" si="29"/>
        <v>35.935738550460165</v>
      </c>
      <c r="O88" s="24">
        <f t="shared" si="30"/>
        <v>26.463546595583438</v>
      </c>
      <c r="P88" s="24">
        <f t="shared" si="31"/>
        <v>37.60071485395639</v>
      </c>
      <c r="Q88" t="s">
        <v>379</v>
      </c>
      <c r="R88" t="s">
        <v>375</v>
      </c>
      <c r="S88" t="s">
        <v>491</v>
      </c>
      <c r="T88" s="35">
        <v>100</v>
      </c>
      <c r="U88" s="35">
        <f t="shared" si="32"/>
        <v>61.240310077519375</v>
      </c>
      <c r="V88" s="35">
        <f t="shared" si="33"/>
        <v>74.747474747474755</v>
      </c>
      <c r="W88" s="35">
        <f t="shared" si="34"/>
        <v>61.240310077519375</v>
      </c>
      <c r="X88" s="35">
        <f t="shared" si="35"/>
        <v>64.012215175005878</v>
      </c>
      <c r="Y88" s="35">
        <f t="shared" si="36"/>
        <v>77.519379844961236</v>
      </c>
      <c r="Z88" s="35">
        <f t="shared" si="37"/>
        <v>64.012215175005878</v>
      </c>
      <c r="AA88" s="35">
        <f t="shared" si="38"/>
        <v>-2.7719050974865027</v>
      </c>
      <c r="AB88" s="35">
        <f t="shared" si="39"/>
        <v>-2.7719050974864814</v>
      </c>
      <c r="AC88" s="35">
        <f t="shared" si="40"/>
        <v>-2.7719050974865027</v>
      </c>
      <c r="AF88">
        <v>1.64</v>
      </c>
      <c r="AG88">
        <v>2.36</v>
      </c>
      <c r="AJ88" t="s">
        <v>431</v>
      </c>
    </row>
    <row r="89" spans="1:36" ht="15" x14ac:dyDescent="0.25">
      <c r="A89">
        <v>2.58</v>
      </c>
      <c r="B89">
        <v>3.96</v>
      </c>
      <c r="C89">
        <v>2.58</v>
      </c>
      <c r="D89" s="20">
        <f t="shared" si="28"/>
        <v>2.7719050974864823E-2</v>
      </c>
      <c r="E89" s="17">
        <f>IF(OR($A89="",$B89="",$C89=""),"",A89*'MPTO_working_3-way'!$I88)</f>
        <v>2.6515151515151514</v>
      </c>
      <c r="F89" s="21">
        <f>IF(OR($A89="",$B89="",$C89=""),"",B89*'MPTO_working_3-way'!$I88)</f>
        <v>4.0697674418604644</v>
      </c>
      <c r="G89" s="22">
        <f>IF(OR($A89="",$B89="",$C89=""),"",C89*'MPTO_working_3-way'!$I88)</f>
        <v>2.6515151515151514</v>
      </c>
      <c r="H89" s="17">
        <f>IF(OR($A89="",$B89="",$C89=""),"",'MPTO_working_3-way'!E88)</f>
        <v>2.6430049668874172</v>
      </c>
      <c r="I89" s="21">
        <f>IF(OR($A89="",$B89="",$C89=""),"",'MPTO_working_3-way'!F88)</f>
        <v>4.1103958802703566</v>
      </c>
      <c r="J89" s="22">
        <f>IF(OR($A89="",$B89="",$C89=""),"",'MPTO_working_3-way'!G88)</f>
        <v>2.6430049668874172</v>
      </c>
      <c r="K89" s="17">
        <f>IF(OR($A89="",$B89="",$C89=""),"",'OddsRatio_working_3-way'!H88)</f>
        <v>2.6478534608422661</v>
      </c>
      <c r="L89" s="21">
        <f>IF(OR($A89="",$B89="",$C89=""),"",'OddsRatio_working_3-way'!I88)</f>
        <v>4.0871178760082953</v>
      </c>
      <c r="M89" s="22">
        <f>IF(OR($A89="",$B89="",$C89=""),"",'OddsRatio_working_3-way'!J88)</f>
        <v>2.6478534608422661</v>
      </c>
      <c r="N89" s="23">
        <f t="shared" si="29"/>
        <v>37.714285714285715</v>
      </c>
      <c r="O89" s="24">
        <f t="shared" si="30"/>
        <v>24.571428571428577</v>
      </c>
      <c r="P89" s="24">
        <f t="shared" si="31"/>
        <v>37.714285714285715</v>
      </c>
      <c r="Q89" t="s">
        <v>244</v>
      </c>
      <c r="R89" t="s">
        <v>238</v>
      </c>
      <c r="S89" t="s">
        <v>491</v>
      </c>
      <c r="T89" s="35">
        <v>100</v>
      </c>
      <c r="U89" s="35">
        <f t="shared" si="32"/>
        <v>82.110912343470488</v>
      </c>
      <c r="V89" s="35">
        <f t="shared" si="33"/>
        <v>79.035639412997895</v>
      </c>
      <c r="W89" s="35">
        <f t="shared" si="34"/>
        <v>35.897435897435898</v>
      </c>
      <c r="X89" s="35">
        <f t="shared" si="35"/>
        <v>85.066924689566193</v>
      </c>
      <c r="Y89" s="35">
        <f t="shared" si="36"/>
        <v>81.991651759093614</v>
      </c>
      <c r="Z89" s="35">
        <f t="shared" si="37"/>
        <v>38.853448243531616</v>
      </c>
      <c r="AA89" s="35">
        <f t="shared" si="38"/>
        <v>-2.9560123460957044</v>
      </c>
      <c r="AB89" s="35">
        <f t="shared" si="39"/>
        <v>-2.9560123460957186</v>
      </c>
      <c r="AC89" s="35">
        <f t="shared" si="40"/>
        <v>-2.9560123460957186</v>
      </c>
      <c r="AF89">
        <v>1.45</v>
      </c>
      <c r="AG89">
        <v>2.88</v>
      </c>
      <c r="AJ89" t="s">
        <v>344</v>
      </c>
    </row>
    <row r="90" spans="1:36" ht="15" x14ac:dyDescent="0.25">
      <c r="A90">
        <v>5.59</v>
      </c>
      <c r="B90">
        <v>4.7699999999999996</v>
      </c>
      <c r="C90">
        <v>1.56</v>
      </c>
      <c r="D90" s="20">
        <f t="shared" si="28"/>
        <v>2.9560123460957044E-2</v>
      </c>
      <c r="E90" s="17">
        <f>IF(OR($A90="",$B90="",$C90=""),"",A90*'MPTO_working_3-way'!$I89)</f>
        <v>5.7552410901467494</v>
      </c>
      <c r="F90" s="21">
        <f>IF(OR($A90="",$B90="",$C90=""),"",B90*'MPTO_working_3-way'!$I89)</f>
        <v>4.9110017889087647</v>
      </c>
      <c r="G90" s="22">
        <f>IF(OR($A90="",$B90="",$C90=""),"",C90*'MPTO_working_3-way'!$I89)</f>
        <v>1.6061137925990931</v>
      </c>
      <c r="H90" s="17">
        <f>IF(OR($A90="",$B90="",$C90=""),"",'MPTO_working_3-way'!E89)</f>
        <v>5.9158470026179932</v>
      </c>
      <c r="I90" s="21">
        <f>IF(OR($A90="",$B90="",$C90=""),"",'MPTO_working_3-way'!F89)</f>
        <v>5.005249721558271</v>
      </c>
      <c r="J90" s="22">
        <f>IF(OR($A90="",$B90="",$C90=""),"",'MPTO_working_3-way'!G89)</f>
        <v>1.5843535164876517</v>
      </c>
      <c r="K90" s="17">
        <f>IF(OR($A90="",$B90="",$C90=""),"",'OddsRatio_working_3-way'!H89)</f>
        <v>5.8486515967998871</v>
      </c>
      <c r="L90" s="21">
        <f>IF(OR($A90="",$B90="",$C90=""),"",'OddsRatio_working_3-way'!I89)</f>
        <v>4.9824436862604742</v>
      </c>
      <c r="M90" s="22">
        <f>IF(OR($A90="",$B90="",$C90=""),"",'OddsRatio_working_3-way'!J89)</f>
        <v>1.5915566218317949</v>
      </c>
      <c r="N90" s="23">
        <f t="shared" si="29"/>
        <v>17.375466715235412</v>
      </c>
      <c r="O90" s="24">
        <f t="shared" si="30"/>
        <v>20.362444221837723</v>
      </c>
      <c r="P90" s="24">
        <f t="shared" si="31"/>
        <v>62.262089062926876</v>
      </c>
      <c r="Q90" t="s">
        <v>236</v>
      </c>
      <c r="R90" t="s">
        <v>234</v>
      </c>
      <c r="S90" t="s">
        <v>491</v>
      </c>
      <c r="T90" s="35">
        <v>100</v>
      </c>
      <c r="U90" s="35">
        <f t="shared" si="32"/>
        <v>38.271604938271601</v>
      </c>
      <c r="V90" s="35">
        <f t="shared" si="33"/>
        <v>74.619289340101517</v>
      </c>
      <c r="W90" s="35">
        <f t="shared" si="34"/>
        <v>83.974358974358964</v>
      </c>
      <c r="X90" s="35">
        <f t="shared" si="35"/>
        <v>41.406351685539498</v>
      </c>
      <c r="Y90" s="35">
        <f t="shared" si="36"/>
        <v>77.754036087369414</v>
      </c>
      <c r="Z90" s="35">
        <f t="shared" si="37"/>
        <v>87.109105721626861</v>
      </c>
      <c r="AA90" s="35">
        <f t="shared" si="38"/>
        <v>-3.1347467472678971</v>
      </c>
      <c r="AB90" s="35">
        <f t="shared" si="39"/>
        <v>-3.1347467472678971</v>
      </c>
      <c r="AC90" s="35">
        <f t="shared" si="40"/>
        <v>-3.1347467472678971</v>
      </c>
      <c r="AF90">
        <v>1.57</v>
      </c>
      <c r="AG90">
        <v>2.5</v>
      </c>
      <c r="AJ90" t="s">
        <v>344</v>
      </c>
    </row>
    <row r="91" spans="1:36" ht="15" x14ac:dyDescent="0.25">
      <c r="A91">
        <v>1.62</v>
      </c>
      <c r="B91">
        <v>3.94</v>
      </c>
      <c r="C91">
        <v>6.24</v>
      </c>
      <c r="D91" s="20">
        <f t="shared" si="28"/>
        <v>3.1347467472679025E-2</v>
      </c>
      <c r="E91" s="17">
        <f>IF(OR($A91="",$B91="",$C91=""),"",A91*'MPTO_working_3-way'!$I90)</f>
        <v>1.6707828973057401</v>
      </c>
      <c r="F91" s="21">
        <f>IF(OR($A91="",$B91="",$C91=""),"",B91*'MPTO_working_3-way'!$I90)</f>
        <v>4.0635090218423553</v>
      </c>
      <c r="G91" s="22">
        <f>IF(OR($A91="",$B91="",$C91=""),"",C91*'MPTO_working_3-way'!$I90)</f>
        <v>6.4356081970295174</v>
      </c>
      <c r="H91" s="17">
        <f>IF(OR($A91="",$B91="",$C91=""),"",'MPTO_working_3-way'!E90)</f>
        <v>1.647894960177785</v>
      </c>
      <c r="I91" s="21">
        <f>IF(OR($A91="",$B91="",$C91=""),"",'MPTO_working_3-way'!F90)</f>
        <v>4.1091733260260588</v>
      </c>
      <c r="J91" s="22">
        <f>IF(OR($A91="",$B91="",$C91=""),"",'MPTO_working_3-way'!G90)</f>
        <v>6.6752441581705169</v>
      </c>
      <c r="K91" s="17">
        <f>IF(OR($A91="",$B91="",$C91=""),"",'OddsRatio_working_3-way'!H90)</f>
        <v>1.6559257622003136</v>
      </c>
      <c r="L91" s="21">
        <f>IF(OR($A91="",$B91="",$C91=""),"",'OddsRatio_working_3-way'!I90)</f>
        <v>4.110357646562778</v>
      </c>
      <c r="M91" s="22">
        <f>IF(OR($A91="",$B91="",$C91=""),"",'OddsRatio_working_3-way'!J90)</f>
        <v>6.5436306353703904</v>
      </c>
      <c r="N91" s="23">
        <f t="shared" si="29"/>
        <v>59.852180771815014</v>
      </c>
      <c r="O91" s="24">
        <f t="shared" si="30"/>
        <v>24.609272297040693</v>
      </c>
      <c r="P91" s="24">
        <f t="shared" si="31"/>
        <v>15.538546931144284</v>
      </c>
      <c r="Q91" t="s">
        <v>239</v>
      </c>
      <c r="R91" t="s">
        <v>435</v>
      </c>
      <c r="S91" t="s">
        <v>491</v>
      </c>
      <c r="T91" s="35">
        <v>100</v>
      </c>
      <c r="U91" s="35">
        <f t="shared" si="32"/>
        <v>36.30573248407643</v>
      </c>
      <c r="V91" s="35">
        <f t="shared" si="33"/>
        <v>77.064220183486242</v>
      </c>
      <c r="W91" s="35">
        <f t="shared" si="34"/>
        <v>83.22147651006712</v>
      </c>
      <c r="X91" s="35">
        <f t="shared" si="35"/>
        <v>39.714303306446645</v>
      </c>
      <c r="Y91" s="35">
        <f t="shared" si="36"/>
        <v>80.47279100585645</v>
      </c>
      <c r="Z91" s="35">
        <f t="shared" si="37"/>
        <v>86.630047332437314</v>
      </c>
      <c r="AA91" s="35">
        <f t="shared" si="38"/>
        <v>-3.4085708223702156</v>
      </c>
      <c r="AB91" s="35">
        <f t="shared" si="39"/>
        <v>-3.4085708223702085</v>
      </c>
      <c r="AC91" s="35">
        <f t="shared" si="40"/>
        <v>-3.4085708223701943</v>
      </c>
      <c r="AF91">
        <v>2.04</v>
      </c>
      <c r="AG91">
        <v>1.85</v>
      </c>
      <c r="AJ91" t="s">
        <v>344</v>
      </c>
    </row>
    <row r="92" spans="1:36" ht="15" x14ac:dyDescent="0.25">
      <c r="A92">
        <v>1.57</v>
      </c>
      <c r="B92">
        <v>4.3600000000000003</v>
      </c>
      <c r="C92">
        <v>5.96</v>
      </c>
      <c r="D92" s="20">
        <f t="shared" si="28"/>
        <v>3.4085708223702049E-2</v>
      </c>
      <c r="E92" s="17">
        <f>IF(OR($A92="",$B92="",$C92=""),"",A92*'MPTO_working_3-way'!$I91)</f>
        <v>1.6235145619112124</v>
      </c>
      <c r="F92" s="21">
        <f>IF(OR($A92="",$B92="",$C92=""),"",B92*'MPTO_working_3-way'!$I91)</f>
        <v>4.5086136878553411</v>
      </c>
      <c r="G92" s="22">
        <f>IF(OR($A92="",$B92="",$C92=""),"",C92*'MPTO_working_3-way'!$I91)</f>
        <v>6.1631508210132644</v>
      </c>
      <c r="H92" s="17">
        <f>IF(OR($A92="",$B92="",$C92=""),"",'MPTO_working_3-way'!E91)</f>
        <v>1.5985146028941859</v>
      </c>
      <c r="I92" s="21">
        <f>IF(OR($A92="",$B92="",$C92=""),"",'MPTO_working_3-way'!F91)</f>
        <v>4.5872423334184873</v>
      </c>
      <c r="J92" s="22">
        <f>IF(OR($A92="",$B92="",$C92=""),"",'MPTO_working_3-way'!G91)</f>
        <v>6.3929081819412605</v>
      </c>
      <c r="K92" s="17">
        <f>IF(OR($A92="",$B92="",$C92=""),"",'OddsRatio_working_3-way'!H91)</f>
        <v>1.6068811973957784</v>
      </c>
      <c r="L92" s="21">
        <f>IF(OR($A92="",$B92="",$C92=""),"",'OddsRatio_working_3-way'!I91)</f>
        <v>4.5774049530698537</v>
      </c>
      <c r="M92" s="22">
        <f>IF(OR($A92="",$B92="",$C92=""),"",'OddsRatio_working_3-way'!J91)</f>
        <v>6.2809311211983543</v>
      </c>
      <c r="N92" s="23">
        <f t="shared" si="29"/>
        <v>61.594766284251449</v>
      </c>
      <c r="O92" s="24">
        <f t="shared" si="30"/>
        <v>22.179766758319904</v>
      </c>
      <c r="P92" s="24">
        <f t="shared" si="31"/>
        <v>16.225466957428651</v>
      </c>
      <c r="Q92" t="s">
        <v>327</v>
      </c>
      <c r="R92" t="s">
        <v>242</v>
      </c>
      <c r="S92" t="s">
        <v>491</v>
      </c>
      <c r="T92" s="35">
        <v>100</v>
      </c>
      <c r="U92" s="35">
        <f t="shared" si="32"/>
        <v>25.373134328358205</v>
      </c>
      <c r="V92" s="35">
        <f t="shared" si="33"/>
        <v>82.363315696649025</v>
      </c>
      <c r="W92" s="35">
        <f t="shared" si="34"/>
        <v>89.071038251366119</v>
      </c>
      <c r="X92" s="35">
        <f t="shared" si="35"/>
        <v>28.565646051984849</v>
      </c>
      <c r="Y92" s="35">
        <f t="shared" si="36"/>
        <v>85.555827420275662</v>
      </c>
      <c r="Z92" s="35">
        <f t="shared" si="37"/>
        <v>92.263549974992756</v>
      </c>
      <c r="AA92" s="35">
        <f t="shared" si="38"/>
        <v>-3.1925117236266445</v>
      </c>
      <c r="AB92" s="35">
        <f t="shared" si="39"/>
        <v>-3.1925117236266374</v>
      </c>
      <c r="AC92" s="35">
        <f t="shared" si="40"/>
        <v>-3.1925117236266374</v>
      </c>
      <c r="AF92">
        <v>1.79</v>
      </c>
      <c r="AG92">
        <v>2.09</v>
      </c>
      <c r="AJ92" t="s">
        <v>344</v>
      </c>
    </row>
    <row r="93" spans="1:36" ht="15" x14ac:dyDescent="0.25">
      <c r="A93">
        <v>1.34</v>
      </c>
      <c r="B93">
        <v>5.67</v>
      </c>
      <c r="C93">
        <v>9.15</v>
      </c>
      <c r="D93" s="20">
        <f t="shared" si="28"/>
        <v>3.1925117236266232E-2</v>
      </c>
      <c r="E93" s="17">
        <f>IF(OR($A93="",$B93="",$C93=""),"",A93*'MPTO_working_3-way'!$I92)</f>
        <v>1.3827796570965969</v>
      </c>
      <c r="F93" s="21">
        <f>IF(OR($A93="",$B93="",$C93=""),"",B93*'MPTO_working_3-way'!$I92)</f>
        <v>5.8510154147296296</v>
      </c>
      <c r="G93" s="22">
        <f>IF(OR($A93="",$B93="",$C93=""),"",C93*'MPTO_working_3-way'!$I92)</f>
        <v>9.4421148227118366</v>
      </c>
      <c r="H93" s="17">
        <f>IF(OR($A93="",$B93="",$C93=""),"",'MPTO_working_3-way'!E92)</f>
        <v>1.359384670015207</v>
      </c>
      <c r="I93" s="21">
        <f>IF(OR($A93="",$B93="",$C93=""),"",'MPTO_working_3-way'!F92)</f>
        <v>6.0340876246290502</v>
      </c>
      <c r="J93" s="22">
        <f>IF(OR($A93="",$B93="",$C93=""),"",'MPTO_working_3-way'!G92)</f>
        <v>10.137062025462267</v>
      </c>
      <c r="K93" s="17">
        <f>IF(OR($A93="",$B93="",$C93=""),"",'OddsRatio_working_3-way'!H92)</f>
        <v>1.3662588845253221</v>
      </c>
      <c r="L93" s="21">
        <f>IF(OR($A93="",$B93="",$C93=""),"",'OddsRatio_working_3-way'!I92)</f>
        <v>6.0306735021566285</v>
      </c>
      <c r="M93" s="22">
        <f>IF(OR($A93="",$B93="",$C93=""),"",'OddsRatio_working_3-way'!J92)</f>
        <v>9.7794409084746281</v>
      </c>
      <c r="N93" s="23">
        <f t="shared" si="29"/>
        <v>72.318101793577583</v>
      </c>
      <c r="O93" s="24">
        <f t="shared" si="30"/>
        <v>17.091050512062427</v>
      </c>
      <c r="P93" s="24">
        <f t="shared" si="31"/>
        <v>10.590847694359997</v>
      </c>
      <c r="Q93" t="s">
        <v>243</v>
      </c>
      <c r="R93" t="s">
        <v>459</v>
      </c>
      <c r="S93" t="s">
        <v>491</v>
      </c>
      <c r="T93" s="35">
        <v>100</v>
      </c>
      <c r="U93" s="35">
        <f t="shared" si="32"/>
        <v>30.555555555555554</v>
      </c>
      <c r="V93" s="35">
        <f t="shared" si="33"/>
        <v>79.757085020242926</v>
      </c>
      <c r="W93" s="35">
        <f t="shared" si="34"/>
        <v>86.559139784946225</v>
      </c>
      <c r="X93" s="35">
        <f t="shared" si="35"/>
        <v>33.683775194810849</v>
      </c>
      <c r="Y93" s="35">
        <f t="shared" si="36"/>
        <v>82.885304659498203</v>
      </c>
      <c r="Z93" s="35">
        <f t="shared" si="37"/>
        <v>89.687359424201532</v>
      </c>
      <c r="AA93" s="35">
        <f t="shared" si="38"/>
        <v>-3.1282196392552954</v>
      </c>
      <c r="AB93" s="35">
        <f t="shared" si="39"/>
        <v>-3.1282196392552777</v>
      </c>
      <c r="AC93" s="35">
        <f t="shared" si="40"/>
        <v>-3.1282196392553061</v>
      </c>
      <c r="AF93">
        <v>1.56</v>
      </c>
      <c r="AG93">
        <v>2.54</v>
      </c>
      <c r="AJ93" t="s">
        <v>344</v>
      </c>
    </row>
    <row r="94" spans="1:36" ht="15" x14ac:dyDescent="0.25">
      <c r="A94">
        <v>1.44</v>
      </c>
      <c r="B94">
        <v>4.9400000000000004</v>
      </c>
      <c r="C94">
        <v>7.44</v>
      </c>
      <c r="D94" s="20">
        <f t="shared" si="28"/>
        <v>3.1282196392552919E-2</v>
      </c>
      <c r="E94" s="17">
        <f>IF(OR($A94="",$B94="",$C94=""),"",A94*'MPTO_working_3-way'!$I93)</f>
        <v>1.4850463628052761</v>
      </c>
      <c r="F94" s="21">
        <f>IF(OR($A94="",$B94="",$C94=""),"",B94*'MPTO_working_3-way'!$I93)</f>
        <v>5.0945340501792122</v>
      </c>
      <c r="G94" s="22">
        <f>IF(OR($A94="",$B94="",$C94=""),"",C94*'MPTO_working_3-way'!$I93)</f>
        <v>7.6727395411605945</v>
      </c>
      <c r="H94" s="17">
        <f>IF(OR($A94="",$B94="",$C94=""),"",'MPTO_working_3-way'!E93)</f>
        <v>1.461951871468677</v>
      </c>
      <c r="I94" s="21">
        <f>IF(OR($A94="",$B94="",$C94=""),"",'MPTO_working_3-way'!F93)</f>
        <v>5.2082858348501357</v>
      </c>
      <c r="J94" s="22">
        <f>IF(OR($A94="",$B94="",$C94=""),"",'MPTO_working_3-way'!G93)</f>
        <v>8.0657387810040273</v>
      </c>
      <c r="K94" s="17">
        <f>IF(OR($A94="",$B94="",$C94=""),"",'OddsRatio_working_3-way'!H93)</f>
        <v>1.4692027732186979</v>
      </c>
      <c r="L94" s="21">
        <f>IF(OR($A94="",$B94="",$C94=""),"",'OddsRatio_working_3-way'!I93)</f>
        <v>5.2014975601856115</v>
      </c>
      <c r="M94" s="22">
        <f>IF(OR($A94="",$B94="",$C94=""),"",'OddsRatio_working_3-way'!J93)</f>
        <v>7.8674224080191246</v>
      </c>
      <c r="N94" s="23">
        <f t="shared" si="29"/>
        <v>67.33796499868086</v>
      </c>
      <c r="O94" s="24">
        <f t="shared" si="30"/>
        <v>19.628880485445428</v>
      </c>
      <c r="P94" s="24">
        <f t="shared" si="31"/>
        <v>13.033154515873713</v>
      </c>
      <c r="Q94" t="s">
        <v>237</v>
      </c>
      <c r="R94" t="s">
        <v>241</v>
      </c>
      <c r="S94" t="s">
        <v>491</v>
      </c>
      <c r="T94" s="35">
        <v>100</v>
      </c>
      <c r="U94" s="35">
        <f t="shared" si="32"/>
        <v>89.594172736732574</v>
      </c>
      <c r="V94" s="35">
        <f t="shared" si="33"/>
        <v>82.608695652173907</v>
      </c>
      <c r="W94" s="35">
        <f t="shared" si="34"/>
        <v>24.81203007518797</v>
      </c>
      <c r="X94" s="35">
        <f t="shared" si="35"/>
        <v>92.579274272638116</v>
      </c>
      <c r="Y94" s="35">
        <f t="shared" si="36"/>
        <v>85.593797188079463</v>
      </c>
      <c r="Z94" s="35">
        <f t="shared" si="37"/>
        <v>27.797131611093519</v>
      </c>
      <c r="AA94" s="35">
        <f t="shared" si="38"/>
        <v>-2.9851015359055424</v>
      </c>
      <c r="AB94" s="35">
        <f t="shared" si="39"/>
        <v>-2.9851015359055566</v>
      </c>
      <c r="AC94" s="35">
        <f t="shared" si="40"/>
        <v>-2.9851015359055495</v>
      </c>
      <c r="AF94">
        <v>1.64</v>
      </c>
      <c r="AG94">
        <v>2.34</v>
      </c>
      <c r="AJ94" t="s">
        <v>344</v>
      </c>
    </row>
    <row r="95" spans="1:36" ht="15" x14ac:dyDescent="0.25">
      <c r="A95">
        <v>9.61</v>
      </c>
      <c r="B95">
        <v>5.75</v>
      </c>
      <c r="C95">
        <v>1.33</v>
      </c>
      <c r="D95" s="20">
        <f t="shared" si="28"/>
        <v>2.9851015359055433E-2</v>
      </c>
      <c r="E95" s="17">
        <f>IF(OR($A95="",$B95="",$C95=""),"",A95*'MPTO_working_3-way'!$I94)</f>
        <v>9.8968682576005218</v>
      </c>
      <c r="F95" s="21">
        <f>IF(OR($A95="",$B95="",$C95=""),"",B95*'MPTO_working_3-way'!$I94)</f>
        <v>5.9216433383145688</v>
      </c>
      <c r="G95" s="22">
        <f>IF(OR($A95="",$B95="",$C95=""),"",C95*'MPTO_working_3-way'!$I94)</f>
        <v>1.3697018504275438</v>
      </c>
      <c r="H95" s="17">
        <f>IF(OR($A95="",$B95="",$C95=""),"",'MPTO_working_3-way'!E94)</f>
        <v>10.626096606168826</v>
      </c>
      <c r="I95" s="21">
        <f>IF(OR($A95="",$B95="",$C95=""),"",'MPTO_working_3-way'!F94)</f>
        <v>6.098947927493926</v>
      </c>
      <c r="J95" s="22">
        <f>IF(OR($A95="",$B95="",$C95=""),"",'MPTO_working_3-way'!G94)</f>
        <v>1.3478372104432319</v>
      </c>
      <c r="K95" s="17">
        <f>IF(OR($A95="",$B95="",$C95=""),"",'OddsRatio_working_3-way'!H94)</f>
        <v>10.24284686015973</v>
      </c>
      <c r="L95" s="21">
        <f>IF(OR($A95="",$B95="",$C95=""),"",'OddsRatio_working_3-way'!I94)</f>
        <v>6.0991315430614099</v>
      </c>
      <c r="M95" s="22">
        <f>IF(OR($A95="",$B95="",$C95=""),"",'OddsRatio_working_3-way'!J94)</f>
        <v>1.3542554545705823</v>
      </c>
      <c r="N95" s="23">
        <f t="shared" si="29"/>
        <v>10.104206441588506</v>
      </c>
      <c r="O95" s="24">
        <f t="shared" si="30"/>
        <v>16.887204157159221</v>
      </c>
      <c r="P95" s="24">
        <f t="shared" si="31"/>
        <v>73.00858940125228</v>
      </c>
      <c r="Q95" t="s">
        <v>328</v>
      </c>
      <c r="R95" t="s">
        <v>220</v>
      </c>
      <c r="S95" t="s">
        <v>491</v>
      </c>
      <c r="T95" s="35">
        <v>100</v>
      </c>
      <c r="U95" s="35">
        <f t="shared" si="32"/>
        <v>66.442953020134226</v>
      </c>
      <c r="V95" s="35">
        <f t="shared" si="33"/>
        <v>75.728155339805824</v>
      </c>
      <c r="W95" s="35">
        <f t="shared" si="34"/>
        <v>55.156950672645742</v>
      </c>
      <c r="X95" s="35">
        <f t="shared" si="35"/>
        <v>69.114893987548442</v>
      </c>
      <c r="Y95" s="35">
        <f t="shared" si="36"/>
        <v>78.400096307220039</v>
      </c>
      <c r="Z95" s="35">
        <f t="shared" si="37"/>
        <v>57.82889164005995</v>
      </c>
      <c r="AA95" s="35">
        <f t="shared" si="38"/>
        <v>-2.6719409674142156</v>
      </c>
      <c r="AB95" s="35">
        <f t="shared" si="39"/>
        <v>-2.6719409674142156</v>
      </c>
      <c r="AC95" s="35">
        <f t="shared" si="40"/>
        <v>-2.6719409674142085</v>
      </c>
      <c r="AF95">
        <v>1.56</v>
      </c>
      <c r="AG95">
        <v>2.54</v>
      </c>
      <c r="AJ95" t="s">
        <v>344</v>
      </c>
    </row>
    <row r="96" spans="1:36" ht="15" x14ac:dyDescent="0.25">
      <c r="A96">
        <v>2.98</v>
      </c>
      <c r="B96">
        <v>4.12</v>
      </c>
      <c r="C96">
        <v>2.23</v>
      </c>
      <c r="D96" s="20">
        <f t="shared" si="28"/>
        <v>2.6719409674142103E-2</v>
      </c>
      <c r="E96" s="17">
        <f>IF(OR($A96="",$B96="",$C96=""),"",A96*'MPTO_working_3-way'!$I95)</f>
        <v>3.0596238408289436</v>
      </c>
      <c r="F96" s="21">
        <f>IF(OR($A96="",$B96="",$C96=""),"",B96*'MPTO_working_3-way'!$I95)</f>
        <v>4.2300839678574658</v>
      </c>
      <c r="G96" s="22">
        <f>IF(OR($A96="",$B96="",$C96=""),"",C96*'MPTO_working_3-way'!$I95)</f>
        <v>2.2895842835733369</v>
      </c>
      <c r="H96" s="17">
        <f>IF(OR($A96="",$B96="",$C96=""),"",'MPTO_working_3-way'!E95)</f>
        <v>3.0612494804565187</v>
      </c>
      <c r="I96" s="21">
        <f>IF(OR($A96="",$B96="",$C96=""),"",'MPTO_working_3-way'!F95)</f>
        <v>4.2769408738967778</v>
      </c>
      <c r="J96" s="22">
        <f>IF(OR($A96="",$B96="",$C96=""),"",'MPTO_working_3-way'!G95)</f>
        <v>2.2751884920986662</v>
      </c>
      <c r="K96" s="17">
        <f>IF(OR($A96="",$B96="",$C96=""),"",'OddsRatio_working_3-way'!H95)</f>
        <v>3.0630776166704359</v>
      </c>
      <c r="L96" s="21">
        <f>IF(OR($A96="",$B96="",$C96=""),"",'OddsRatio_working_3-way'!I95)</f>
        <v>4.250910183844324</v>
      </c>
      <c r="M96" s="22">
        <f>IF(OR($A96="",$B96="",$C96=""),"",'OddsRatio_working_3-way'!J95)</f>
        <v>2.281608822477089</v>
      </c>
      <c r="N96" s="23">
        <f t="shared" si="29"/>
        <v>32.683756305450615</v>
      </c>
      <c r="O96" s="24">
        <f t="shared" si="30"/>
        <v>23.640192667534667</v>
      </c>
      <c r="P96" s="24">
        <f t="shared" si="31"/>
        <v>43.676051027014715</v>
      </c>
      <c r="Q96" t="s">
        <v>282</v>
      </c>
      <c r="R96" t="s">
        <v>284</v>
      </c>
      <c r="S96" t="s">
        <v>491</v>
      </c>
      <c r="T96" s="35">
        <v>100</v>
      </c>
      <c r="U96" s="35">
        <f t="shared" si="32"/>
        <v>66.329966329966325</v>
      </c>
      <c r="V96" s="35">
        <f t="shared" si="33"/>
        <v>72.972972972972968</v>
      </c>
      <c r="W96" s="35">
        <f t="shared" si="34"/>
        <v>57.983193277310924</v>
      </c>
      <c r="X96" s="35">
        <f t="shared" si="35"/>
        <v>69.0438337497161</v>
      </c>
      <c r="Y96" s="35">
        <f t="shared" si="36"/>
        <v>75.686840392722743</v>
      </c>
      <c r="Z96" s="35">
        <f t="shared" si="37"/>
        <v>60.697060697060692</v>
      </c>
      <c r="AA96" s="35">
        <f t="shared" si="38"/>
        <v>-2.713867419749775</v>
      </c>
      <c r="AB96" s="35">
        <f t="shared" si="39"/>
        <v>-2.713867419749775</v>
      </c>
      <c r="AC96" s="35">
        <f t="shared" si="40"/>
        <v>-2.7138674197497679</v>
      </c>
      <c r="AF96">
        <v>1.42</v>
      </c>
      <c r="AG96">
        <v>3</v>
      </c>
      <c r="AJ96" t="s">
        <v>344</v>
      </c>
    </row>
    <row r="97" spans="1:36" ht="15" x14ac:dyDescent="0.25">
      <c r="A97">
        <v>2.97</v>
      </c>
      <c r="B97">
        <v>3.7</v>
      </c>
      <c r="C97">
        <v>2.38</v>
      </c>
      <c r="D97" s="20">
        <f t="shared" si="28"/>
        <v>2.7138674197497714E-2</v>
      </c>
      <c r="E97" s="17">
        <f>IF(OR($A97="",$B97="",$C97=""),"",A97*'MPTO_working_3-way'!$I96)</f>
        <v>3.0506018623665683</v>
      </c>
      <c r="F97" s="21">
        <f>IF(OR($A97="",$B97="",$C97=""),"",B97*'MPTO_working_3-way'!$I96)</f>
        <v>3.8004130945307417</v>
      </c>
      <c r="G97" s="22">
        <f>IF(OR($A97="",$B97="",$C97=""),"",C97*'MPTO_working_3-way'!$I96)</f>
        <v>2.4445900445900444</v>
      </c>
      <c r="H97" s="17">
        <f>IF(OR($A97="",$B97="",$C97=""),"",'MPTO_working_3-way'!E96)</f>
        <v>3.0519989326371095</v>
      </c>
      <c r="I97" s="21">
        <f>IF(OR($A97="",$B97="",$C97=""),"",'MPTO_working_3-way'!F96)</f>
        <v>3.8281315104103144</v>
      </c>
      <c r="J97" s="22">
        <f>IF(OR($A97="",$B97="",$C97=""),"",'MPTO_working_3-way'!G96)</f>
        <v>2.4323689394188337</v>
      </c>
      <c r="K97" s="17">
        <f>IF(OR($A97="",$B97="",$C97=""),"",'OddsRatio_working_3-way'!H96)</f>
        <v>3.0526985249223717</v>
      </c>
      <c r="L97" s="21">
        <f>IF(OR($A97="",$B97="",$C97=""),"",'OddsRatio_working_3-way'!I96)</f>
        <v>3.8133431559849762</v>
      </c>
      <c r="M97" s="22">
        <f>IF(OR($A97="",$B97="",$C97=""),"",'OddsRatio_working_3-way'!J96)</f>
        <v>2.4379309463923211</v>
      </c>
      <c r="N97" s="23">
        <f t="shared" si="29"/>
        <v>32.780416623237393</v>
      </c>
      <c r="O97" s="24">
        <f t="shared" si="30"/>
        <v>26.312929019193259</v>
      </c>
      <c r="P97" s="24">
        <f t="shared" si="31"/>
        <v>40.906654357569359</v>
      </c>
      <c r="Q97" t="s">
        <v>86</v>
      </c>
      <c r="R97" t="s">
        <v>208</v>
      </c>
      <c r="S97" t="s">
        <v>491</v>
      </c>
      <c r="T97" s="35">
        <v>100</v>
      </c>
      <c r="U97" s="35">
        <f t="shared" si="32"/>
        <v>57.805907172995774</v>
      </c>
      <c r="V97" s="35">
        <f t="shared" si="33"/>
        <v>70.326409495548958</v>
      </c>
      <c r="W97" s="35">
        <f t="shared" si="34"/>
        <v>69.040247678018574</v>
      </c>
      <c r="X97" s="35">
        <f t="shared" si="35"/>
        <v>60.633342826432468</v>
      </c>
      <c r="Y97" s="35">
        <f t="shared" si="36"/>
        <v>73.153845148985639</v>
      </c>
      <c r="Z97" s="35">
        <f t="shared" si="37"/>
        <v>71.867683331455254</v>
      </c>
      <c r="AA97" s="35">
        <f t="shared" si="38"/>
        <v>-2.8274356534366945</v>
      </c>
      <c r="AB97" s="35">
        <f t="shared" si="39"/>
        <v>-2.8274356534366802</v>
      </c>
      <c r="AC97" s="35">
        <f t="shared" si="40"/>
        <v>-2.8274356534366802</v>
      </c>
      <c r="AF97">
        <v>1.64</v>
      </c>
      <c r="AG97">
        <v>2.35</v>
      </c>
      <c r="AJ97" t="s">
        <v>213</v>
      </c>
    </row>
    <row r="98" spans="1:36" ht="15" x14ac:dyDescent="0.25">
      <c r="A98">
        <v>2.37</v>
      </c>
      <c r="B98">
        <v>3.37</v>
      </c>
      <c r="C98">
        <v>3.23</v>
      </c>
      <c r="D98" s="20">
        <f t="shared" si="28"/>
        <v>2.8274356534366829E-2</v>
      </c>
      <c r="E98" s="17">
        <f>IF(OR($A98="",$B98="",$C98=""),"",A98*'MPTO_working_3-way'!$I97)</f>
        <v>2.4370102249864494</v>
      </c>
      <c r="F98" s="21">
        <f>IF(OR($A98="",$B98="",$C98=""),"",B98*'MPTO_working_3-way'!$I97)</f>
        <v>3.4652845815208164</v>
      </c>
      <c r="G98" s="22">
        <f>IF(OR($A98="",$B98="",$C98=""),"",C98*'MPTO_working_3-way'!$I97)</f>
        <v>3.321326171606005</v>
      </c>
      <c r="H98" s="17">
        <f>IF(OR($A98="",$B98="",$C98=""),"",'MPTO_working_3-way'!E97)</f>
        <v>2.4241475577483564</v>
      </c>
      <c r="I98" s="21">
        <f>IF(OR($A98="",$B98="",$C98=""),"",'MPTO_working_3-way'!F97)</f>
        <v>3.480547504131497</v>
      </c>
      <c r="J98" s="22">
        <f>IF(OR($A98="",$B98="",$C98=""),"",'MPTO_working_3-way'!G97)</f>
        <v>3.3314151299495376</v>
      </c>
      <c r="K98" s="17">
        <f>IF(OR($A98="",$B98="",$C98=""),"",'OddsRatio_working_3-way'!H97)</f>
        <v>2.4297896179383303</v>
      </c>
      <c r="L98" s="21">
        <f>IF(OR($A98="",$B98="",$C98=""),"",'OddsRatio_working_3-way'!I97)</f>
        <v>3.4734316748276233</v>
      </c>
      <c r="M98" s="22">
        <f>IF(OR($A98="",$B98="",$C98=""),"",'OddsRatio_working_3-way'!J97)</f>
        <v>3.3273217868631217</v>
      </c>
      <c r="N98" s="23">
        <f t="shared" si="29"/>
        <v>41.033886101383118</v>
      </c>
      <c r="O98" s="24">
        <f t="shared" si="30"/>
        <v>28.85765877159584</v>
      </c>
      <c r="P98" s="24">
        <f t="shared" si="31"/>
        <v>30.108455127021045</v>
      </c>
      <c r="Q98" t="s">
        <v>94</v>
      </c>
      <c r="R98" t="s">
        <v>102</v>
      </c>
      <c r="S98" t="s">
        <v>491</v>
      </c>
      <c r="T98" s="35">
        <v>100</v>
      </c>
      <c r="U98" s="35">
        <f t="shared" si="32"/>
        <v>41.520467836257311</v>
      </c>
      <c r="V98" s="35">
        <f t="shared" si="33"/>
        <v>74.619289340101517</v>
      </c>
      <c r="W98" s="35">
        <f t="shared" si="34"/>
        <v>80.769230769230759</v>
      </c>
      <c r="X98" s="35">
        <f t="shared" si="35"/>
        <v>44.611479890667702</v>
      </c>
      <c r="Y98" s="35">
        <f t="shared" si="36"/>
        <v>77.710301394511916</v>
      </c>
      <c r="Z98" s="35">
        <f t="shared" si="37"/>
        <v>83.860242823641158</v>
      </c>
      <c r="AA98" s="35">
        <f t="shared" si="38"/>
        <v>-3.0910120544103918</v>
      </c>
      <c r="AB98" s="35">
        <f t="shared" si="39"/>
        <v>-3.0910120544103989</v>
      </c>
      <c r="AC98" s="35">
        <f t="shared" si="40"/>
        <v>-3.0910120544103989</v>
      </c>
      <c r="AF98">
        <v>2.0699999999999998</v>
      </c>
      <c r="AG98">
        <v>1.83</v>
      </c>
      <c r="AJ98" t="s">
        <v>213</v>
      </c>
    </row>
    <row r="99" spans="1:36" ht="15" x14ac:dyDescent="0.25">
      <c r="A99">
        <v>1.71</v>
      </c>
      <c r="B99">
        <v>3.94</v>
      </c>
      <c r="C99">
        <v>5.2</v>
      </c>
      <c r="D99" s="20">
        <f t="shared" si="28"/>
        <v>3.0910120544104025E-2</v>
      </c>
      <c r="E99" s="17">
        <f>IF(OR($A99="",$B99="",$C99=""),"",A99*'MPTO_working_3-way'!$I98)</f>
        <v>1.7628563061304179</v>
      </c>
      <c r="F99" s="21">
        <f>IF(OR($A99="",$B99="",$C99=""),"",B99*'MPTO_working_3-way'!$I98)</f>
        <v>4.0617858749437694</v>
      </c>
      <c r="G99" s="22">
        <f>IF(OR($A99="",$B99="",$C99=""),"",C99*'MPTO_working_3-way'!$I98)</f>
        <v>5.3607326268293409</v>
      </c>
      <c r="H99" s="17">
        <f>IF(OR($A99="",$B99="",$C99=""),"",'MPTO_working_3-way'!E98)</f>
        <v>1.7406684345493653</v>
      </c>
      <c r="I99" s="21">
        <f>IF(OR($A99="",$B99="",$C99=""),"",'MPTO_working_3-way'!F98)</f>
        <v>4.1067132209175297</v>
      </c>
      <c r="J99" s="22">
        <f>IF(OR($A99="",$B99="",$C99=""),"",'MPTO_working_3-way'!G98)</f>
        <v>5.4943751150069424</v>
      </c>
      <c r="K99" s="17">
        <f>IF(OR($A99="",$B99="",$C99=""),"",'OddsRatio_working_3-way'!H98)</f>
        <v>1.7486215537777432</v>
      </c>
      <c r="L99" s="21">
        <f>IF(OR($A99="",$B99="",$C99=""),"",'OddsRatio_working_3-way'!I98)</f>
        <v>4.0999258705726271</v>
      </c>
      <c r="M99" s="22">
        <f>IF(OR($A99="",$B99="",$C99=""),"",'OddsRatio_working_3-way'!J98)</f>
        <v>5.4284655293894666</v>
      </c>
      <c r="N99" s="23">
        <f t="shared" si="29"/>
        <v>56.726120927863022</v>
      </c>
      <c r="O99" s="24">
        <f t="shared" si="30"/>
        <v>24.619712382397406</v>
      </c>
      <c r="P99" s="24">
        <f t="shared" si="31"/>
        <v>18.654166689739572</v>
      </c>
      <c r="Q99" t="s">
        <v>209</v>
      </c>
      <c r="R99" t="s">
        <v>103</v>
      </c>
      <c r="S99" t="s">
        <v>491</v>
      </c>
      <c r="T99" s="35">
        <v>100</v>
      </c>
      <c r="U99" s="35">
        <f t="shared" si="32"/>
        <v>74.226804123711347</v>
      </c>
      <c r="V99" s="35">
        <f t="shared" si="33"/>
        <v>74.293059125964007</v>
      </c>
      <c r="W99" s="35">
        <f t="shared" si="34"/>
        <v>48.453608247422686</v>
      </c>
      <c r="X99" s="35">
        <f t="shared" si="35"/>
        <v>77.253332626613314</v>
      </c>
      <c r="Y99" s="35">
        <f t="shared" si="36"/>
        <v>77.319587628865989</v>
      </c>
      <c r="Z99" s="35">
        <f t="shared" si="37"/>
        <v>51.480136750324654</v>
      </c>
      <c r="AA99" s="35">
        <f t="shared" si="38"/>
        <v>-3.026528502901968</v>
      </c>
      <c r="AB99" s="35">
        <f t="shared" si="39"/>
        <v>-3.0265285029019822</v>
      </c>
      <c r="AC99" s="35">
        <f t="shared" si="40"/>
        <v>-3.026528502901968</v>
      </c>
      <c r="AF99">
        <v>1.95</v>
      </c>
      <c r="AG99">
        <v>1.93</v>
      </c>
      <c r="AJ99" t="s">
        <v>213</v>
      </c>
    </row>
    <row r="100" spans="1:36" ht="15" x14ac:dyDescent="0.25">
      <c r="A100">
        <v>3.88</v>
      </c>
      <c r="B100">
        <v>3.89</v>
      </c>
      <c r="C100">
        <v>1.94</v>
      </c>
      <c r="D100" s="20">
        <f t="shared" si="28"/>
        <v>3.0265285029019928E-2</v>
      </c>
      <c r="E100" s="17">
        <f>IF(OR($A100="",$B100="",$C100=""),"",A100*'MPTO_working_3-way'!$I99)</f>
        <v>3.9974293059125974</v>
      </c>
      <c r="F100" s="21">
        <f>IF(OR($A100="",$B100="",$C100=""),"",B100*'MPTO_working_3-way'!$I99)</f>
        <v>4.0077319587628875</v>
      </c>
      <c r="G100" s="22">
        <f>IF(OR($A100="",$B100="",$C100=""),"",C100*'MPTO_working_3-way'!$I99)</f>
        <v>1.9987146529562987</v>
      </c>
      <c r="H100" s="17">
        <f>IF(OR($A100="",$B100="",$C100=""),"",'MPTO_working_3-way'!E99)</f>
        <v>4.0380622837370259</v>
      </c>
      <c r="I100" s="21">
        <f>IF(OR($A100="",$B100="",$C100=""),"",'MPTO_working_3-way'!F99)</f>
        <v>4.0488947707275207</v>
      </c>
      <c r="J100" s="22">
        <f>IF(OR($A100="",$B100="",$C100=""),"",'MPTO_working_3-way'!G99)</f>
        <v>1.9787267515032865</v>
      </c>
      <c r="K100" s="17">
        <f>IF(OR($A100="",$B100="",$C100=""),"",'OddsRatio_working_3-way'!H99)</f>
        <v>4.0222653394310894</v>
      </c>
      <c r="L100" s="21">
        <f>IF(OR($A100="",$B100="",$C100=""),"",'OddsRatio_working_3-way'!I99)</f>
        <v>4.0327593163041149</v>
      </c>
      <c r="M100" s="22">
        <f>IF(OR($A100="",$B100="",$C100=""),"",'OddsRatio_working_3-way'!J99)</f>
        <v>1.9864338260643137</v>
      </c>
      <c r="N100" s="23">
        <f t="shared" si="29"/>
        <v>25.016077170418001</v>
      </c>
      <c r="O100" s="24">
        <f t="shared" si="30"/>
        <v>24.951768488745977</v>
      </c>
      <c r="P100" s="24">
        <f t="shared" si="31"/>
        <v>50.032154340836001</v>
      </c>
      <c r="Q100" t="s">
        <v>101</v>
      </c>
      <c r="R100" t="s">
        <v>211</v>
      </c>
      <c r="S100" t="s">
        <v>491</v>
      </c>
      <c r="T100" s="35">
        <v>100</v>
      </c>
      <c r="U100" s="35">
        <f t="shared" si="32"/>
        <v>47.916666666666671</v>
      </c>
      <c r="V100" s="35">
        <f t="shared" si="33"/>
        <v>74.489795918367349</v>
      </c>
      <c r="W100" s="35">
        <f t="shared" si="34"/>
        <v>74.747474747474755</v>
      </c>
      <c r="X100" s="35">
        <f t="shared" si="35"/>
        <v>50.76272933415791</v>
      </c>
      <c r="Y100" s="35">
        <f t="shared" si="36"/>
        <v>77.335858585858588</v>
      </c>
      <c r="Z100" s="35">
        <f t="shared" si="37"/>
        <v>77.593537414965994</v>
      </c>
      <c r="AA100" s="35">
        <f t="shared" si="38"/>
        <v>-2.846062667491239</v>
      </c>
      <c r="AB100" s="35">
        <f t="shared" si="39"/>
        <v>-2.846062667491239</v>
      </c>
      <c r="AC100" s="35">
        <f t="shared" si="40"/>
        <v>-2.846062667491239</v>
      </c>
      <c r="AF100">
        <v>1.73</v>
      </c>
      <c r="AG100">
        <v>2.19</v>
      </c>
      <c r="AJ100" t="s">
        <v>213</v>
      </c>
    </row>
    <row r="101" spans="1:36" ht="15" x14ac:dyDescent="0.25">
      <c r="A101">
        <v>1.92</v>
      </c>
      <c r="B101">
        <v>3.92</v>
      </c>
      <c r="C101">
        <v>3.96</v>
      </c>
      <c r="D101" s="20">
        <f t="shared" si="28"/>
        <v>2.8460626674912559E-2</v>
      </c>
      <c r="E101" s="17">
        <f>IF(OR($A101="",$B101="",$C101=""),"",A101*'MPTO_working_3-way'!$I100)</f>
        <v>1.9746444032158321</v>
      </c>
      <c r="F101" s="21">
        <f>IF(OR($A101="",$B101="",$C101=""),"",B101*'MPTO_working_3-way'!$I100)</f>
        <v>4.0315656565656575</v>
      </c>
      <c r="G101" s="22">
        <f>IF(OR($A101="",$B101="",$C101=""),"",C101*'MPTO_working_3-way'!$I100)</f>
        <v>4.0727040816326534</v>
      </c>
      <c r="H101" s="17">
        <f>IF(OR($A101="",$B101="",$C101=""),"",'MPTO_working_3-way'!E100)</f>
        <v>1.9556212520786791</v>
      </c>
      <c r="I101" s="21">
        <f>IF(OR($A101="",$B101="",$C101=""),"",'MPTO_working_3-way'!F100)</f>
        <v>4.0714098372121494</v>
      </c>
      <c r="J101" s="22">
        <f>IF(OR($A101="",$B101="",$C101=""),"",'MPTO_working_3-way'!G100)</f>
        <v>4.1145765227686386</v>
      </c>
      <c r="K101" s="17">
        <f>IF(OR($A101="",$B101="",$C101=""),"",'OddsRatio_working_3-way'!H100)</f>
        <v>1.9629136156166491</v>
      </c>
      <c r="L101" s="21">
        <f>IF(OR($A101="",$B101="",$C101=""),"",'OddsRatio_working_3-way'!I100)</f>
        <v>4.0562040843484972</v>
      </c>
      <c r="M101" s="22">
        <f>IF(OR($A101="",$B101="",$C101=""),"",'OddsRatio_working_3-way'!J100)</f>
        <v>4.0980698937231335</v>
      </c>
      <c r="N101" s="23">
        <f t="shared" si="29"/>
        <v>50.642029439398669</v>
      </c>
      <c r="O101" s="24">
        <f t="shared" si="30"/>
        <v>24.804259317256495</v>
      </c>
      <c r="P101" s="24">
        <f t="shared" si="31"/>
        <v>24.553711243344814</v>
      </c>
      <c r="Q101" t="s">
        <v>99</v>
      </c>
      <c r="R101" t="s">
        <v>100</v>
      </c>
      <c r="S101" t="s">
        <v>491</v>
      </c>
      <c r="T101" s="35">
        <v>100</v>
      </c>
      <c r="U101" s="35">
        <f t="shared" si="32"/>
        <v>52.38095238095238</v>
      </c>
      <c r="V101" s="35">
        <f t="shared" si="33"/>
        <v>70.845481049562679</v>
      </c>
      <c r="W101" s="35">
        <f t="shared" si="34"/>
        <v>74.025974025974023</v>
      </c>
      <c r="X101" s="35">
        <f t="shared" si="35"/>
        <v>55.128544924463284</v>
      </c>
      <c r="Y101" s="35">
        <f t="shared" si="36"/>
        <v>73.593073593073584</v>
      </c>
      <c r="Z101" s="35">
        <f t="shared" si="37"/>
        <v>76.773566569484927</v>
      </c>
      <c r="AA101" s="35">
        <f t="shared" si="38"/>
        <v>-2.7475925435109048</v>
      </c>
      <c r="AB101" s="35">
        <f t="shared" si="39"/>
        <v>-2.7475925435109048</v>
      </c>
      <c r="AC101" s="35">
        <f t="shared" si="40"/>
        <v>-2.7475925435109048</v>
      </c>
      <c r="AF101">
        <v>1.64</v>
      </c>
      <c r="AG101">
        <v>2.37</v>
      </c>
      <c r="AJ101" t="s">
        <v>213</v>
      </c>
    </row>
    <row r="102" spans="1:36" ht="15" x14ac:dyDescent="0.25">
      <c r="A102">
        <v>2.1</v>
      </c>
      <c r="B102">
        <v>3.43</v>
      </c>
      <c r="C102">
        <v>3.85</v>
      </c>
      <c r="D102" s="20">
        <f t="shared" si="28"/>
        <v>2.7475925435108906E-2</v>
      </c>
      <c r="E102" s="17">
        <f>IF(OR($A102="",$B102="",$C102=""),"",A102*'MPTO_working_3-way'!$I101)</f>
        <v>2.1576994434137289</v>
      </c>
      <c r="F102" s="21">
        <f>IF(OR($A102="",$B102="",$C102=""),"",B102*'MPTO_working_3-way'!$I101)</f>
        <v>3.5242424242424235</v>
      </c>
      <c r="G102" s="22">
        <f>IF(OR($A102="",$B102="",$C102=""),"",C102*'MPTO_working_3-way'!$I101)</f>
        <v>3.9557823129251695</v>
      </c>
      <c r="H102" s="17">
        <f>IF(OR($A102="",$B102="",$C102=""),"",'MPTO_working_3-way'!E101)</f>
        <v>2.1411816634087901</v>
      </c>
      <c r="I102" s="21">
        <f>IF(OR($A102="",$B102="",$C102=""),"",'MPTO_working_3-way'!F101)</f>
        <v>3.5412451767650426</v>
      </c>
      <c r="J102" s="22">
        <f>IF(OR($A102="",$B102="",$C102=""),"",'MPTO_working_3-way'!G101)</f>
        <v>3.9907157127747084</v>
      </c>
      <c r="K102" s="17">
        <f>IF(OR($A102="",$B102="",$C102=""),"",'OddsRatio_working_3-way'!H101)</f>
        <v>2.1479362787514695</v>
      </c>
      <c r="L102" s="21">
        <f>IF(OR($A102="",$B102="",$C102=""),"",'OddsRatio_working_3-way'!I101)</f>
        <v>3.5358955976055193</v>
      </c>
      <c r="M102" s="22">
        <f>IF(OR($A102="",$B102="",$C102=""),"",'OddsRatio_working_3-way'!J101)</f>
        <v>3.9741985404015345</v>
      </c>
      <c r="N102" s="23">
        <f t="shared" si="29"/>
        <v>46.345657781599321</v>
      </c>
      <c r="O102" s="24">
        <f t="shared" si="30"/>
        <v>28.374892519346524</v>
      </c>
      <c r="P102" s="24">
        <f t="shared" si="31"/>
        <v>25.279449699054172</v>
      </c>
      <c r="Q102" t="s">
        <v>97</v>
      </c>
      <c r="R102" t="s">
        <v>104</v>
      </c>
      <c r="S102" t="s">
        <v>491</v>
      </c>
      <c r="T102" s="35">
        <v>100</v>
      </c>
      <c r="U102" s="35">
        <f t="shared" si="32"/>
        <v>48.186528497409334</v>
      </c>
      <c r="V102" s="35">
        <f t="shared" si="33"/>
        <v>72.826086956521735</v>
      </c>
      <c r="W102" s="35">
        <f t="shared" si="34"/>
        <v>76.24703087885986</v>
      </c>
      <c r="X102" s="35">
        <f t="shared" si="35"/>
        <v>50.926882164618405</v>
      </c>
      <c r="Y102" s="35">
        <f t="shared" si="36"/>
        <v>75.566440623730827</v>
      </c>
      <c r="Z102" s="35">
        <f t="shared" si="37"/>
        <v>78.987384546068938</v>
      </c>
      <c r="AA102" s="35">
        <f t="shared" si="38"/>
        <v>-2.7403536672090709</v>
      </c>
      <c r="AB102" s="35">
        <f t="shared" si="39"/>
        <v>-2.7403536672090922</v>
      </c>
      <c r="AC102" s="35">
        <f t="shared" si="40"/>
        <v>-2.740353667209078</v>
      </c>
      <c r="AF102">
        <v>2.19</v>
      </c>
      <c r="AG102">
        <v>1.74</v>
      </c>
      <c r="AJ102" t="s">
        <v>213</v>
      </c>
    </row>
    <row r="103" spans="1:36" ht="15" x14ac:dyDescent="0.25">
      <c r="A103">
        <v>1.93</v>
      </c>
      <c r="B103">
        <v>3.68</v>
      </c>
      <c r="C103">
        <v>4.21</v>
      </c>
      <c r="D103" s="20">
        <f t="shared" si="28"/>
        <v>2.7403536672090834E-2</v>
      </c>
      <c r="E103" s="17">
        <f>IF(OR($A103="",$B103="",$C103=""),"",A103*'MPTO_working_3-way'!$I102)</f>
        <v>1.9828888257771353</v>
      </c>
      <c r="F103" s="21">
        <f>IF(OR($A103="",$B103="",$C103=""),"",B103*'MPTO_working_3-way'!$I102)</f>
        <v>3.7808450149532944</v>
      </c>
      <c r="G103" s="22">
        <f>IF(OR($A103="",$B103="",$C103=""),"",C103*'MPTO_working_3-way'!$I102)</f>
        <v>4.3253688893895026</v>
      </c>
      <c r="H103" s="17">
        <f>IF(OR($A103="",$B103="",$C103=""),"",'MPTO_working_3-way'!E102)</f>
        <v>1.9646357594659754</v>
      </c>
      <c r="I103" s="21">
        <f>IF(OR($A103="",$B103="",$C103=""),"",'MPTO_working_3-way'!F102)</f>
        <v>3.8080061455638754</v>
      </c>
      <c r="J103" s="22">
        <f>IF(OR($A103="",$B103="",$C103=""),"",'MPTO_working_3-way'!G102)</f>
        <v>4.3783761305018345</v>
      </c>
      <c r="K103" s="17">
        <f>IF(OR($A103="",$B103="",$C103=""),"",'OddsRatio_working_3-way'!H102)</f>
        <v>1.9717004124435986</v>
      </c>
      <c r="L103" s="21">
        <f>IF(OR($A103="",$B103="",$C103=""),"",'OddsRatio_working_3-way'!I102)</f>
        <v>3.8001689304826294</v>
      </c>
      <c r="M103" s="22">
        <f>IF(OR($A103="",$B103="",$C103=""),"",'OddsRatio_working_3-way'!J102)</f>
        <v>4.3539336816601635</v>
      </c>
      <c r="N103" s="23">
        <f t="shared" si="29"/>
        <v>50.431470841945924</v>
      </c>
      <c r="O103" s="24">
        <f t="shared" si="30"/>
        <v>26.449113783955337</v>
      </c>
      <c r="P103" s="24">
        <f t="shared" si="31"/>
        <v>23.119415374098725</v>
      </c>
      <c r="Q103" t="s">
        <v>98</v>
      </c>
      <c r="R103" t="s">
        <v>105</v>
      </c>
      <c r="S103" t="s">
        <v>491</v>
      </c>
      <c r="T103" s="35">
        <v>100</v>
      </c>
      <c r="U103" s="35">
        <f t="shared" si="32"/>
        <v>60</v>
      </c>
      <c r="V103" s="35">
        <f t="shared" si="33"/>
        <v>69.418960244648318</v>
      </c>
      <c r="W103" s="35">
        <f t="shared" si="34"/>
        <v>67.845659163987136</v>
      </c>
      <c r="X103" s="35">
        <f t="shared" si="35"/>
        <v>62.735380591364546</v>
      </c>
      <c r="Y103" s="35">
        <f t="shared" si="36"/>
        <v>72.154340836012864</v>
      </c>
      <c r="Z103" s="35">
        <f t="shared" si="37"/>
        <v>70.581039755351682</v>
      </c>
      <c r="AA103" s="35">
        <f t="shared" si="38"/>
        <v>-2.7353805913645459</v>
      </c>
      <c r="AB103" s="35">
        <f t="shared" si="39"/>
        <v>-2.7353805913645459</v>
      </c>
      <c r="AC103" s="35">
        <f t="shared" si="40"/>
        <v>-2.7353805913645459</v>
      </c>
      <c r="AF103">
        <v>1.97</v>
      </c>
      <c r="AG103">
        <v>1.92</v>
      </c>
      <c r="AJ103" t="s">
        <v>213</v>
      </c>
    </row>
    <row r="104" spans="1:36" ht="15" x14ac:dyDescent="0.25">
      <c r="A104">
        <v>2.5</v>
      </c>
      <c r="B104">
        <v>3.27</v>
      </c>
      <c r="C104">
        <v>3.11</v>
      </c>
      <c r="D104" s="20">
        <f t="shared" si="28"/>
        <v>2.7353805913645335E-2</v>
      </c>
      <c r="E104" s="17">
        <f>IF(OR($A104="",$B104="",$C104=""),"",A104*'MPTO_working_3-way'!$I103)</f>
        <v>2.5683845147841131</v>
      </c>
      <c r="F104" s="21">
        <f>IF(OR($A104="",$B104="",$C104=""),"",B104*'MPTO_working_3-way'!$I103)</f>
        <v>3.3594469453376203</v>
      </c>
      <c r="G104" s="22">
        <f>IF(OR($A104="",$B104="",$C104=""),"",C104*'MPTO_working_3-way'!$I103)</f>
        <v>3.1950703363914368</v>
      </c>
      <c r="H104" s="17">
        <f>IF(OR($A104="",$B104="",$C104=""),"",'MPTO_working_3-way'!E103)</f>
        <v>2.5583164087590746</v>
      </c>
      <c r="I104" s="21">
        <f>IF(OR($A104="",$B104="",$C104=""),"",'MPTO_working_3-way'!F103)</f>
        <v>3.3704934477265343</v>
      </c>
      <c r="J104" s="22">
        <f>IF(OR($A104="",$B104="",$C104=""),"",'MPTO_working_3-way'!G103)</f>
        <v>3.2007633379564444</v>
      </c>
      <c r="K104" s="17">
        <f>IF(OR($A104="",$B104="",$C104=""),"",'OddsRatio_working_3-way'!H103)</f>
        <v>2.5628804626147232</v>
      </c>
      <c r="L104" s="21">
        <f>IF(OR($A104="",$B104="",$C104=""),"",'OddsRatio_working_3-way'!I103)</f>
        <v>3.3651591000902821</v>
      </c>
      <c r="M104" s="22">
        <f>IF(OR($A104="",$B104="",$C104=""),"",'OddsRatio_working_3-way'!J103)</f>
        <v>3.1984518507447106</v>
      </c>
      <c r="N104" s="23">
        <f t="shared" si="29"/>
        <v>38.934980110797603</v>
      </c>
      <c r="O104" s="24">
        <f t="shared" si="30"/>
        <v>29.766804366053211</v>
      </c>
      <c r="P104" s="24">
        <f t="shared" si="31"/>
        <v>31.298215523149196</v>
      </c>
      <c r="Q104" t="s">
        <v>95</v>
      </c>
      <c r="R104" t="s">
        <v>93</v>
      </c>
      <c r="S104" t="s">
        <v>491</v>
      </c>
      <c r="T104" s="35">
        <v>100</v>
      </c>
      <c r="U104" s="35">
        <f t="shared" si="32"/>
        <v>69.230769230769241</v>
      </c>
      <c r="V104" s="35">
        <f t="shared" si="33"/>
        <v>70.501474926253692</v>
      </c>
      <c r="W104" s="35">
        <f t="shared" si="34"/>
        <v>57.446808510638299</v>
      </c>
      <c r="X104" s="35">
        <f t="shared" si="35"/>
        <v>72.051716563108016</v>
      </c>
      <c r="Y104" s="35">
        <f t="shared" si="36"/>
        <v>73.322422258592468</v>
      </c>
      <c r="Z104" s="35">
        <f t="shared" si="37"/>
        <v>60.267755842977081</v>
      </c>
      <c r="AA104" s="35">
        <f t="shared" si="38"/>
        <v>-2.8209473323387755</v>
      </c>
      <c r="AB104" s="35">
        <f t="shared" si="39"/>
        <v>-2.8209473323387755</v>
      </c>
      <c r="AC104" s="35">
        <f t="shared" si="40"/>
        <v>-2.8209473323387826</v>
      </c>
      <c r="AF104">
        <v>2.2999999999999998</v>
      </c>
      <c r="AG104">
        <v>1.67</v>
      </c>
      <c r="AJ104" t="s">
        <v>213</v>
      </c>
    </row>
    <row r="105" spans="1:36" ht="15" x14ac:dyDescent="0.25">
      <c r="A105">
        <v>3.25</v>
      </c>
      <c r="B105">
        <v>3.39</v>
      </c>
      <c r="C105">
        <v>2.35</v>
      </c>
      <c r="D105" s="20">
        <f t="shared" si="28"/>
        <v>2.8209473323387746E-2</v>
      </c>
      <c r="E105" s="17">
        <f>IF(OR($A105="",$B105="",$C105=""),"",A105*'MPTO_working_3-way'!$I104)</f>
        <v>3.34168078830101</v>
      </c>
      <c r="F105" s="21">
        <f>IF(OR($A105="",$B105="",$C105=""),"",B105*'MPTO_working_3-way'!$I104)</f>
        <v>3.4856301145662845</v>
      </c>
      <c r="G105" s="22">
        <f>IF(OR($A105="",$B105="",$C105=""),"",C105*'MPTO_working_3-way'!$I104)</f>
        <v>2.4162922623099612</v>
      </c>
      <c r="H105" s="17">
        <f>IF(OR($A105="",$B105="",$C105=""),"",'MPTO_working_3-way'!E104)</f>
        <v>3.3524518081714345</v>
      </c>
      <c r="I105" s="21">
        <f>IF(OR($A105="",$B105="",$C105=""),"",'MPTO_working_3-way'!F104)</f>
        <v>3.5016201107874014</v>
      </c>
      <c r="J105" s="22">
        <f>IF(OR($A105="",$B105="",$C105=""),"",'MPTO_working_3-way'!G104)</f>
        <v>2.4031023640927072</v>
      </c>
      <c r="K105" s="17">
        <f>IF(OR($A105="",$B105="",$C105=""),"",'OddsRatio_working_3-way'!H104)</f>
        <v>3.3480971558100712</v>
      </c>
      <c r="L105" s="21">
        <f>IF(OR($A105="",$B105="",$C105=""),"",'OddsRatio_working_3-way'!I104)</f>
        <v>3.4942009788382538</v>
      </c>
      <c r="M105" s="22">
        <f>IF(OR($A105="",$B105="",$C105=""),"",'OddsRatio_working_3-way'!J104)</f>
        <v>2.408858293486043</v>
      </c>
      <c r="N105" s="23">
        <f t="shared" si="29"/>
        <v>29.925060571342716</v>
      </c>
      <c r="O105" s="24">
        <f t="shared" si="30"/>
        <v>28.689217361906731</v>
      </c>
      <c r="P105" s="24">
        <f t="shared" si="31"/>
        <v>41.38572206675056</v>
      </c>
      <c r="Q105" t="s">
        <v>107</v>
      </c>
      <c r="R105" t="s">
        <v>207</v>
      </c>
      <c r="S105" t="s">
        <v>491</v>
      </c>
      <c r="T105" s="35">
        <v>100</v>
      </c>
      <c r="U105" s="35">
        <f t="shared" si="32"/>
        <v>59.349593495934961</v>
      </c>
      <c r="V105" s="35">
        <f t="shared" si="33"/>
        <v>71.671388101982998</v>
      </c>
      <c r="W105" s="35">
        <f t="shared" si="34"/>
        <v>66.21621621621621</v>
      </c>
      <c r="X105" s="35">
        <f t="shared" si="35"/>
        <v>62.112395681800777</v>
      </c>
      <c r="Y105" s="35">
        <f t="shared" si="36"/>
        <v>74.434190287848821</v>
      </c>
      <c r="Z105" s="35">
        <f t="shared" si="37"/>
        <v>68.979018402082033</v>
      </c>
      <c r="AA105" s="35">
        <f t="shared" si="38"/>
        <v>-2.7628021858658158</v>
      </c>
      <c r="AB105" s="35">
        <f t="shared" si="39"/>
        <v>-2.7628021858658229</v>
      </c>
      <c r="AC105" s="35">
        <f t="shared" si="40"/>
        <v>-2.7628021858658229</v>
      </c>
      <c r="AF105">
        <v>2.02</v>
      </c>
      <c r="AG105">
        <v>1.88</v>
      </c>
      <c r="AJ105" t="s">
        <v>213</v>
      </c>
    </row>
    <row r="106" spans="1:36" ht="15" x14ac:dyDescent="0.25">
      <c r="A106">
        <v>2.46</v>
      </c>
      <c r="B106">
        <v>3.53</v>
      </c>
      <c r="C106">
        <v>2.96</v>
      </c>
      <c r="D106" s="20">
        <f t="shared" si="28"/>
        <v>2.7628021858658203E-2</v>
      </c>
      <c r="E106" s="17">
        <f>IF(OR($A106="",$B106="",$C106=""),"",A106*'MPTO_working_3-way'!$I105)</f>
        <v>2.5279649337722994</v>
      </c>
      <c r="F106" s="21">
        <f>IF(OR($A106="",$B106="",$C106=""),"",B106*'MPTO_working_3-way'!$I105)</f>
        <v>3.6275269171610631</v>
      </c>
      <c r="G106" s="22">
        <f>IF(OR($A106="",$B106="",$C106=""),"",C106*'MPTO_working_3-way'!$I105)</f>
        <v>3.0417789447016284</v>
      </c>
      <c r="H106" s="17">
        <f>IF(OR($A106="",$B106="",$C106=""),"",'MPTO_working_3-way'!E105)</f>
        <v>2.5170231028290408</v>
      </c>
      <c r="I106" s="21">
        <f>IF(OR($A106="",$B106="",$C106=""),"",'MPTO_working_3-way'!F105)</f>
        <v>3.6486126478188798</v>
      </c>
      <c r="J106" s="22">
        <f>IF(OR($A106="",$B106="",$C106=""),"",'MPTO_working_3-way'!G105)</f>
        <v>3.0429497394919141</v>
      </c>
      <c r="K106" s="17">
        <f>IF(OR($A106="",$B106="",$C106=""),"",'OddsRatio_working_3-way'!H105)</f>
        <v>2.5220632049924085</v>
      </c>
      <c r="L106" s="21">
        <f>IF(OR($A106="",$B106="",$C106=""),"",'OddsRatio_working_3-way'!I105)</f>
        <v>3.6375478826238314</v>
      </c>
      <c r="M106" s="22">
        <f>IF(OR($A106="",$B106="",$C106=""),"",'OddsRatio_working_3-way'!J105)</f>
        <v>3.043317727250082</v>
      </c>
      <c r="N106" s="23">
        <f t="shared" si="29"/>
        <v>39.557510732863385</v>
      </c>
      <c r="O106" s="24">
        <f t="shared" si="30"/>
        <v>27.56699048239205</v>
      </c>
      <c r="P106" s="24">
        <f t="shared" si="31"/>
        <v>32.875498784744565</v>
      </c>
      <c r="Q106" t="s">
        <v>106</v>
      </c>
      <c r="R106" t="s">
        <v>96</v>
      </c>
      <c r="S106" t="s">
        <v>491</v>
      </c>
      <c r="T106" s="35">
        <v>100</v>
      </c>
      <c r="U106" s="35">
        <f t="shared" si="32"/>
        <v>55.752212389380524</v>
      </c>
      <c r="V106" s="35">
        <f t="shared" si="33"/>
        <v>72.222222222222229</v>
      </c>
      <c r="W106" s="35">
        <f t="shared" si="34"/>
        <v>68.652037617554868</v>
      </c>
      <c r="X106" s="35">
        <f t="shared" si="35"/>
        <v>59.125740160222918</v>
      </c>
      <c r="Y106" s="35">
        <f t="shared" si="36"/>
        <v>75.595749993064615</v>
      </c>
      <c r="Z106" s="35">
        <f t="shared" si="37"/>
        <v>72.025565388397254</v>
      </c>
      <c r="AA106" s="35">
        <f t="shared" si="38"/>
        <v>-3.3735277708423936</v>
      </c>
      <c r="AB106" s="35">
        <f t="shared" si="39"/>
        <v>-3.3735277708423865</v>
      </c>
      <c r="AC106" s="35">
        <f t="shared" si="40"/>
        <v>-3.3735277708423865</v>
      </c>
      <c r="AF106">
        <v>1.95</v>
      </c>
      <c r="AG106">
        <v>1.93</v>
      </c>
      <c r="AJ106" t="s">
        <v>213</v>
      </c>
    </row>
    <row r="107" spans="1:36" ht="15" x14ac:dyDescent="0.25">
      <c r="A107">
        <v>2.2599999999999998</v>
      </c>
      <c r="B107">
        <v>3.6</v>
      </c>
      <c r="C107">
        <v>3.19</v>
      </c>
      <c r="D107" s="20">
        <f t="shared" si="28"/>
        <v>3.3735277708423883E-2</v>
      </c>
      <c r="E107" s="17">
        <f>IF(OR($A107="",$B107="",$C107=""),"",A107*'MPTO_working_3-way'!$I106)</f>
        <v>2.3362417276210379</v>
      </c>
      <c r="F107" s="21">
        <f>IF(OR($A107="",$B107="",$C107=""),"",B107*'MPTO_working_3-way'!$I106)</f>
        <v>3.7214469997503259</v>
      </c>
      <c r="G107" s="22">
        <f>IF(OR($A107="",$B107="",$C107=""),"",C107*'MPTO_working_3-way'!$I106)</f>
        <v>3.297615535889872</v>
      </c>
      <c r="H107" s="17">
        <f>IF(OR($A107="",$B107="",$C107=""),"",'MPTO_working_3-way'!E106)</f>
        <v>2.3189331567015441</v>
      </c>
      <c r="I107" s="21">
        <f>IF(OR($A107="",$B107="",$C107=""),"",'MPTO_working_3-way'!F106)</f>
        <v>3.7518850613705053</v>
      </c>
      <c r="J107" s="22">
        <f>IF(OR($A107="",$B107="",$C107=""),"",'MPTO_working_3-way'!G106)</f>
        <v>3.308688771755075</v>
      </c>
      <c r="K107" s="17">
        <f>IF(OR($A107="",$B107="",$C107=""),"",'OddsRatio_working_3-way'!H106)</f>
        <v>2.3263517055187082</v>
      </c>
      <c r="L107" s="21">
        <f>IF(OR($A107="",$B107="",$C107=""),"",'OddsRatio_working_3-way'!I106)</f>
        <v>3.7369162177370163</v>
      </c>
      <c r="M107" s="22">
        <f>IF(OR($A107="",$B107="",$C107=""),"",'OddsRatio_working_3-way'!J106)</f>
        <v>3.3053255834015633</v>
      </c>
      <c r="N107" s="23">
        <f t="shared" si="29"/>
        <v>42.803789872304264</v>
      </c>
      <c r="O107" s="24">
        <f t="shared" si="30"/>
        <v>26.87126808650212</v>
      </c>
      <c r="P107" s="24">
        <f t="shared" si="31"/>
        <v>30.324942041193619</v>
      </c>
      <c r="Q107" t="s">
        <v>108</v>
      </c>
      <c r="R107" t="s">
        <v>110</v>
      </c>
      <c r="S107" t="s">
        <v>491</v>
      </c>
      <c r="T107" s="35">
        <v>100</v>
      </c>
      <c r="U107" s="35">
        <f t="shared" si="32"/>
        <v>40.119760479041922</v>
      </c>
      <c r="V107" s="35">
        <f t="shared" si="33"/>
        <v>76.019184652278184</v>
      </c>
      <c r="W107" s="35">
        <f t="shared" si="34"/>
        <v>80.119284294234589</v>
      </c>
      <c r="X107" s="35">
        <f t="shared" si="35"/>
        <v>43.861531053487226</v>
      </c>
      <c r="Y107" s="35">
        <f t="shared" si="36"/>
        <v>79.760955226723496</v>
      </c>
      <c r="Z107" s="35">
        <f t="shared" si="37"/>
        <v>83.861054868679915</v>
      </c>
      <c r="AA107" s="35">
        <f t="shared" si="38"/>
        <v>-3.7417705744453045</v>
      </c>
      <c r="AB107" s="35">
        <f t="shared" si="39"/>
        <v>-3.7417705744453116</v>
      </c>
      <c r="AC107" s="35">
        <f t="shared" si="40"/>
        <v>-3.7417705744453258</v>
      </c>
      <c r="AF107">
        <v>2.0099999999999998</v>
      </c>
      <c r="AG107">
        <v>1.86</v>
      </c>
      <c r="AJ107" t="s">
        <v>215</v>
      </c>
    </row>
    <row r="108" spans="1:36" s="35" customFormat="1" ht="15" x14ac:dyDescent="0.25">
      <c r="A108">
        <v>1.67</v>
      </c>
      <c r="B108">
        <v>4.17</v>
      </c>
      <c r="C108">
        <v>5.03</v>
      </c>
      <c r="D108" s="20">
        <f t="shared" si="28"/>
        <v>3.7417705744453134E-2</v>
      </c>
      <c r="E108" s="17">
        <f>IF(OR($A108="",$B108="",$C108=""),"",A108*'MPTO_working_3-way'!$I107)</f>
        <v>1.7324875685932366</v>
      </c>
      <c r="F108" s="21">
        <f>IF(OR($A108="",$B108="",$C108=""),"",B108*'MPTO_working_3-way'!$I107)</f>
        <v>4.3260318329543699</v>
      </c>
      <c r="G108" s="22">
        <f>IF(OR($A108="",$B108="",$C108=""),"",C108*'MPTO_working_3-way'!$I107)</f>
        <v>5.2182110598945997</v>
      </c>
      <c r="H108" s="17">
        <f>IF(OR($A108="",$B108="",$C108=""),"",'MPTO_working_3-way'!E107)</f>
        <v>1.7055246971672322</v>
      </c>
      <c r="I108" s="21">
        <f>IF(OR($A108="",$B108="",$C108=""),"",'MPTO_working_3-way'!F107)</f>
        <v>4.3987834128943968</v>
      </c>
      <c r="J108" s="22">
        <f>IF(OR($A108="",$B108="",$C108=""),"",'MPTO_working_3-way'!G107)</f>
        <v>5.3666901468907362</v>
      </c>
      <c r="K108" s="17">
        <f>IF(OR($A108="",$B108="",$C108=""),"",'OddsRatio_working_3-way'!H107)</f>
        <v>1.7148808309620975</v>
      </c>
      <c r="L108" s="21">
        <f>IF(OR($A108="",$B108="",$C108=""),"",'OddsRatio_working_3-way'!I107)</f>
        <v>4.3823466181341049</v>
      </c>
      <c r="M108" s="22">
        <f>IF(OR($A108="",$B108="",$C108=""),"",'OddsRatio_working_3-way'!J107)</f>
        <v>5.299954848921276</v>
      </c>
      <c r="N108" s="23">
        <f t="shared" si="29"/>
        <v>57.720471888406713</v>
      </c>
      <c r="O108" s="24">
        <f t="shared" si="30"/>
        <v>23.115872434925464</v>
      </c>
      <c r="P108" s="24">
        <f t="shared" si="31"/>
        <v>19.16365567666783</v>
      </c>
      <c r="Q108" t="s">
        <v>120</v>
      </c>
      <c r="R108" t="s">
        <v>114</v>
      </c>
      <c r="S108" t="s">
        <v>491</v>
      </c>
      <c r="T108" s="35">
        <v>100</v>
      </c>
      <c r="U108" s="35">
        <f t="shared" si="32"/>
        <v>51.690821256038639</v>
      </c>
      <c r="V108" s="35">
        <f t="shared" si="33"/>
        <v>71.509971509971507</v>
      </c>
      <c r="W108" s="35">
        <f t="shared" si="34"/>
        <v>73.333333333333329</v>
      </c>
      <c r="X108" s="35">
        <f t="shared" si="35"/>
        <v>55.156695156695157</v>
      </c>
      <c r="Y108" s="35">
        <f t="shared" si="36"/>
        <v>74.975845410628025</v>
      </c>
      <c r="Z108" s="35">
        <f t="shared" si="37"/>
        <v>76.799207233989847</v>
      </c>
      <c r="AA108" s="35">
        <f t="shared" si="38"/>
        <v>-3.4658739006565185</v>
      </c>
      <c r="AB108" s="35">
        <f t="shared" si="39"/>
        <v>-3.4658739006565185</v>
      </c>
      <c r="AC108" s="35">
        <f t="shared" si="40"/>
        <v>-3.4658739006565185</v>
      </c>
      <c r="AD108" s="36"/>
      <c r="AE108" s="36"/>
      <c r="AF108">
        <v>1.9</v>
      </c>
      <c r="AG108">
        <v>1.97</v>
      </c>
      <c r="AH108" s="36"/>
      <c r="AI108" s="36"/>
      <c r="AJ108" t="s">
        <v>215</v>
      </c>
    </row>
    <row r="109" spans="1:36" ht="15" x14ac:dyDescent="0.25">
      <c r="A109">
        <v>2.0699999999999998</v>
      </c>
      <c r="B109">
        <v>3.51</v>
      </c>
      <c r="C109">
        <v>3.75</v>
      </c>
      <c r="D109" s="20">
        <f t="shared" si="28"/>
        <v>3.4658739006565131E-2</v>
      </c>
      <c r="E109" s="17">
        <f>IF(OR($A109="",$B109="",$C109=""),"",A109*'MPTO_working_3-way'!$I108)</f>
        <v>2.1417435897435895</v>
      </c>
      <c r="F109" s="21">
        <f>IF(OR($A109="",$B109="",$C109=""),"",B109*'MPTO_working_3-way'!$I108)</f>
        <v>3.6316521739130434</v>
      </c>
      <c r="G109" s="22">
        <f>IF(OR($A109="",$B109="",$C109=""),"",C109*'MPTO_working_3-way'!$I108)</f>
        <v>3.8799702712746194</v>
      </c>
      <c r="H109" s="17">
        <f>IF(OR($A109="",$B109="",$C109=""),"",'MPTO_working_3-way'!E108)</f>
        <v>2.1207159244146334</v>
      </c>
      <c r="I109" s="21">
        <f>IF(OR($A109="",$B109="",$C109=""),"",'MPTO_working_3-way'!F108)</f>
        <v>3.6583486903718923</v>
      </c>
      <c r="J109" s="22">
        <f>IF(OR($A109="",$B109="",$C109=""),"",'MPTO_working_3-way'!G108)</f>
        <v>3.9198200239536467</v>
      </c>
      <c r="K109" s="17">
        <f>IF(OR($A109="",$B109="",$C109=""),"",'OddsRatio_working_3-way'!H108)</f>
        <v>2.12917586033661</v>
      </c>
      <c r="L109" s="21">
        <f>IF(OR($A109="",$B109="",$C109=""),"",'OddsRatio_working_3-way'!I108)</f>
        <v>3.6488144013503647</v>
      </c>
      <c r="M109" s="22">
        <f>IF(OR($A109="",$B109="",$C109=""),"",'OddsRatio_working_3-way'!J108)</f>
        <v>3.9020874915193242</v>
      </c>
      <c r="N109" s="23">
        <f t="shared" si="29"/>
        <v>46.69092998754909</v>
      </c>
      <c r="O109" s="24">
        <f t="shared" si="30"/>
        <v>27.535676659323823</v>
      </c>
      <c r="P109" s="24">
        <f t="shared" si="31"/>
        <v>25.773393353127094</v>
      </c>
      <c r="Q109" t="s">
        <v>131</v>
      </c>
      <c r="R109" t="s">
        <v>122</v>
      </c>
      <c r="S109" t="s">
        <v>491</v>
      </c>
      <c r="T109" s="35">
        <v>100</v>
      </c>
      <c r="U109" s="35">
        <f t="shared" si="32"/>
        <v>59.183673469387763</v>
      </c>
      <c r="V109" s="35">
        <f t="shared" si="33"/>
        <v>70.501474926253692</v>
      </c>
      <c r="W109" s="35">
        <f t="shared" si="34"/>
        <v>66.88741721854305</v>
      </c>
      <c r="X109" s="35">
        <f t="shared" si="35"/>
        <v>62.611107855203272</v>
      </c>
      <c r="Y109" s="35">
        <f t="shared" si="36"/>
        <v>73.928909312069194</v>
      </c>
      <c r="Z109" s="35">
        <f t="shared" si="37"/>
        <v>70.314851604358552</v>
      </c>
      <c r="AA109" s="35">
        <f t="shared" si="38"/>
        <v>-3.4274343858155092</v>
      </c>
      <c r="AB109" s="35">
        <f t="shared" si="39"/>
        <v>-3.4274343858155021</v>
      </c>
      <c r="AC109" s="35">
        <f t="shared" si="40"/>
        <v>-3.4274343858155021</v>
      </c>
      <c r="AF109">
        <v>2.16</v>
      </c>
      <c r="AG109">
        <v>1.74</v>
      </c>
      <c r="AJ109" t="s">
        <v>215</v>
      </c>
    </row>
    <row r="110" spans="1:36" ht="15" x14ac:dyDescent="0.25">
      <c r="A110">
        <v>2.4500000000000002</v>
      </c>
      <c r="B110">
        <v>3.39</v>
      </c>
      <c r="C110">
        <v>3.02</v>
      </c>
      <c r="D110" s="20">
        <f t="shared" si="28"/>
        <v>3.4274343858155198E-2</v>
      </c>
      <c r="E110" s="17">
        <f>IF(OR($A110="",$B110="",$C110=""),"",A110*'MPTO_working_3-way'!$I109)</f>
        <v>2.5339721424524804</v>
      </c>
      <c r="F110" s="21">
        <f>IF(OR($A110="",$B110="",$C110=""),"",B110*'MPTO_working_3-way'!$I109)</f>
        <v>3.5061900256791461</v>
      </c>
      <c r="G110" s="22">
        <f>IF(OR($A110="",$B110="",$C110=""),"",C110*'MPTO_working_3-way'!$I109)</f>
        <v>3.1235085184516289</v>
      </c>
      <c r="H110" s="17">
        <f>IF(OR($A110="",$B110="",$C110=""),"",'MPTO_working_3-way'!E109)</f>
        <v>2.5205520519895184</v>
      </c>
      <c r="I110" s="21">
        <f>IF(OR($A110="",$B110="",$C110=""),"",'MPTO_working_3-way'!F109)</f>
        <v>3.5265846538293721</v>
      </c>
      <c r="J110" s="22">
        <f>IF(OR($A110="",$B110="",$C110=""),"",'MPTO_working_3-way'!G109)</f>
        <v>3.1279221974983389</v>
      </c>
      <c r="K110" s="17">
        <f>IF(OR($A110="",$B110="",$C110=""),"",'OddsRatio_working_3-way'!H109)</f>
        <v>2.5266158781079082</v>
      </c>
      <c r="L110" s="21">
        <f>IF(OR($A110="",$B110="",$C110=""),"",'OddsRatio_working_3-way'!I109)</f>
        <v>3.516284102536483</v>
      </c>
      <c r="M110" s="22">
        <f>IF(OR($A110="",$B110="",$C110=""),"",'OddsRatio_working_3-way'!J109)</f>
        <v>3.1267338439848089</v>
      </c>
      <c r="N110" s="23">
        <f t="shared" si="29"/>
        <v>39.463732976644316</v>
      </c>
      <c r="O110" s="24">
        <f t="shared" si="30"/>
        <v>28.520986959521704</v>
      </c>
      <c r="P110" s="24">
        <f t="shared" si="31"/>
        <v>32.01528006383397</v>
      </c>
      <c r="Q110" t="s">
        <v>117</v>
      </c>
      <c r="R110" t="s">
        <v>119</v>
      </c>
      <c r="S110" t="s">
        <v>491</v>
      </c>
      <c r="T110" s="35">
        <v>100</v>
      </c>
      <c r="U110" s="35">
        <f t="shared" si="32"/>
        <v>39.759036144578317</v>
      </c>
      <c r="V110" s="35">
        <f t="shared" si="33"/>
        <v>75.062344139650875</v>
      </c>
      <c r="W110" s="35">
        <f t="shared" si="34"/>
        <v>81.343283582089541</v>
      </c>
      <c r="X110" s="35">
        <f t="shared" si="35"/>
        <v>43.594372278259577</v>
      </c>
      <c r="Y110" s="35">
        <f t="shared" si="36"/>
        <v>78.897680273332142</v>
      </c>
      <c r="Z110" s="35">
        <f t="shared" si="37"/>
        <v>85.178619715770822</v>
      </c>
      <c r="AA110" s="35">
        <f t="shared" si="38"/>
        <v>-3.8353361336812597</v>
      </c>
      <c r="AB110" s="35">
        <f t="shared" si="39"/>
        <v>-3.8353361336812668</v>
      </c>
      <c r="AC110" s="35">
        <f t="shared" si="40"/>
        <v>-3.835336133681281</v>
      </c>
      <c r="AF110">
        <v>2.06</v>
      </c>
      <c r="AG110">
        <v>1.83</v>
      </c>
      <c r="AJ110" t="s">
        <v>215</v>
      </c>
    </row>
    <row r="111" spans="1:36" ht="15" x14ac:dyDescent="0.25">
      <c r="A111">
        <v>1.66</v>
      </c>
      <c r="B111">
        <v>4.01</v>
      </c>
      <c r="C111">
        <v>5.36</v>
      </c>
      <c r="D111" s="20">
        <f t="shared" si="28"/>
        <v>3.8353361336812775E-2</v>
      </c>
      <c r="E111" s="17">
        <f>IF(OR($A111="",$B111="",$C111=""),"",A111*'MPTO_working_3-way'!$I110)</f>
        <v>1.7236665798191091</v>
      </c>
      <c r="F111" s="21">
        <f>IF(OR($A111="",$B111="",$C111=""),"",B111*'MPTO_working_3-way'!$I110)</f>
        <v>4.1637969789606188</v>
      </c>
      <c r="G111" s="22">
        <f>IF(OR($A111="",$B111="",$C111=""),"",C111*'MPTO_working_3-way'!$I110)</f>
        <v>5.5655740167653169</v>
      </c>
      <c r="H111" s="17">
        <f>IF(OR($A111="",$B111="",$C111=""),"",'MPTO_working_3-way'!E110)</f>
        <v>1.6959926845409845</v>
      </c>
      <c r="I111" s="21">
        <f>IF(OR($A111="",$B111="",$C111=""),"",'MPTO_working_3-way'!F110)</f>
        <v>4.226683729541846</v>
      </c>
      <c r="J111" s="22">
        <f>IF(OR($A111="",$B111="",$C111=""),"",'MPTO_working_3-way'!G110)</f>
        <v>5.754312369149468</v>
      </c>
      <c r="K111" s="17">
        <f>IF(OR($A111="",$B111="",$C111=""),"",'OddsRatio_working_3-way'!H110)</f>
        <v>1.7056310454420609</v>
      </c>
      <c r="L111" s="21">
        <f>IF(OR($A111="",$B111="",$C111=""),"",'OddsRatio_working_3-way'!I110)</f>
        <v>4.2181052223948532</v>
      </c>
      <c r="M111" s="22">
        <f>IF(OR($A111="",$B111="",$C111=""),"",'OddsRatio_working_3-way'!J110)</f>
        <v>5.6614414517081597</v>
      </c>
      <c r="N111" s="23">
        <f t="shared" si="29"/>
        <v>58.015860590912268</v>
      </c>
      <c r="O111" s="24">
        <f t="shared" si="30"/>
        <v>24.016540793245479</v>
      </c>
      <c r="P111" s="24">
        <f t="shared" si="31"/>
        <v>17.967598615842231</v>
      </c>
      <c r="Q111" t="s">
        <v>113</v>
      </c>
      <c r="R111" t="s">
        <v>129</v>
      </c>
      <c r="S111" t="s">
        <v>491</v>
      </c>
      <c r="T111" s="35">
        <v>100</v>
      </c>
      <c r="U111" s="35">
        <f t="shared" si="32"/>
        <v>47.089947089947096</v>
      </c>
      <c r="V111" s="35">
        <f t="shared" si="33"/>
        <v>73.190348525469176</v>
      </c>
      <c r="W111" s="35">
        <f t="shared" si="34"/>
        <v>76.19047619047619</v>
      </c>
      <c r="X111" s="35">
        <f t="shared" si="35"/>
        <v>50.619175284054641</v>
      </c>
      <c r="Y111" s="35">
        <f t="shared" si="36"/>
        <v>76.719576719576722</v>
      </c>
      <c r="Z111" s="35">
        <f t="shared" si="37"/>
        <v>79.71970438458375</v>
      </c>
      <c r="AA111" s="35">
        <f t="shared" si="38"/>
        <v>-3.5292281941075458</v>
      </c>
      <c r="AB111" s="35">
        <f t="shared" si="39"/>
        <v>-3.5292281941075458</v>
      </c>
      <c r="AC111" s="35">
        <f t="shared" si="40"/>
        <v>-3.5292281941075601</v>
      </c>
      <c r="AF111">
        <v>2.0499999999999998</v>
      </c>
      <c r="AG111">
        <v>1.83</v>
      </c>
      <c r="AJ111" t="s">
        <v>215</v>
      </c>
    </row>
    <row r="112" spans="1:36" ht="15" x14ac:dyDescent="0.25">
      <c r="A112">
        <v>1.89</v>
      </c>
      <c r="B112">
        <v>3.73</v>
      </c>
      <c r="C112">
        <v>4.2</v>
      </c>
      <c r="D112" s="20">
        <f t="shared" si="28"/>
        <v>3.5292281941075698E-2</v>
      </c>
      <c r="E112" s="17">
        <f>IF(OR($A112="",$B112="",$C112=""),"",A112*'MPTO_working_3-way'!$I111)</f>
        <v>1.956702412868633</v>
      </c>
      <c r="F112" s="21">
        <f>IF(OR($A112="",$B112="",$C112=""),"",B112*'MPTO_working_3-way'!$I111)</f>
        <v>3.8616402116402124</v>
      </c>
      <c r="G112" s="22">
        <f>IF(OR($A112="",$B112="",$C112=""),"",C112*'MPTO_working_3-way'!$I111)</f>
        <v>4.348227584152518</v>
      </c>
      <c r="H112" s="17">
        <f>IF(OR($A112="",$B112="",$C112=""),"",'MPTO_working_3-way'!E111)</f>
        <v>1.9329781011223632</v>
      </c>
      <c r="I112" s="21">
        <f>IF(OR($A112="",$B112="",$C112=""),"",'MPTO_working_3-way'!F111)</f>
        <v>3.9011842396517387</v>
      </c>
      <c r="J112" s="22">
        <f>IF(OR($A112="",$B112="",$C112=""),"",'MPTO_working_3-way'!G111)</f>
        <v>4.418304886456224</v>
      </c>
      <c r="K112" s="17">
        <f>IF(OR($A112="",$B112="",$C112=""),"",'OddsRatio_working_3-way'!H111)</f>
        <v>1.9419741869001883</v>
      </c>
      <c r="L112" s="21">
        <f>IF(OR($A112="",$B112="",$C112=""),"",'OddsRatio_working_3-way'!I111)</f>
        <v>3.8894264384691177</v>
      </c>
      <c r="M112" s="22">
        <f>IF(OR($A112="",$B112="",$C112=""),"",'OddsRatio_working_3-way'!J111)</f>
        <v>4.3868734809894425</v>
      </c>
      <c r="N112" s="23">
        <f t="shared" si="29"/>
        <v>51.106391724326905</v>
      </c>
      <c r="O112" s="24">
        <f t="shared" si="30"/>
        <v>25.895731999725967</v>
      </c>
      <c r="P112" s="24">
        <f t="shared" si="31"/>
        <v>22.997876275947107</v>
      </c>
      <c r="Q112" t="s">
        <v>127</v>
      </c>
      <c r="R112" t="s">
        <v>125</v>
      </c>
      <c r="S112" t="s">
        <v>491</v>
      </c>
      <c r="T112" s="35">
        <v>100</v>
      </c>
      <c r="U112" s="35">
        <f t="shared" si="32"/>
        <v>66.996699669967001</v>
      </c>
      <c r="V112" s="35">
        <f t="shared" si="33"/>
        <v>71.014492753623188</v>
      </c>
      <c r="W112" s="35">
        <f t="shared" si="34"/>
        <v>57.983193277310924</v>
      </c>
      <c r="X112" s="35">
        <f t="shared" si="35"/>
        <v>71.002313969065895</v>
      </c>
      <c r="Y112" s="35">
        <f t="shared" si="36"/>
        <v>75.020107052722082</v>
      </c>
      <c r="Z112" s="35">
        <f t="shared" si="37"/>
        <v>61.988807576409812</v>
      </c>
      <c r="AA112" s="35">
        <f t="shared" si="38"/>
        <v>-4.0056142990988945</v>
      </c>
      <c r="AB112" s="35">
        <f t="shared" si="39"/>
        <v>-4.0056142990988945</v>
      </c>
      <c r="AC112" s="35">
        <f t="shared" si="40"/>
        <v>-4.0056142990988874</v>
      </c>
      <c r="AF112">
        <v>2</v>
      </c>
      <c r="AG112">
        <v>1.87</v>
      </c>
      <c r="AJ112" t="s">
        <v>215</v>
      </c>
    </row>
    <row r="113" spans="1:36" s="35" customFormat="1" ht="15" x14ac:dyDescent="0.25">
      <c r="A113">
        <v>3.03</v>
      </c>
      <c r="B113">
        <v>3.45</v>
      </c>
      <c r="C113">
        <v>2.38</v>
      </c>
      <c r="D113" s="20">
        <f t="shared" si="28"/>
        <v>4.0056142990988919E-2</v>
      </c>
      <c r="E113" s="17">
        <f>IF(OR($A113="",$B113="",$C113=""),"",A113*'MPTO_working_3-way'!$I112)</f>
        <v>3.1513701132626961</v>
      </c>
      <c r="F113" s="21">
        <f>IF(OR($A113="",$B113="",$C113=""),"",B113*'MPTO_working_3-way'!$I112)</f>
        <v>3.588193693318912</v>
      </c>
      <c r="G113" s="22">
        <f>IF(OR($A113="",$B113="",$C113=""),"",C113*'MPTO_working_3-way'!$I112)</f>
        <v>2.4753336203185534</v>
      </c>
      <c r="H113" s="17">
        <f>IF(OR($A113="",$B113="",$C113=""),"",'MPTO_working_3-way'!E112)</f>
        <v>3.1577522493879151</v>
      </c>
      <c r="I113" s="21">
        <f>IF(OR($A113="",$B113="",$C113=""),"",'MPTO_working_3-way'!F112)</f>
        <v>3.6165969638955642</v>
      </c>
      <c r="J113" s="22">
        <f>IF(OR($A113="",$B113="",$C113=""),"",'MPTO_working_3-way'!G112)</f>
        <v>2.4581136236317236</v>
      </c>
      <c r="K113" s="17">
        <f>IF(OR($A113="",$B113="",$C113=""),"",'OddsRatio_working_3-way'!H112)</f>
        <v>3.1561530825876001</v>
      </c>
      <c r="L113" s="21">
        <f>IF(OR($A113="",$B113="",$C113=""),"",'OddsRatio_working_3-way'!I112)</f>
        <v>3.6022537203643434</v>
      </c>
      <c r="M113" s="22">
        <f>IF(OR($A113="",$B113="",$C113=""),"",'OddsRatio_working_3-way'!J112)</f>
        <v>2.4657592384093046</v>
      </c>
      <c r="N113" s="23">
        <f t="shared" si="29"/>
        <v>31.73222960360799</v>
      </c>
      <c r="O113" s="24">
        <f t="shared" si="30"/>
        <v>27.869175564907884</v>
      </c>
      <c r="P113" s="24">
        <f t="shared" si="31"/>
        <v>40.398594831484125</v>
      </c>
      <c r="Q113" t="s">
        <v>109</v>
      </c>
      <c r="R113" t="s">
        <v>112</v>
      </c>
      <c r="S113" t="s">
        <v>491</v>
      </c>
      <c r="T113" s="35">
        <v>100</v>
      </c>
      <c r="U113" s="35">
        <f t="shared" si="32"/>
        <v>48.979591836734699</v>
      </c>
      <c r="V113" s="35">
        <f t="shared" si="33"/>
        <v>72.67759562841529</v>
      </c>
      <c r="W113" s="35">
        <f t="shared" si="34"/>
        <v>74.747474747474755</v>
      </c>
      <c r="X113" s="35">
        <f t="shared" si="35"/>
        <v>52.574929624109942</v>
      </c>
      <c r="Y113" s="35">
        <f t="shared" si="36"/>
        <v>76.272933415790561</v>
      </c>
      <c r="Z113" s="35">
        <f t="shared" si="37"/>
        <v>78.342812534849998</v>
      </c>
      <c r="AA113" s="35">
        <f t="shared" si="38"/>
        <v>-3.595337787375243</v>
      </c>
      <c r="AB113" s="35">
        <f t="shared" si="39"/>
        <v>-3.5953377873752714</v>
      </c>
      <c r="AC113" s="35">
        <f t="shared" si="40"/>
        <v>-3.595337787375243</v>
      </c>
      <c r="AD113" s="36"/>
      <c r="AE113" s="36"/>
      <c r="AF113">
        <v>1.96</v>
      </c>
      <c r="AG113">
        <v>1.91</v>
      </c>
      <c r="AH113" s="36"/>
      <c r="AI113" s="36"/>
      <c r="AJ113" t="s">
        <v>215</v>
      </c>
    </row>
    <row r="114" spans="1:36" ht="15" x14ac:dyDescent="0.25">
      <c r="A114">
        <v>1.96</v>
      </c>
      <c r="B114">
        <v>3.66</v>
      </c>
      <c r="C114">
        <v>3.96</v>
      </c>
      <c r="D114" s="20">
        <f t="shared" si="28"/>
        <v>3.5953377873752634E-2</v>
      </c>
      <c r="E114" s="17">
        <f>IF(OR($A114="",$B114="",$C114=""),"",A114*'MPTO_working_3-way'!$I113)</f>
        <v>2.0304686206325551</v>
      </c>
      <c r="F114" s="21">
        <f>IF(OR($A114="",$B114="",$C114=""),"",B114*'MPTO_working_3-way'!$I113)</f>
        <v>3.7915893630179349</v>
      </c>
      <c r="G114" s="22">
        <f>IF(OR($A114="",$B114="",$C114=""),"",C114*'MPTO_working_3-way'!$I113)</f>
        <v>4.1023753763800608</v>
      </c>
      <c r="H114" s="17">
        <f>IF(OR($A114="",$B114="",$C114=""),"",'MPTO_working_3-way'!E113)</f>
        <v>2.0071469592073905</v>
      </c>
      <c r="I114" s="21">
        <f>IF(OR($A114="",$B114="",$C114=""),"",'MPTO_working_3-way'!F113)</f>
        <v>3.827903807926317</v>
      </c>
      <c r="J114" s="22">
        <f>IF(OR($A114="",$B114="",$C114=""),"",'MPTO_working_3-way'!G113)</f>
        <v>4.1572990034467256</v>
      </c>
      <c r="K114" s="17">
        <f>IF(OR($A114="",$B114="",$C114=""),"",'OddsRatio_working_3-way'!H113)</f>
        <v>2.0161912965456938</v>
      </c>
      <c r="L114" s="21">
        <f>IF(OR($A114="",$B114="",$C114=""),"",'OddsRatio_working_3-way'!I113)</f>
        <v>3.815696717512028</v>
      </c>
      <c r="M114" s="22">
        <f>IF(OR($A114="",$B114="",$C114=""),"",'OddsRatio_working_3-way'!J113)</f>
        <v>4.1332564976825577</v>
      </c>
      <c r="N114" s="23">
        <f t="shared" si="29"/>
        <v>49.249714565323764</v>
      </c>
      <c r="O114" s="24">
        <f t="shared" si="30"/>
        <v>26.374164084162448</v>
      </c>
      <c r="P114" s="24">
        <f t="shared" si="31"/>
        <v>24.376121350513781</v>
      </c>
      <c r="Q114" t="s">
        <v>126</v>
      </c>
      <c r="R114" t="s">
        <v>111</v>
      </c>
      <c r="S114" t="s">
        <v>491</v>
      </c>
      <c r="T114" s="35">
        <v>100</v>
      </c>
      <c r="U114" s="35">
        <f t="shared" si="32"/>
        <v>67.426710097719877</v>
      </c>
      <c r="V114" s="35">
        <f t="shared" si="33"/>
        <v>70.845481049562679</v>
      </c>
      <c r="W114" s="35">
        <f t="shared" si="34"/>
        <v>58.333333333333336</v>
      </c>
      <c r="X114" s="35">
        <f t="shared" si="35"/>
        <v>70.821185617103978</v>
      </c>
      <c r="Y114" s="35">
        <f t="shared" si="36"/>
        <v>74.239956568946795</v>
      </c>
      <c r="Z114" s="35">
        <f t="shared" si="37"/>
        <v>61.727808852717445</v>
      </c>
      <c r="AA114" s="35">
        <f t="shared" si="38"/>
        <v>-3.3944755193841019</v>
      </c>
      <c r="AB114" s="35">
        <f t="shared" si="39"/>
        <v>-3.3944755193841161</v>
      </c>
      <c r="AC114" s="35">
        <f t="shared" si="40"/>
        <v>-3.394475519384109</v>
      </c>
      <c r="AF114">
        <v>2.0299999999999998</v>
      </c>
      <c r="AG114">
        <v>1.85</v>
      </c>
      <c r="AJ114" t="s">
        <v>215</v>
      </c>
    </row>
    <row r="115" spans="1:36" ht="15" x14ac:dyDescent="0.25">
      <c r="A115">
        <v>3.07</v>
      </c>
      <c r="B115">
        <v>3.43</v>
      </c>
      <c r="C115">
        <v>2.4</v>
      </c>
      <c r="D115" s="20">
        <f t="shared" si="28"/>
        <v>3.3944755193841214E-2</v>
      </c>
      <c r="E115" s="17">
        <f>IF(OR($A115="",$B115="",$C115=""),"",A115*'MPTO_working_3-way'!$I114)</f>
        <v>3.1742103984450925</v>
      </c>
      <c r="F115" s="21">
        <f>IF(OR($A115="",$B115="",$C115=""),"",B115*'MPTO_working_3-way'!$I114)</f>
        <v>3.5464305103148757</v>
      </c>
      <c r="G115" s="22">
        <f>IF(OR($A115="",$B115="",$C115=""),"",C115*'MPTO_working_3-way'!$I114)</f>
        <v>2.4814674124652187</v>
      </c>
      <c r="H115" s="17">
        <f>IF(OR($A115="",$B115="",$C115=""),"",'MPTO_working_3-way'!E114)</f>
        <v>3.1804796850761008</v>
      </c>
      <c r="I115" s="21">
        <f>IF(OR($A115="",$B115="",$C115=""),"",'MPTO_working_3-way'!F114)</f>
        <v>3.5684938534717374</v>
      </c>
      <c r="J115" s="22">
        <f>IF(OR($A115="",$B115="",$C115=""),"",'MPTO_working_3-way'!G114)</f>
        <v>2.4669931837498096</v>
      </c>
      <c r="K115" s="17">
        <f>IF(OR($A115="",$B115="",$C115=""),"",'OddsRatio_working_3-way'!H114)</f>
        <v>3.1785832482697827</v>
      </c>
      <c r="L115" s="21">
        <f>IF(OR($A115="",$B115="",$C115=""),"",'OddsRatio_working_3-way'!I114)</f>
        <v>3.5574672914471375</v>
      </c>
      <c r="M115" s="22">
        <f>IF(OR($A115="",$B115="",$C115=""),"",'OddsRatio_working_3-way'!J114)</f>
        <v>2.4734379456897084</v>
      </c>
      <c r="N115" s="23">
        <f t="shared" si="29"/>
        <v>31.503897803682339</v>
      </c>
      <c r="O115" s="24">
        <f t="shared" si="30"/>
        <v>28.197366255773986</v>
      </c>
      <c r="P115" s="24">
        <f t="shared" si="31"/>
        <v>40.298735940543665</v>
      </c>
      <c r="Q115" t="s">
        <v>128</v>
      </c>
      <c r="R115" t="s">
        <v>118</v>
      </c>
      <c r="S115" t="s">
        <v>491</v>
      </c>
      <c r="T115" s="35">
        <v>100</v>
      </c>
      <c r="U115" s="35">
        <f t="shared" si="32"/>
        <v>58.333333333333336</v>
      </c>
      <c r="V115" s="35">
        <f t="shared" si="33"/>
        <v>70.414201183431956</v>
      </c>
      <c r="W115" s="35">
        <f t="shared" si="34"/>
        <v>67.948717948717942</v>
      </c>
      <c r="X115" s="35">
        <f t="shared" si="35"/>
        <v>61.637080867850088</v>
      </c>
      <c r="Y115" s="35">
        <f t="shared" si="36"/>
        <v>73.71794871794873</v>
      </c>
      <c r="Z115" s="35">
        <f t="shared" si="37"/>
        <v>71.252465483234715</v>
      </c>
      <c r="AA115" s="35">
        <f t="shared" si="38"/>
        <v>-3.3037475345167522</v>
      </c>
      <c r="AB115" s="35">
        <f t="shared" si="39"/>
        <v>-3.3037475345167735</v>
      </c>
      <c r="AC115" s="35">
        <f t="shared" si="40"/>
        <v>-3.3037475345167735</v>
      </c>
      <c r="AF115">
        <v>1.98</v>
      </c>
      <c r="AG115">
        <v>1.89</v>
      </c>
      <c r="AJ115" t="s">
        <v>215</v>
      </c>
    </row>
    <row r="116" spans="1:36" ht="15" x14ac:dyDescent="0.25">
      <c r="A116">
        <v>2.4</v>
      </c>
      <c r="B116">
        <v>3.38</v>
      </c>
      <c r="C116">
        <v>3.12</v>
      </c>
      <c r="D116" s="20">
        <f t="shared" si="28"/>
        <v>3.3037475345167655E-2</v>
      </c>
      <c r="E116" s="17">
        <f>IF(OR($A116="",$B116="",$C116=""),"",A116*'MPTO_working_3-way'!$I115)</f>
        <v>2.4792899408284024</v>
      </c>
      <c r="F116" s="21">
        <f>IF(OR($A116="",$B116="",$C116=""),"",B116*'MPTO_working_3-way'!$I115)</f>
        <v>3.4916666666666667</v>
      </c>
      <c r="G116" s="22">
        <f>IF(OR($A116="",$B116="",$C116=""),"",C116*'MPTO_working_3-way'!$I115)</f>
        <v>3.2230769230769232</v>
      </c>
      <c r="H116" s="17">
        <f>IF(OR($A116="",$B116="",$C116=""),"",'MPTO_working_3-way'!E115)</f>
        <v>2.4651539708265799</v>
      </c>
      <c r="I116" s="21">
        <f>IF(OR($A116="",$B116="",$C116=""),"",'MPTO_working_3-way'!F115)</f>
        <v>3.5106751298326606</v>
      </c>
      <c r="J116" s="22">
        <f>IF(OR($A116="",$B116="",$C116=""),"",'MPTO_working_3-way'!G115)</f>
        <v>3.23101433882103</v>
      </c>
      <c r="K116" s="17">
        <f>IF(OR($A116="",$B116="",$C116=""),"",'OddsRatio_working_3-way'!H115)</f>
        <v>2.4714188957325041</v>
      </c>
      <c r="L116" s="21">
        <f>IF(OR($A116="",$B116="",$C116=""),"",'OddsRatio_working_3-way'!I115)</f>
        <v>3.5014121227452559</v>
      </c>
      <c r="M116" s="22">
        <f>IF(OR($A116="",$B116="",$C116=""),"",'OddsRatio_working_3-way'!J115)</f>
        <v>3.2281486135377917</v>
      </c>
      <c r="N116" s="23">
        <f t="shared" si="29"/>
        <v>40.334128878281625</v>
      </c>
      <c r="O116" s="24">
        <f t="shared" si="30"/>
        <v>28.639618138424822</v>
      </c>
      <c r="P116" s="24">
        <f t="shared" si="31"/>
        <v>31.026252983293556</v>
      </c>
      <c r="Q116" t="s">
        <v>123</v>
      </c>
      <c r="R116" t="s">
        <v>115</v>
      </c>
      <c r="S116" t="s">
        <v>491</v>
      </c>
      <c r="T116" s="35">
        <v>100</v>
      </c>
      <c r="U116" s="35">
        <f t="shared" si="32"/>
        <v>68.253968253968253</v>
      </c>
      <c r="V116" s="35">
        <f t="shared" si="33"/>
        <v>71.590909090909093</v>
      </c>
      <c r="W116" s="35">
        <f t="shared" si="34"/>
        <v>56.709956709956707</v>
      </c>
      <c r="X116" s="35">
        <f t="shared" si="35"/>
        <v>71.699134199134207</v>
      </c>
      <c r="Y116" s="35">
        <f t="shared" si="36"/>
        <v>75.036075036075033</v>
      </c>
      <c r="Z116" s="35">
        <f t="shared" si="37"/>
        <v>60.155122655122661</v>
      </c>
      <c r="AA116" s="35">
        <f t="shared" si="38"/>
        <v>-3.4451659451659538</v>
      </c>
      <c r="AB116" s="35">
        <f t="shared" si="39"/>
        <v>-3.4451659451659395</v>
      </c>
      <c r="AC116" s="35">
        <f t="shared" si="40"/>
        <v>-3.4451659451659538</v>
      </c>
      <c r="AF116">
        <v>2.13</v>
      </c>
      <c r="AG116">
        <v>1.76</v>
      </c>
      <c r="AJ116" t="s">
        <v>215</v>
      </c>
    </row>
    <row r="117" spans="1:36" ht="15" x14ac:dyDescent="0.25">
      <c r="A117">
        <v>3.15</v>
      </c>
      <c r="B117">
        <v>3.52</v>
      </c>
      <c r="C117">
        <v>2.31</v>
      </c>
      <c r="D117" s="20">
        <f t="shared" si="28"/>
        <v>3.4451659451659511E-2</v>
      </c>
      <c r="E117" s="17">
        <f>IF(OR($A117="",$B117="",$C117=""),"",A117*'MPTO_working_3-way'!$I116)</f>
        <v>3.2585227272727275</v>
      </c>
      <c r="F117" s="21">
        <f>IF(OR($A117="",$B117="",$C117=""),"",B117*'MPTO_working_3-way'!$I116)</f>
        <v>3.6412698412698417</v>
      </c>
      <c r="G117" s="22">
        <f>IF(OR($A117="",$B117="",$C117=""),"",C117*'MPTO_working_3-way'!$I116)</f>
        <v>2.3895833333333334</v>
      </c>
      <c r="H117" s="17">
        <f>IF(OR($A117="",$B117="",$C117=""),"",'MPTO_working_3-way'!E116)</f>
        <v>3.268225584594223</v>
      </c>
      <c r="I117" s="21">
        <f>IF(OR($A117="",$B117="",$C117=""),"",'MPTO_working_3-way'!F116)</f>
        <v>3.6682840758711959</v>
      </c>
      <c r="J117" s="22">
        <f>IF(OR($A117="",$B117="",$C117=""),"",'MPTO_working_3-way'!G116)</f>
        <v>2.3729490654872305</v>
      </c>
      <c r="K117" s="17">
        <f>IF(OR($A117="",$B117="",$C117=""),"",'OddsRatio_working_3-way'!H116)</f>
        <v>3.2651658380379245</v>
      </c>
      <c r="L117" s="21">
        <f>IF(OR($A117="",$B117="",$C117=""),"",'OddsRatio_working_3-way'!I116)</f>
        <v>3.6549850752816599</v>
      </c>
      <c r="M117" s="22">
        <f>IF(OR($A117="",$B117="",$C117=""),"",'OddsRatio_working_3-way'!J116)</f>
        <v>2.3801708129440375</v>
      </c>
      <c r="N117" s="23">
        <f t="shared" si="29"/>
        <v>30.688753269398429</v>
      </c>
      <c r="O117" s="24">
        <f t="shared" si="30"/>
        <v>27.462946817785522</v>
      </c>
      <c r="P117" s="24">
        <f t="shared" si="31"/>
        <v>41.848299912816039</v>
      </c>
      <c r="Q117" t="s">
        <v>121</v>
      </c>
      <c r="R117" t="s">
        <v>124</v>
      </c>
      <c r="S117" t="s">
        <v>491</v>
      </c>
      <c r="T117" s="35">
        <v>100</v>
      </c>
      <c r="U117" s="35">
        <f t="shared" si="32"/>
        <v>46.808510638297875</v>
      </c>
      <c r="V117" s="35">
        <f t="shared" si="33"/>
        <v>72.826086956521735</v>
      </c>
      <c r="W117" s="35">
        <f t="shared" si="34"/>
        <v>76.851851851851848</v>
      </c>
      <c r="X117" s="35">
        <f t="shared" si="35"/>
        <v>50.32206119162641</v>
      </c>
      <c r="Y117" s="35">
        <f t="shared" si="36"/>
        <v>76.339637509850263</v>
      </c>
      <c r="Z117" s="35">
        <f t="shared" si="37"/>
        <v>80.36540240518039</v>
      </c>
      <c r="AA117" s="35">
        <f t="shared" si="38"/>
        <v>-3.5135505533285354</v>
      </c>
      <c r="AB117" s="35">
        <f t="shared" si="39"/>
        <v>-3.5135505533285283</v>
      </c>
      <c r="AC117" s="35">
        <f t="shared" si="40"/>
        <v>-3.5135505533285425</v>
      </c>
      <c r="AF117">
        <v>1.98</v>
      </c>
      <c r="AG117">
        <v>1.89</v>
      </c>
      <c r="AJ117" t="s">
        <v>215</v>
      </c>
    </row>
    <row r="118" spans="1:36" ht="15" x14ac:dyDescent="0.25">
      <c r="A118">
        <v>1.88</v>
      </c>
      <c r="B118">
        <v>3.68</v>
      </c>
      <c r="C118">
        <v>4.32</v>
      </c>
      <c r="D118" s="20">
        <f t="shared" si="28"/>
        <v>3.5135505533285372E-2</v>
      </c>
      <c r="E118" s="17">
        <f>IF(OR($A118="",$B118="",$C118=""),"",A118*'MPTO_working_3-way'!$I117)</f>
        <v>1.9460547504025765</v>
      </c>
      <c r="F118" s="21">
        <f>IF(OR($A118="",$B118="",$C118=""),"",B118*'MPTO_working_3-way'!$I117)</f>
        <v>3.8092986603624905</v>
      </c>
      <c r="G118" s="22">
        <f>IF(OR($A118="",$B118="",$C118=""),"",C118*'MPTO_working_3-way'!$I117)</f>
        <v>4.4717853839037929</v>
      </c>
      <c r="H118" s="17">
        <f>IF(OR($A118="",$B118="",$C118=""),"",'MPTO_working_3-way'!E117)</f>
        <v>1.9223262604419367</v>
      </c>
      <c r="I118" s="21">
        <f>IF(OR($A118="",$B118="",$C118=""),"",'MPTO_working_3-way'!F117)</f>
        <v>3.8457501125470781</v>
      </c>
      <c r="J118" s="22">
        <f>IF(OR($A118="",$B118="",$C118=""),"",'MPTO_working_3-way'!G117)</f>
        <v>4.5502189079287545</v>
      </c>
      <c r="K118" s="17">
        <f>IF(OR($A118="",$B118="",$C118=""),"",'OddsRatio_working_3-way'!H117)</f>
        <v>1.9313211331786981</v>
      </c>
      <c r="L118" s="21">
        <f>IF(OR($A118="",$B118="",$C118=""),"",'OddsRatio_working_3-way'!I117)</f>
        <v>3.8362961783169442</v>
      </c>
      <c r="M118" s="22">
        <f>IF(OR($A118="",$B118="",$C118=""),"",'OddsRatio_working_3-way'!J117)</f>
        <v>4.5136206388105427</v>
      </c>
      <c r="N118" s="23">
        <f t="shared" si="29"/>
        <v>51.386015721969379</v>
      </c>
      <c r="O118" s="24">
        <f t="shared" si="30"/>
        <v>26.25155151013653</v>
      </c>
      <c r="P118" s="24">
        <f t="shared" si="31"/>
        <v>22.362432767894084</v>
      </c>
      <c r="Q118" t="s">
        <v>130</v>
      </c>
      <c r="R118" t="s">
        <v>116</v>
      </c>
      <c r="S118" t="s">
        <v>491</v>
      </c>
      <c r="T118" s="35">
        <v>100</v>
      </c>
      <c r="U118" s="35">
        <f t="shared" si="32"/>
        <v>72.826086956521735</v>
      </c>
      <c r="V118" s="35">
        <f t="shared" si="33"/>
        <v>73.474801061007966</v>
      </c>
      <c r="W118" s="35">
        <f t="shared" si="34"/>
        <v>50.248756218905463</v>
      </c>
      <c r="X118" s="35">
        <f t="shared" si="35"/>
        <v>76.276442720086578</v>
      </c>
      <c r="Y118" s="35">
        <f t="shared" si="36"/>
        <v>76.925156824572795</v>
      </c>
      <c r="Z118" s="35">
        <f t="shared" si="37"/>
        <v>53.699111982470306</v>
      </c>
      <c r="AA118" s="35">
        <f t="shared" si="38"/>
        <v>-3.4503557635648434</v>
      </c>
      <c r="AB118" s="35">
        <f t="shared" si="39"/>
        <v>-3.4503557635648292</v>
      </c>
      <c r="AC118" s="35">
        <f t="shared" si="40"/>
        <v>-3.4503557635648434</v>
      </c>
      <c r="AF118">
        <v>2.0699999999999998</v>
      </c>
      <c r="AG118">
        <v>1.8</v>
      </c>
      <c r="AJ118" t="s">
        <v>215</v>
      </c>
    </row>
    <row r="119" spans="1:36" ht="15" x14ac:dyDescent="0.25">
      <c r="A119">
        <v>3.68</v>
      </c>
      <c r="B119">
        <v>3.77</v>
      </c>
      <c r="C119">
        <v>2.0099999999999998</v>
      </c>
      <c r="D119" s="20">
        <f t="shared" si="28"/>
        <v>3.4503557635648274E-2</v>
      </c>
      <c r="E119" s="17">
        <f>IF(OR($A119="",$B119="",$C119=""),"",A119*'MPTO_working_3-way'!$I118)</f>
        <v>3.8069730920991858</v>
      </c>
      <c r="F119" s="21">
        <f>IF(OR($A119="",$B119="",$C119=""),"",B119*'MPTO_working_3-way'!$I118)</f>
        <v>3.9000784122863941</v>
      </c>
      <c r="G119" s="22">
        <f>IF(OR($A119="",$B119="",$C119=""),"",C119*'MPTO_working_3-way'!$I118)</f>
        <v>2.0793521508476527</v>
      </c>
      <c r="H119" s="17">
        <f>IF(OR($A119="",$B119="",$C119=""),"",'MPTO_working_3-way'!E118)</f>
        <v>3.8426371746258408</v>
      </c>
      <c r="I119" s="21">
        <f>IF(OR($A119="",$B119="",$C119=""),"",'MPTO_working_3-way'!F118)</f>
        <v>3.9408742205428657</v>
      </c>
      <c r="J119" s="22">
        <f>IF(OR($A119="",$B119="",$C119=""),"",'MPTO_working_3-way'!G118)</f>
        <v>2.057565531711393</v>
      </c>
      <c r="K119" s="17">
        <f>IF(OR($A119="",$B119="",$C119=""),"",'OddsRatio_working_3-way'!H118)</f>
        <v>3.8289902380457739</v>
      </c>
      <c r="L119" s="21">
        <f>IF(OR($A119="",$B119="",$C119=""),"",'OddsRatio_working_3-way'!I118)</f>
        <v>3.9239936415622365</v>
      </c>
      <c r="M119" s="22">
        <f>IF(OR($A119="",$B119="",$C119=""),"",'OddsRatio_working_3-way'!J118)</f>
        <v>2.0661493061291907</v>
      </c>
      <c r="N119" s="23">
        <f t="shared" si="29"/>
        <v>26.267587813408856</v>
      </c>
      <c r="O119" s="24">
        <f t="shared" si="30"/>
        <v>25.640510120250553</v>
      </c>
      <c r="P119" s="24">
        <f t="shared" si="31"/>
        <v>48.091902066340602</v>
      </c>
      <c r="Q119" t="s">
        <v>132</v>
      </c>
      <c r="R119" t="s">
        <v>148</v>
      </c>
      <c r="S119" t="s">
        <v>491</v>
      </c>
      <c r="T119" s="35">
        <v>100</v>
      </c>
      <c r="U119" s="35">
        <f t="shared" si="32"/>
        <v>41.860465116279073</v>
      </c>
      <c r="V119" s="35">
        <f t="shared" si="33"/>
        <v>74.554707379134854</v>
      </c>
      <c r="W119" s="35">
        <f t="shared" si="34"/>
        <v>79.879275653923543</v>
      </c>
      <c r="X119" s="35">
        <f t="shared" si="35"/>
        <v>45.566016966941604</v>
      </c>
      <c r="Y119" s="35">
        <f t="shared" si="36"/>
        <v>78.260259229797384</v>
      </c>
      <c r="Z119" s="35">
        <f t="shared" si="37"/>
        <v>83.584827504586073</v>
      </c>
      <c r="AA119" s="35">
        <f t="shared" si="38"/>
        <v>-3.7055518506625305</v>
      </c>
      <c r="AB119" s="35">
        <f t="shared" si="39"/>
        <v>-3.7055518506625305</v>
      </c>
      <c r="AC119" s="35">
        <f t="shared" si="40"/>
        <v>-3.7055518506625305</v>
      </c>
      <c r="AF119">
        <v>1.81</v>
      </c>
      <c r="AG119">
        <v>2.06</v>
      </c>
      <c r="AJ119" t="s">
        <v>216</v>
      </c>
    </row>
    <row r="120" spans="1:36" ht="15" x14ac:dyDescent="0.25">
      <c r="A120">
        <v>1.72</v>
      </c>
      <c r="B120">
        <v>3.93</v>
      </c>
      <c r="C120">
        <v>4.97</v>
      </c>
      <c r="D120" s="20">
        <f t="shared" si="28"/>
        <v>3.7055518506625251E-2</v>
      </c>
      <c r="E120" s="17">
        <f>IF(OR($A120="",$B120="",$C120=""),"",A120*'MPTO_working_3-way'!$I119)</f>
        <v>1.7837354918313955</v>
      </c>
      <c r="F120" s="21">
        <f>IF(OR($A120="",$B120="",$C120=""),"",B120*'MPTO_working_3-way'!$I119)</f>
        <v>4.075628187731037</v>
      </c>
      <c r="G120" s="22">
        <f>IF(OR($A120="",$B120="",$C120=""),"",C120*'MPTO_working_3-way'!$I119)</f>
        <v>5.1541659269779272</v>
      </c>
      <c r="H120" s="17">
        <f>IF(OR($A120="",$B120="",$C120=""),"",'MPTO_working_3-way'!E119)</f>
        <v>1.757334867361243</v>
      </c>
      <c r="I120" s="21">
        <f>IF(OR($A120="",$B120="",$C120=""),"",'MPTO_working_3-way'!F119)</f>
        <v>4.1305060361523251</v>
      </c>
      <c r="J120" s="22">
        <f>IF(OR($A120="",$B120="",$C120=""),"",'MPTO_working_3-way'!G119)</f>
        <v>5.2950563184278669</v>
      </c>
      <c r="K120" s="17">
        <f>IF(OR($A120="",$B120="",$C120=""),"",'OddsRatio_working_3-way'!H119)</f>
        <v>1.7667512526756128</v>
      </c>
      <c r="L120" s="21">
        <f>IF(OR($A120="",$B120="",$C120=""),"",'OddsRatio_working_3-way'!I119)</f>
        <v>4.1202516254715897</v>
      </c>
      <c r="M120" s="22">
        <f>IF(OR($A120="",$B120="",$C120=""),"",'OddsRatio_working_3-way'!J119)</f>
        <v>5.2277812126696972</v>
      </c>
      <c r="N120" s="23">
        <f t="shared" si="29"/>
        <v>56.062123817095824</v>
      </c>
      <c r="O120" s="24">
        <f t="shared" si="30"/>
        <v>24.536094902138629</v>
      </c>
      <c r="P120" s="24">
        <f t="shared" si="31"/>
        <v>19.401781280765558</v>
      </c>
      <c r="Q120" t="s">
        <v>145</v>
      </c>
      <c r="R120" t="s">
        <v>152</v>
      </c>
      <c r="S120" t="s">
        <v>491</v>
      </c>
      <c r="T120" s="35">
        <v>100</v>
      </c>
      <c r="U120" s="35">
        <f t="shared" si="32"/>
        <v>48.453608247422686</v>
      </c>
      <c r="V120" s="35">
        <f t="shared" si="33"/>
        <v>72.527472527472526</v>
      </c>
      <c r="W120" s="35">
        <f t="shared" si="34"/>
        <v>75.429975429975428</v>
      </c>
      <c r="X120" s="35">
        <f t="shared" si="35"/>
        <v>52.042552042552039</v>
      </c>
      <c r="Y120" s="35">
        <f t="shared" si="36"/>
        <v>76.116416322601893</v>
      </c>
      <c r="Z120" s="35">
        <f t="shared" si="37"/>
        <v>79.018919225104796</v>
      </c>
      <c r="AA120" s="35">
        <f t="shared" si="38"/>
        <v>-3.588943795129353</v>
      </c>
      <c r="AB120" s="35">
        <f t="shared" si="39"/>
        <v>-3.5889437951293672</v>
      </c>
      <c r="AC120" s="35">
        <f t="shared" si="40"/>
        <v>-3.5889437951293672</v>
      </c>
      <c r="AF120">
        <v>1.89</v>
      </c>
      <c r="AG120">
        <v>1.98</v>
      </c>
      <c r="AJ120" t="s">
        <v>216</v>
      </c>
    </row>
    <row r="121" spans="1:36" ht="15" x14ac:dyDescent="0.25">
      <c r="A121">
        <v>1.94</v>
      </c>
      <c r="B121">
        <v>3.64</v>
      </c>
      <c r="C121">
        <v>4.07</v>
      </c>
      <c r="D121" s="20">
        <f t="shared" si="28"/>
        <v>3.5889437951293734E-2</v>
      </c>
      <c r="E121" s="17">
        <f>IF(OR($A121="",$B121="",$C121=""),"",A121*'MPTO_working_3-way'!$I120)</f>
        <v>2.00962550962551</v>
      </c>
      <c r="F121" s="21">
        <f>IF(OR($A121="",$B121="",$C121=""),"",B121*'MPTO_working_3-way'!$I120)</f>
        <v>3.7706375541427093</v>
      </c>
      <c r="G121" s="22">
        <f>IF(OR($A121="",$B121="",$C121=""),"",C121*'MPTO_working_3-way'!$I120)</f>
        <v>4.216070012461766</v>
      </c>
      <c r="H121" s="17">
        <f>IF(OR($A121="",$B121="",$C121=""),"",'MPTO_working_3-way'!E120)</f>
        <v>1.9860942753621322</v>
      </c>
      <c r="I121" s="21">
        <f>IF(OR($A121="",$B121="",$C121=""),"",'MPTO_working_3-way'!F120)</f>
        <v>3.8057234685586709</v>
      </c>
      <c r="J121" s="22">
        <f>IF(OR($A121="",$B121="",$C121=""),"",'MPTO_working_3-way'!G120)</f>
        <v>4.2783109793566441</v>
      </c>
      <c r="K121" s="17">
        <f>IF(OR($A121="",$B121="",$C121=""),"",'OddsRatio_working_3-way'!H120)</f>
        <v>1.9951744818072408</v>
      </c>
      <c r="L121" s="21">
        <f>IF(OR($A121="",$B121="",$C121=""),"",'OddsRatio_working_3-way'!I120)</f>
        <v>3.7949581191182093</v>
      </c>
      <c r="M121" s="22">
        <f>IF(OR($A121="",$B121="",$C121=""),"",'OddsRatio_working_3-way'!J120)</f>
        <v>4.2501975097321605</v>
      </c>
      <c r="N121" s="23">
        <f t="shared" si="29"/>
        <v>49.760514842705597</v>
      </c>
      <c r="O121" s="24">
        <f t="shared" si="30"/>
        <v>26.52071395462881</v>
      </c>
      <c r="P121" s="24">
        <f t="shared" si="31"/>
        <v>23.718771202665568</v>
      </c>
      <c r="Q121" t="s">
        <v>153</v>
      </c>
      <c r="R121" t="s">
        <v>140</v>
      </c>
      <c r="S121" t="s">
        <v>491</v>
      </c>
      <c r="T121" s="35">
        <v>100</v>
      </c>
      <c r="U121" s="35">
        <f t="shared" si="32"/>
        <v>45.054945054945051</v>
      </c>
      <c r="V121" s="35">
        <f t="shared" si="33"/>
        <v>72.602739726027394</v>
      </c>
      <c r="W121" s="35">
        <f t="shared" si="34"/>
        <v>77.924944812362028</v>
      </c>
      <c r="X121" s="35">
        <f t="shared" si="35"/>
        <v>49.47231546161057</v>
      </c>
      <c r="Y121" s="35">
        <f t="shared" si="36"/>
        <v>77.020110132692906</v>
      </c>
      <c r="Z121" s="35">
        <f t="shared" si="37"/>
        <v>82.34231521902754</v>
      </c>
      <c r="AA121" s="35">
        <f t="shared" si="38"/>
        <v>-4.4173704066655191</v>
      </c>
      <c r="AB121" s="35">
        <f t="shared" si="39"/>
        <v>-4.417370406665512</v>
      </c>
      <c r="AC121" s="35">
        <f t="shared" si="40"/>
        <v>-4.417370406665512</v>
      </c>
      <c r="AF121">
        <v>2.06</v>
      </c>
      <c r="AG121">
        <v>1.82</v>
      </c>
      <c r="AJ121" t="s">
        <v>216</v>
      </c>
    </row>
    <row r="122" spans="1:36" ht="15" x14ac:dyDescent="0.25">
      <c r="A122">
        <v>1.82</v>
      </c>
      <c r="B122">
        <v>3.65</v>
      </c>
      <c r="C122">
        <v>4.53</v>
      </c>
      <c r="D122" s="20">
        <f t="shared" si="28"/>
        <v>4.4173704066654995E-2</v>
      </c>
      <c r="E122" s="17">
        <f>IF(OR($A122="",$B122="",$C122=""),"",A122*'MPTO_working_3-way'!$I121)</f>
        <v>1.9003961414013122</v>
      </c>
      <c r="F122" s="21">
        <f>IF(OR($A122="",$B122="",$C122=""),"",B122*'MPTO_working_3-way'!$I121)</f>
        <v>3.8112340198432908</v>
      </c>
      <c r="G122" s="22">
        <f>IF(OR($A122="",$B122="",$C122=""),"",C122*'MPTO_working_3-way'!$I121)</f>
        <v>4.730106879421947</v>
      </c>
      <c r="H122" s="17">
        <f>IF(OR($A122="",$B122="",$C122=""),"",'MPTO_working_3-way'!E121)</f>
        <v>1.8701167228284925</v>
      </c>
      <c r="I122" s="21">
        <f>IF(OR($A122="",$B122="",$C122=""),"",'MPTO_working_3-way'!F121)</f>
        <v>3.8573098580656948</v>
      </c>
      <c r="J122" s="22">
        <f>IF(OR($A122="",$B122="",$C122=""),"",'MPTO_working_3-way'!G121)</f>
        <v>4.8537567023966517</v>
      </c>
      <c r="K122" s="17">
        <f>IF(OR($A122="",$B122="",$C122=""),"",'OddsRatio_working_3-way'!H121)</f>
        <v>1.8813210705289354</v>
      </c>
      <c r="L122" s="21">
        <f>IF(OR($A122="",$B122="",$C122=""),"",'OddsRatio_working_3-way'!I121)</f>
        <v>3.8481717523191197</v>
      </c>
      <c r="M122" s="22">
        <f>IF(OR($A122="",$B122="",$C122=""),"",'OddsRatio_working_3-way'!J121)</f>
        <v>4.7939797304477327</v>
      </c>
      <c r="N122" s="23">
        <f t="shared" si="29"/>
        <v>52.620607788785598</v>
      </c>
      <c r="O122" s="24">
        <f t="shared" si="30"/>
        <v>26.238220870024602</v>
      </c>
      <c r="P122" s="24">
        <f t="shared" si="31"/>
        <v>21.141171341189803</v>
      </c>
      <c r="Q122" t="s">
        <v>137</v>
      </c>
      <c r="R122" t="s">
        <v>147</v>
      </c>
      <c r="S122" t="s">
        <v>491</v>
      </c>
      <c r="T122" s="35">
        <v>100</v>
      </c>
      <c r="U122" s="35">
        <f t="shared" si="32"/>
        <v>72.222222222222229</v>
      </c>
      <c r="V122" s="35">
        <f t="shared" si="33"/>
        <v>74.160206718346245</v>
      </c>
      <c r="W122" s="35">
        <f t="shared" si="34"/>
        <v>50.248756218905463</v>
      </c>
      <c r="X122" s="35">
        <f t="shared" si="35"/>
        <v>75.591037062748285</v>
      </c>
      <c r="Y122" s="35">
        <f t="shared" si="36"/>
        <v>77.529021558872316</v>
      </c>
      <c r="Z122" s="35">
        <f t="shared" si="37"/>
        <v>53.617571059431526</v>
      </c>
      <c r="AA122" s="35">
        <f t="shared" si="38"/>
        <v>-3.3688148405260563</v>
      </c>
      <c r="AB122" s="35">
        <f t="shared" si="39"/>
        <v>-3.3688148405260705</v>
      </c>
      <c r="AC122" s="35">
        <f t="shared" si="40"/>
        <v>-3.3688148405260634</v>
      </c>
      <c r="AF122">
        <v>2.0499999999999998</v>
      </c>
      <c r="AG122">
        <v>1.83</v>
      </c>
      <c r="AJ122" t="s">
        <v>216</v>
      </c>
    </row>
    <row r="123" spans="1:36" ht="15" x14ac:dyDescent="0.25">
      <c r="A123">
        <v>3.6</v>
      </c>
      <c r="B123">
        <v>3.87</v>
      </c>
      <c r="C123">
        <v>2.0099999999999998</v>
      </c>
      <c r="D123" s="20">
        <f t="shared" si="28"/>
        <v>3.3688148405260687E-2</v>
      </c>
      <c r="E123" s="17">
        <f>IF(OR($A123="",$B123="",$C123=""),"",A123*'MPTO_working_3-way'!$I122)</f>
        <v>3.7212773342589385</v>
      </c>
      <c r="F123" s="21">
        <f>IF(OR($A123="",$B123="",$C123=""),"",B123*'MPTO_working_3-way'!$I122)</f>
        <v>4.0003731343283588</v>
      </c>
      <c r="G123" s="22">
        <f>IF(OR($A123="",$B123="",$C123=""),"",C123*'MPTO_working_3-way'!$I122)</f>
        <v>2.0777131782945739</v>
      </c>
      <c r="H123" s="17">
        <f>IF(OR($A123="",$B123="",$C123=""),"",'MPTO_working_3-way'!E122)</f>
        <v>3.7516639336355753</v>
      </c>
      <c r="I123" s="21">
        <f>IF(OR($A123="",$B123="",$C123=""),"",'MPTO_working_3-way'!F122)</f>
        <v>4.0458221725223007</v>
      </c>
      <c r="J123" s="22">
        <f>IF(OR($A123="",$B123="",$C123=""),"",'MPTO_working_3-way'!G122)</f>
        <v>2.056415475922964</v>
      </c>
      <c r="K123" s="17">
        <f>IF(OR($A123="",$B123="",$C123=""),"",'OddsRatio_working_3-way'!H122)</f>
        <v>3.7411321890345688</v>
      </c>
      <c r="L123" s="21">
        <f>IF(OR($A123="",$B123="",$C123=""),"",'OddsRatio_working_3-way'!I122)</f>
        <v>4.0257882240496974</v>
      </c>
      <c r="M123" s="22">
        <f>IF(OR($A123="",$B123="",$C123=""),"",'OddsRatio_working_3-way'!J122)</f>
        <v>2.064824427278813</v>
      </c>
      <c r="N123" s="23">
        <f t="shared" si="29"/>
        <v>26.872493237571117</v>
      </c>
      <c r="O123" s="24">
        <f t="shared" si="30"/>
        <v>24.997668127973132</v>
      </c>
      <c r="P123" s="24">
        <f t="shared" si="31"/>
        <v>48.129838634455737</v>
      </c>
      <c r="Q123" t="s">
        <v>134</v>
      </c>
      <c r="R123" t="s">
        <v>151</v>
      </c>
      <c r="S123" t="s">
        <v>491</v>
      </c>
      <c r="T123" s="35">
        <v>100</v>
      </c>
      <c r="U123" s="35">
        <f t="shared" si="32"/>
        <v>50.495049504950494</v>
      </c>
      <c r="V123" s="35">
        <f t="shared" si="33"/>
        <v>73.118279569892465</v>
      </c>
      <c r="W123" s="35">
        <f t="shared" si="34"/>
        <v>72.826086956521735</v>
      </c>
      <c r="X123" s="35">
        <f t="shared" si="35"/>
        <v>54.055633473585786</v>
      </c>
      <c r="Y123" s="35">
        <f t="shared" si="36"/>
        <v>76.678863538527764</v>
      </c>
      <c r="Z123" s="35">
        <f t="shared" si="37"/>
        <v>76.386670925157034</v>
      </c>
      <c r="AA123" s="35">
        <f t="shared" si="38"/>
        <v>-3.5605839686352923</v>
      </c>
      <c r="AB123" s="35">
        <f t="shared" si="39"/>
        <v>-3.5605839686352994</v>
      </c>
      <c r="AC123" s="35">
        <f t="shared" si="40"/>
        <v>-3.5605839686352994</v>
      </c>
      <c r="AF123">
        <v>1.65</v>
      </c>
      <c r="AG123">
        <v>2.31</v>
      </c>
      <c r="AJ123" t="s">
        <v>216</v>
      </c>
    </row>
    <row r="124" spans="1:36" ht="15" x14ac:dyDescent="0.25">
      <c r="A124">
        <v>2.02</v>
      </c>
      <c r="B124">
        <v>3.72</v>
      </c>
      <c r="C124">
        <v>3.68</v>
      </c>
      <c r="D124" s="20">
        <f t="shared" si="28"/>
        <v>3.560583968635278E-2</v>
      </c>
      <c r="E124" s="17">
        <f>IF(OR($A124="",$B124="",$C124=""),"",A124*'MPTO_working_3-way'!$I123)</f>
        <v>2.0919237961664328</v>
      </c>
      <c r="F124" s="21">
        <f>IF(OR($A124="",$B124="",$C124=""),"",B124*'MPTO_working_3-way'!$I123)</f>
        <v>3.8524537236332326</v>
      </c>
      <c r="G124" s="22">
        <f>IF(OR($A124="",$B124="",$C124=""),"",C124*'MPTO_working_3-way'!$I123)</f>
        <v>3.8110294900457782</v>
      </c>
      <c r="H124" s="17">
        <f>IF(OR($A124="",$B124="",$C124=""),"",'MPTO_working_3-way'!E123)</f>
        <v>2.069618267470628</v>
      </c>
      <c r="I124" s="21">
        <f>IF(OR($A124="",$B124="",$C124=""),"",'MPTO_working_3-way'!F123)</f>
        <v>3.8918290846695314</v>
      </c>
      <c r="J124" s="22">
        <f>IF(OR($A124="",$B124="",$C124=""),"",'MPTO_working_3-way'!G123)</f>
        <v>3.8480702264786117</v>
      </c>
      <c r="K124" s="17">
        <f>IF(OR($A124="",$B124="",$C124=""),"",'OddsRatio_working_3-way'!H123)</f>
        <v>2.0784291223047671</v>
      </c>
      <c r="L124" s="21">
        <f>IF(OR($A124="",$B124="",$C124=""),"",'OddsRatio_working_3-way'!I123)</f>
        <v>3.8758109928127134</v>
      </c>
      <c r="M124" s="22">
        <f>IF(OR($A124="",$B124="",$C124=""),"",'OddsRatio_working_3-way'!J123)</f>
        <v>3.8335196546831134</v>
      </c>
      <c r="N124" s="23">
        <f t="shared" si="29"/>
        <v>47.802888510210359</v>
      </c>
      <c r="O124" s="24">
        <f t="shared" si="30"/>
        <v>25.957482470598098</v>
      </c>
      <c r="P124" s="24">
        <f t="shared" si="31"/>
        <v>26.239629019191558</v>
      </c>
      <c r="Q124" t="s">
        <v>136</v>
      </c>
      <c r="R124" t="s">
        <v>150</v>
      </c>
      <c r="S124" t="s">
        <v>491</v>
      </c>
      <c r="T124" s="35">
        <v>100</v>
      </c>
      <c r="U124" s="35">
        <f t="shared" si="32"/>
        <v>49.494949494949495</v>
      </c>
      <c r="V124" s="35">
        <f t="shared" si="33"/>
        <v>72.899728997289984</v>
      </c>
      <c r="W124" s="35">
        <f t="shared" si="34"/>
        <v>74.226804123711347</v>
      </c>
      <c r="X124" s="35">
        <f t="shared" si="35"/>
        <v>52.873466878998698</v>
      </c>
      <c r="Y124" s="35">
        <f t="shared" si="36"/>
        <v>76.278246381339173</v>
      </c>
      <c r="Z124" s="35">
        <f t="shared" si="37"/>
        <v>77.605321507760536</v>
      </c>
      <c r="AA124" s="35">
        <f t="shared" si="38"/>
        <v>-3.3785173840492035</v>
      </c>
      <c r="AB124" s="35">
        <f t="shared" si="39"/>
        <v>-3.3785173840491893</v>
      </c>
      <c r="AC124" s="35">
        <f t="shared" si="40"/>
        <v>-3.3785173840491893</v>
      </c>
      <c r="AF124">
        <v>1.76</v>
      </c>
      <c r="AG124">
        <v>2.13</v>
      </c>
      <c r="AJ124" t="s">
        <v>216</v>
      </c>
    </row>
    <row r="125" spans="1:36" ht="15" x14ac:dyDescent="0.25">
      <c r="A125">
        <v>1.98</v>
      </c>
      <c r="B125">
        <v>3.69</v>
      </c>
      <c r="C125">
        <v>3.88</v>
      </c>
      <c r="D125" s="20">
        <f t="shared" si="28"/>
        <v>3.3785173840491955E-2</v>
      </c>
      <c r="E125" s="17">
        <f>IF(OR($A125="",$B125="",$C125=""),"",A125*'MPTO_working_3-way'!$I124)</f>
        <v>2.046894644204174</v>
      </c>
      <c r="F125" s="21">
        <f>IF(OR($A125="",$B125="",$C125=""),"",B125*'MPTO_working_3-way'!$I124)</f>
        <v>3.8146672914714155</v>
      </c>
      <c r="G125" s="22">
        <f>IF(OR($A125="",$B125="",$C125=""),"",C125*'MPTO_working_3-way'!$I124)</f>
        <v>4.0110864745011083</v>
      </c>
      <c r="H125" s="17">
        <f>IF(OR($A125="",$B125="",$C125=""),"",'MPTO_working_3-way'!E124)</f>
        <v>2.0251573944531311</v>
      </c>
      <c r="I125" s="21">
        <f>IF(OR($A125="",$B125="",$C125=""),"",'MPTO_working_3-way'!F124)</f>
        <v>3.8499892437369221</v>
      </c>
      <c r="J125" s="22">
        <f>IF(OR($A125="",$B125="",$C125=""),"",'MPTO_working_3-way'!G124)</f>
        <v>4.0572850650755869</v>
      </c>
      <c r="K125" s="17">
        <f>IF(OR($A125="",$B125="",$C125=""),"",'OddsRatio_working_3-way'!H124)</f>
        <v>2.0336449673760293</v>
      </c>
      <c r="L125" s="21">
        <f>IF(OR($A125="",$B125="",$C125=""),"",'OddsRatio_working_3-way'!I124)</f>
        <v>3.8372499614709379</v>
      </c>
      <c r="M125" s="22">
        <f>IF(OR($A125="",$B125="",$C125=""),"",'OddsRatio_working_3-way'!J124)</f>
        <v>4.0376505163703724</v>
      </c>
      <c r="N125" s="23">
        <f t="shared" si="29"/>
        <v>48.854492967262452</v>
      </c>
      <c r="O125" s="24">
        <f t="shared" si="30"/>
        <v>26.214605982433508</v>
      </c>
      <c r="P125" s="24">
        <f t="shared" si="31"/>
        <v>24.930901050304037</v>
      </c>
      <c r="Q125" t="s">
        <v>142</v>
      </c>
      <c r="R125" t="s">
        <v>146</v>
      </c>
      <c r="S125" t="s">
        <v>491</v>
      </c>
      <c r="T125" s="35">
        <v>100</v>
      </c>
      <c r="U125" s="35">
        <f t="shared" si="32"/>
        <v>68.253968253968253</v>
      </c>
      <c r="V125" s="35">
        <f t="shared" si="33"/>
        <v>69.512195121951223</v>
      </c>
      <c r="W125" s="35">
        <f t="shared" si="34"/>
        <v>58.847736625514408</v>
      </c>
      <c r="X125" s="35">
        <f t="shared" si="35"/>
        <v>71.640068252534377</v>
      </c>
      <c r="Y125" s="35">
        <f t="shared" si="36"/>
        <v>72.898295120517332</v>
      </c>
      <c r="Z125" s="35">
        <f t="shared" si="37"/>
        <v>62.233836624080531</v>
      </c>
      <c r="AA125" s="35">
        <f t="shared" si="38"/>
        <v>-3.3860999985661238</v>
      </c>
      <c r="AB125" s="35">
        <f t="shared" si="39"/>
        <v>-3.3860999985661095</v>
      </c>
      <c r="AC125" s="35">
        <f t="shared" si="40"/>
        <v>-3.3860999985661238</v>
      </c>
      <c r="AF125">
        <v>1.88</v>
      </c>
      <c r="AG125">
        <v>2</v>
      </c>
      <c r="AJ125" t="s">
        <v>216</v>
      </c>
    </row>
    <row r="126" spans="1:36" ht="15" x14ac:dyDescent="0.25">
      <c r="A126">
        <v>3.15</v>
      </c>
      <c r="B126">
        <v>3.28</v>
      </c>
      <c r="C126">
        <v>2.4300000000000002</v>
      </c>
      <c r="D126" s="20">
        <f t="shared" si="28"/>
        <v>3.3860999985661167E-2</v>
      </c>
      <c r="E126" s="17">
        <f>IF(OR($A126="",$B126="",$C126=""),"",A126*'MPTO_working_3-way'!$I125)</f>
        <v>3.2566621499548325</v>
      </c>
      <c r="F126" s="21">
        <f>IF(OR($A126="",$B126="",$C126=""),"",B126*'MPTO_working_3-way'!$I125)</f>
        <v>3.3910640799529683</v>
      </c>
      <c r="G126" s="22">
        <f>IF(OR($A126="",$B126="",$C126=""),"",C126*'MPTO_working_3-way'!$I125)</f>
        <v>2.5122822299651566</v>
      </c>
      <c r="H126" s="17">
        <f>IF(OR($A126="",$B126="",$C126=""),"",'MPTO_working_3-way'!E125)</f>
        <v>3.2661239335919507</v>
      </c>
      <c r="I126" s="21">
        <f>IF(OR($A126="",$B126="",$C126=""),"",'MPTO_working_3-way'!F125)</f>
        <v>3.4060983948165267</v>
      </c>
      <c r="J126" s="22">
        <f>IF(OR($A126="",$B126="",$C126=""),"",'MPTO_working_3-way'!G125)</f>
        <v>2.4985281561050172</v>
      </c>
      <c r="K126" s="17">
        <f>IF(OR($A126="",$B126="",$C126=""),"",'OddsRatio_working_3-way'!H125)</f>
        <v>3.2622285961785726</v>
      </c>
      <c r="L126" s="21">
        <f>IF(OR($A126="",$B126="",$C126=""),"",'OddsRatio_working_3-way'!I125)</f>
        <v>3.3990145112963464</v>
      </c>
      <c r="M126" s="22">
        <f>IF(OR($A126="",$B126="",$C126=""),"",'OddsRatio_working_3-way'!J125)</f>
        <v>2.5046450662955153</v>
      </c>
      <c r="N126" s="23">
        <f t="shared" si="29"/>
        <v>30.706286189799247</v>
      </c>
      <c r="O126" s="24">
        <f t="shared" si="30"/>
        <v>29.48926874934989</v>
      </c>
      <c r="P126" s="24">
        <f t="shared" si="31"/>
        <v>39.804445060850874</v>
      </c>
      <c r="Q126" t="s">
        <v>149</v>
      </c>
      <c r="R126" t="s">
        <v>139</v>
      </c>
      <c r="S126" t="s">
        <v>491</v>
      </c>
      <c r="T126" s="35">
        <v>100</v>
      </c>
      <c r="U126" s="35">
        <f t="shared" si="32"/>
        <v>45.945945945945937</v>
      </c>
      <c r="V126" s="35">
        <f t="shared" si="33"/>
        <v>73.753280839895012</v>
      </c>
      <c r="W126" s="35">
        <f t="shared" si="34"/>
        <v>76.744186046511629</v>
      </c>
      <c r="X126" s="35">
        <f t="shared" si="35"/>
        <v>49.502533113593358</v>
      </c>
      <c r="Y126" s="35">
        <f t="shared" si="36"/>
        <v>77.30986800754242</v>
      </c>
      <c r="Z126" s="35">
        <f t="shared" si="37"/>
        <v>80.300773214159022</v>
      </c>
      <c r="AA126" s="35">
        <f t="shared" si="38"/>
        <v>-3.5565871676474217</v>
      </c>
      <c r="AB126" s="35">
        <f t="shared" si="39"/>
        <v>-3.5565871676474075</v>
      </c>
      <c r="AC126" s="35">
        <f t="shared" si="40"/>
        <v>-3.5565871676473932</v>
      </c>
      <c r="AF126">
        <v>2.19</v>
      </c>
      <c r="AG126">
        <v>1.72</v>
      </c>
      <c r="AJ126" t="s">
        <v>216</v>
      </c>
    </row>
    <row r="127" spans="1:36" ht="15" x14ac:dyDescent="0.25">
      <c r="A127">
        <v>1.85</v>
      </c>
      <c r="B127">
        <v>3.81</v>
      </c>
      <c r="C127">
        <v>4.3</v>
      </c>
      <c r="D127" s="20">
        <f t="shared" si="28"/>
        <v>3.5565871676473959E-2</v>
      </c>
      <c r="E127" s="17">
        <f>IF(OR($A127="",$B127="",$C127=""),"",A127*'MPTO_working_3-way'!$I126)</f>
        <v>1.915796862601477</v>
      </c>
      <c r="F127" s="21">
        <f>IF(OR($A127="",$B127="",$C127=""),"",B127*'MPTO_working_3-way'!$I126)</f>
        <v>3.9455059710873659</v>
      </c>
      <c r="G127" s="22">
        <f>IF(OR($A127="",$B127="",$C127=""),"",C127*'MPTO_working_3-way'!$I126)</f>
        <v>4.4529332482088382</v>
      </c>
      <c r="H127" s="17">
        <f>IF(OR($A127="",$B127="",$C127=""),"",'MPTO_working_3-way'!E126)</f>
        <v>1.8914845837567515</v>
      </c>
      <c r="I127" s="21">
        <f>IF(OR($A127="",$B127="",$C127=""),"",'MPTO_working_3-way'!F126)</f>
        <v>3.9902334878801766</v>
      </c>
      <c r="J127" s="22">
        <f>IF(OR($A127="",$B127="",$C127=""),"",'MPTO_working_3-way'!G126)</f>
        <v>4.5309791180288554</v>
      </c>
      <c r="K127" s="17">
        <f>IF(OR($A127="",$B127="",$C127=""),"",'OddsRatio_working_3-way'!H126)</f>
        <v>1.90056416978465</v>
      </c>
      <c r="L127" s="21">
        <f>IF(OR($A127="",$B127="",$C127=""),"",'OddsRatio_working_3-way'!I126)</f>
        <v>3.9771591965821957</v>
      </c>
      <c r="M127" s="22">
        <f>IF(OR($A127="",$B127="",$C127=""),"",'OddsRatio_working_3-way'!J126)</f>
        <v>4.4963079532815815</v>
      </c>
      <c r="N127" s="23">
        <f t="shared" si="29"/>
        <v>52.197600879358966</v>
      </c>
      <c r="O127" s="24">
        <f t="shared" si="30"/>
        <v>25.345291765568</v>
      </c>
      <c r="P127" s="24">
        <f t="shared" si="31"/>
        <v>22.457107355073045</v>
      </c>
      <c r="Q127" t="s">
        <v>155</v>
      </c>
      <c r="R127" t="s">
        <v>141</v>
      </c>
      <c r="S127" t="s">
        <v>491</v>
      </c>
      <c r="T127" s="35">
        <v>100</v>
      </c>
      <c r="U127" s="35">
        <f t="shared" si="32"/>
        <v>56.140350877192972</v>
      </c>
      <c r="V127" s="35">
        <f t="shared" si="33"/>
        <v>72.67759562841529</v>
      </c>
      <c r="W127" s="35">
        <f t="shared" si="34"/>
        <v>67.845659163987136</v>
      </c>
      <c r="X127" s="35">
        <f t="shared" si="35"/>
        <v>59.47674520759756</v>
      </c>
      <c r="Y127" s="35">
        <f t="shared" si="36"/>
        <v>76.013989958819877</v>
      </c>
      <c r="Z127" s="35">
        <f t="shared" si="37"/>
        <v>71.182053494391724</v>
      </c>
      <c r="AA127" s="35">
        <f t="shared" si="38"/>
        <v>-3.3363943304045875</v>
      </c>
      <c r="AB127" s="35">
        <f t="shared" si="39"/>
        <v>-3.3363943304045875</v>
      </c>
      <c r="AC127" s="35">
        <f t="shared" si="40"/>
        <v>-3.3363943304045875</v>
      </c>
      <c r="AF127">
        <v>1.87</v>
      </c>
      <c r="AG127">
        <v>2.0099999999999998</v>
      </c>
      <c r="AJ127" t="s">
        <v>216</v>
      </c>
    </row>
    <row r="128" spans="1:36" ht="15" x14ac:dyDescent="0.25">
      <c r="A128">
        <v>2.2799999999999998</v>
      </c>
      <c r="B128">
        <v>3.66</v>
      </c>
      <c r="C128">
        <v>3.11</v>
      </c>
      <c r="D128" s="20">
        <f t="shared" si="28"/>
        <v>3.3363943304045796E-2</v>
      </c>
      <c r="E128" s="17">
        <f>IF(OR($A128="",$B128="",$C128=""),"",A128*'MPTO_working_3-way'!$I127)</f>
        <v>2.3560697907332244</v>
      </c>
      <c r="F128" s="21">
        <f>IF(OR($A128="",$B128="",$C128=""),"",B128*'MPTO_working_3-way'!$I127)</f>
        <v>3.7821120324928077</v>
      </c>
      <c r="G128" s="22">
        <f>IF(OR($A128="",$B128="",$C128=""),"",C128*'MPTO_working_3-way'!$I127)</f>
        <v>3.2137618636755825</v>
      </c>
      <c r="H128" s="17">
        <f>IF(OR($A128="",$B128="",$C128=""),"",'MPTO_working_3-way'!E127)</f>
        <v>2.3393171212917716</v>
      </c>
      <c r="I128" s="21">
        <f>IF(OR($A128="",$B128="",$C128=""),"",'MPTO_working_3-way'!F127)</f>
        <v>3.8152979281923902</v>
      </c>
      <c r="J128" s="22">
        <f>IF(OR($A128="",$B128="",$C128=""),"",'MPTO_working_3-way'!G127)</f>
        <v>3.22142018744377</v>
      </c>
      <c r="K128" s="17">
        <f>IF(OR($A128="",$B128="",$C128=""),"",'OddsRatio_working_3-way'!H127)</f>
        <v>2.3465930908838306</v>
      </c>
      <c r="L128" s="21">
        <f>IF(OR($A128="",$B128="",$C128=""),"",'OddsRatio_working_3-way'!I127)</f>
        <v>3.7983887669929604</v>
      </c>
      <c r="M128" s="22">
        <f>IF(OR($A128="",$B128="",$C128=""),"",'OddsRatio_working_3-way'!J127)</f>
        <v>3.219774548253814</v>
      </c>
      <c r="N128" s="23">
        <f t="shared" si="29"/>
        <v>42.443564445041055</v>
      </c>
      <c r="O128" s="24">
        <f t="shared" si="30"/>
        <v>26.440253260845246</v>
      </c>
      <c r="P128" s="24">
        <f t="shared" si="31"/>
        <v>31.116182294113699</v>
      </c>
      <c r="Q128" t="s">
        <v>143</v>
      </c>
      <c r="R128" t="s">
        <v>133</v>
      </c>
      <c r="S128" t="s">
        <v>491</v>
      </c>
      <c r="T128" s="35">
        <v>100</v>
      </c>
      <c r="U128" s="35">
        <f t="shared" si="32"/>
        <v>46.236559139784944</v>
      </c>
      <c r="V128" s="35">
        <f t="shared" si="33"/>
        <v>74.424552429667528</v>
      </c>
      <c r="W128" s="35">
        <f t="shared" si="34"/>
        <v>75.728155339805824</v>
      </c>
      <c r="X128" s="35">
        <f t="shared" si="35"/>
        <v>49.847292230526655</v>
      </c>
      <c r="Y128" s="35">
        <f t="shared" si="36"/>
        <v>78.035285520409232</v>
      </c>
      <c r="Z128" s="35">
        <f t="shared" si="37"/>
        <v>79.338888430547527</v>
      </c>
      <c r="AA128" s="35">
        <f t="shared" si="38"/>
        <v>-3.6107330907417108</v>
      </c>
      <c r="AB128" s="35">
        <f t="shared" si="39"/>
        <v>-3.6107330907417037</v>
      </c>
      <c r="AC128" s="35">
        <f t="shared" si="40"/>
        <v>-3.6107330907417037</v>
      </c>
      <c r="AF128">
        <v>1.85</v>
      </c>
      <c r="AG128">
        <v>2.0299999999999998</v>
      </c>
      <c r="AJ128" t="s">
        <v>216</v>
      </c>
    </row>
    <row r="129" spans="1:36" ht="15" x14ac:dyDescent="0.25">
      <c r="A129">
        <v>1.86</v>
      </c>
      <c r="B129">
        <v>3.91</v>
      </c>
      <c r="C129">
        <v>4.12</v>
      </c>
      <c r="D129" s="20">
        <f t="shared" si="28"/>
        <v>3.6107330907416912E-2</v>
      </c>
      <c r="E129" s="17">
        <f>IF(OR($A129="",$B129="",$C129=""),"",A129*'MPTO_working_3-way'!$I128)</f>
        <v>1.9271596354877956</v>
      </c>
      <c r="F129" s="21">
        <f>IF(OR($A129="",$B129="",$C129=""),"",B129*'MPTO_working_3-way'!$I128)</f>
        <v>4.051179663848</v>
      </c>
      <c r="G129" s="22">
        <f>IF(OR($A129="",$B129="",$C129=""),"",C129*'MPTO_working_3-way'!$I128)</f>
        <v>4.2687622033385582</v>
      </c>
      <c r="H129" s="17">
        <f>IF(OR($A129="",$B129="",$C129=""),"",'MPTO_working_3-way'!E128)</f>
        <v>1.902592472307328</v>
      </c>
      <c r="I129" s="21">
        <f>IF(OR($A129="",$B129="",$C129=""),"",'MPTO_working_3-way'!F128)</f>
        <v>4.1030910028395473</v>
      </c>
      <c r="J129" s="22">
        <f>IF(OR($A129="",$B129="",$C129=""),"",'MPTO_working_3-way'!G128)</f>
        <v>4.334959369040531</v>
      </c>
      <c r="K129" s="17">
        <f>IF(OR($A129="",$B129="",$C129=""),"",'OddsRatio_working_3-way'!H128)</f>
        <v>1.9117687602240572</v>
      </c>
      <c r="L129" s="21">
        <f>IF(OR($A129="",$B129="",$C129=""),"",'OddsRatio_working_3-way'!I128)</f>
        <v>4.0851710375023327</v>
      </c>
      <c r="M129" s="22">
        <f>IF(OR($A129="",$B129="",$C129=""),"",'OddsRatio_working_3-way'!J128)</f>
        <v>4.3078122463942545</v>
      </c>
      <c r="N129" s="23">
        <f t="shared" si="29"/>
        <v>51.889837332903852</v>
      </c>
      <c r="O129" s="24">
        <f t="shared" si="30"/>
        <v>24.684168143018205</v>
      </c>
      <c r="P129" s="24">
        <f t="shared" si="31"/>
        <v>23.425994524077954</v>
      </c>
      <c r="Q129" t="s">
        <v>135</v>
      </c>
      <c r="R129" t="s">
        <v>144</v>
      </c>
      <c r="S129" t="s">
        <v>491</v>
      </c>
      <c r="T129" s="35">
        <v>100</v>
      </c>
      <c r="U129" s="35">
        <f t="shared" si="32"/>
        <v>29.577464788732396</v>
      </c>
      <c r="V129" s="35">
        <f t="shared" si="33"/>
        <v>80.916030534351137</v>
      </c>
      <c r="W129" s="35">
        <f t="shared" si="34"/>
        <v>85.835694050991506</v>
      </c>
      <c r="X129" s="35">
        <f t="shared" si="35"/>
        <v>33.24827541465735</v>
      </c>
      <c r="Y129" s="35">
        <f t="shared" si="36"/>
        <v>84.586841160276109</v>
      </c>
      <c r="Z129" s="35">
        <f t="shared" si="37"/>
        <v>89.506504676916464</v>
      </c>
      <c r="AA129" s="35">
        <f t="shared" si="38"/>
        <v>-3.670810625924954</v>
      </c>
      <c r="AB129" s="35">
        <f t="shared" si="39"/>
        <v>-3.6708106259249718</v>
      </c>
      <c r="AC129" s="35">
        <f t="shared" si="40"/>
        <v>-3.6708106259249575</v>
      </c>
      <c r="AF129">
        <v>1.75</v>
      </c>
      <c r="AG129">
        <v>2.14</v>
      </c>
      <c r="AJ129" t="s">
        <v>216</v>
      </c>
    </row>
    <row r="130" spans="1:36" ht="15" x14ac:dyDescent="0.25">
      <c r="A130">
        <v>1.42</v>
      </c>
      <c r="B130">
        <v>5.24</v>
      </c>
      <c r="C130">
        <v>7.06</v>
      </c>
      <c r="D130" s="20">
        <f t="shared" si="28"/>
        <v>3.6708106259249584E-2</v>
      </c>
      <c r="E130" s="17">
        <f>IF(OR($A130="",$B130="",$C130=""),"",A130*'MPTO_working_3-way'!$I129)</f>
        <v>1.4721255108881344</v>
      </c>
      <c r="F130" s="21">
        <f>IF(OR($A130="",$B130="",$C130=""),"",B130*'MPTO_working_3-way'!$I129)</f>
        <v>5.4323504767984678</v>
      </c>
      <c r="G130" s="22">
        <f>IF(OR($A130="",$B130="",$C130=""),"",C130*'MPTO_working_3-way'!$I129)</f>
        <v>7.3191592301903015</v>
      </c>
      <c r="H130" s="17">
        <f>IF(OR($A130="",$B130="",$C130=""),"",'MPTO_working_3-way'!E129)</f>
        <v>1.4451090152360762</v>
      </c>
      <c r="I130" s="21">
        <f>IF(OR($A130="",$B130="",$C130=""),"",'MPTO_working_3-way'!F129)</f>
        <v>5.5989894287356261</v>
      </c>
      <c r="J130" s="22">
        <f>IF(OR($A130="",$B130="",$C130=""),"",'MPTO_working_3-way'!G129)</f>
        <v>7.727555804517082</v>
      </c>
      <c r="K130" s="17">
        <f>IF(OR($A130="",$B130="",$C130=""),"",'OddsRatio_working_3-way'!H129)</f>
        <v>1.4533393542137616</v>
      </c>
      <c r="L130" s="21">
        <f>IF(OR($A130="",$B130="",$C130=""),"",'OddsRatio_working_3-way'!I129)</f>
        <v>5.5765687187294013</v>
      </c>
      <c r="M130" s="22">
        <f>IF(OR($A130="",$B130="",$C130=""),"",'OddsRatio_working_3-way'!J129)</f>
        <v>7.5410392536556996</v>
      </c>
      <c r="N130" s="23">
        <f t="shared" si="29"/>
        <v>67.928990606018331</v>
      </c>
      <c r="O130" s="24">
        <f t="shared" si="30"/>
        <v>18.40823791231794</v>
      </c>
      <c r="P130" s="24">
        <f t="shared" si="31"/>
        <v>13.662771481663743</v>
      </c>
      <c r="Q130" t="s">
        <v>154</v>
      </c>
      <c r="R130" t="s">
        <v>138</v>
      </c>
      <c r="S130" t="s">
        <v>491</v>
      </c>
      <c r="T130" s="35">
        <v>100</v>
      </c>
      <c r="U130" s="35">
        <f t="shared" si="32"/>
        <v>57.081545064377686</v>
      </c>
      <c r="V130" s="35">
        <f t="shared" si="33"/>
        <v>72.222222222222229</v>
      </c>
      <c r="W130" s="35">
        <f t="shared" si="34"/>
        <v>66.329966329966325</v>
      </c>
      <c r="X130" s="35">
        <f t="shared" si="35"/>
        <v>61.447811447811439</v>
      </c>
      <c r="Y130" s="35">
        <f t="shared" si="36"/>
        <v>76.588488605655996</v>
      </c>
      <c r="Z130" s="35">
        <f t="shared" si="37"/>
        <v>70.696232713400093</v>
      </c>
      <c r="AA130" s="35">
        <f t="shared" si="38"/>
        <v>-4.3662663834337536</v>
      </c>
      <c r="AB130" s="35">
        <f t="shared" si="39"/>
        <v>-4.3662663834337678</v>
      </c>
      <c r="AC130" s="35">
        <f t="shared" si="40"/>
        <v>-4.3662663834337678</v>
      </c>
      <c r="AF130">
        <v>1.46</v>
      </c>
      <c r="AG130">
        <v>2.78</v>
      </c>
      <c r="AJ130" t="s">
        <v>216</v>
      </c>
    </row>
    <row r="131" spans="1:36" s="35" customFormat="1" ht="15" x14ac:dyDescent="0.25">
      <c r="A131">
        <v>2.33</v>
      </c>
      <c r="B131">
        <v>3.6</v>
      </c>
      <c r="C131">
        <v>2.97</v>
      </c>
      <c r="D131" s="20">
        <f t="shared" si="28"/>
        <v>4.3662663834337589E-2</v>
      </c>
      <c r="E131" s="17">
        <f>IF(OR($A131="",$B131="",$C131=""),"",A131*'MPTO_working_3-way'!$I130)</f>
        <v>2.4317340067340067</v>
      </c>
      <c r="F131" s="21">
        <f>IF(OR($A131="",$B131="",$C131=""),"",B131*'MPTO_working_3-way'!$I130)</f>
        <v>3.7571855898036155</v>
      </c>
      <c r="G131" s="22">
        <f>IF(OR($A131="",$B131="",$C131=""),"",C131*'MPTO_working_3-way'!$I130)</f>
        <v>3.0996781115879828</v>
      </c>
      <c r="H131" s="17">
        <f>IF(OR($A131="",$B131="",$C131=""),"",'MPTO_working_3-way'!E130)</f>
        <v>2.4117869154318443</v>
      </c>
      <c r="I131" s="21">
        <f>IF(OR($A131="",$B131="",$C131=""),"",'MPTO_working_3-way'!F130)</f>
        <v>3.7990520806646417</v>
      </c>
      <c r="J131" s="22">
        <f>IF(OR($A131="",$B131="",$C131=""),"",'MPTO_working_3-way'!G130)</f>
        <v>3.104181463400046</v>
      </c>
      <c r="K131" s="17">
        <f>IF(OR($A131="",$B131="",$C131=""),"",'OddsRatio_working_3-way'!H130)</f>
        <v>2.4206383701102885</v>
      </c>
      <c r="L131" s="21">
        <f>IF(OR($A131="",$B131="",$C131=""),"",'OddsRatio_working_3-way'!I130)</f>
        <v>3.7771877911930454</v>
      </c>
      <c r="M131" s="22">
        <f>IF(OR($A131="",$B131="",$C131=""),"",'OddsRatio_working_3-way'!J130)</f>
        <v>3.1042538264039607</v>
      </c>
      <c r="N131" s="23">
        <f t="shared" si="29"/>
        <v>41.122918758004779</v>
      </c>
      <c r="O131" s="24">
        <f t="shared" si="30"/>
        <v>26.615666862819758</v>
      </c>
      <c r="P131" s="24">
        <f t="shared" si="31"/>
        <v>32.261414379175463</v>
      </c>
      <c r="Q131" t="s">
        <v>156</v>
      </c>
      <c r="R131" t="s">
        <v>159</v>
      </c>
      <c r="S131" t="s">
        <v>491</v>
      </c>
      <c r="T131" s="35">
        <v>100</v>
      </c>
      <c r="U131" s="35">
        <f t="shared" si="32"/>
        <v>73.118279569892465</v>
      </c>
      <c r="V131" s="35">
        <f t="shared" si="33"/>
        <v>71.988795518207283</v>
      </c>
      <c r="W131" s="35">
        <f t="shared" si="34"/>
        <v>50.248756218905463</v>
      </c>
      <c r="X131" s="35">
        <f t="shared" si="35"/>
        <v>77.762448262887247</v>
      </c>
      <c r="Y131" s="35">
        <f t="shared" si="36"/>
        <v>76.632964211202065</v>
      </c>
      <c r="Z131" s="35">
        <f t="shared" si="37"/>
        <v>54.892924911900245</v>
      </c>
      <c r="AA131" s="35">
        <f t="shared" si="38"/>
        <v>-4.6441686929947821</v>
      </c>
      <c r="AB131" s="35">
        <f t="shared" si="39"/>
        <v>-4.6441686929947821</v>
      </c>
      <c r="AC131" s="35">
        <f t="shared" si="40"/>
        <v>-4.6441686929947821</v>
      </c>
      <c r="AD131" s="36"/>
      <c r="AE131" s="36"/>
      <c r="AF131">
        <v>1.74</v>
      </c>
      <c r="AG131">
        <v>2.11</v>
      </c>
      <c r="AH131" s="36"/>
      <c r="AI131" s="36"/>
      <c r="AJ131" t="s">
        <v>217</v>
      </c>
    </row>
    <row r="132" spans="1:36" ht="15" x14ac:dyDescent="0.25">
      <c r="A132">
        <v>3.72</v>
      </c>
      <c r="B132">
        <v>3.57</v>
      </c>
      <c r="C132">
        <v>2.0099999999999998</v>
      </c>
      <c r="D132" s="20">
        <f t="shared" ref="D132:D195" si="41">IF(OR($A132="",$B132="",$C132=""),"",(1/A132)+(1/B132)+(1/C132)-1)</f>
        <v>4.6441686929947767E-2</v>
      </c>
      <c r="E132" s="17">
        <f>IF(OR($A132="",$B132="",$C132=""),"",A132*'MPTO_working_3-way'!$I131)</f>
        <v>3.8927630753794058</v>
      </c>
      <c r="F132" s="21">
        <f>IF(OR($A132="",$B132="",$C132=""),"",B132*'MPTO_working_3-way'!$I131)</f>
        <v>3.7357968223399132</v>
      </c>
      <c r="G132" s="22">
        <f>IF(OR($A132="",$B132="",$C132=""),"",C132*'MPTO_working_3-way'!$I131)</f>
        <v>2.1033477907291949</v>
      </c>
      <c r="H132" s="17">
        <f>IF(OR($A132="",$B132="",$C132=""),"",'MPTO_working_3-way'!E131)</f>
        <v>3.9473168671556009</v>
      </c>
      <c r="I132" s="21">
        <f>IF(OR($A132="",$B132="",$C132=""),"",'MPTO_working_3-way'!F131)</f>
        <v>3.7788398814943664</v>
      </c>
      <c r="J132" s="22">
        <f>IF(OR($A132="",$B132="",$C132=""),"",'MPTO_working_3-way'!G131)</f>
        <v>2.0745516029634494</v>
      </c>
      <c r="K132" s="17">
        <f>IF(OR($A132="",$B132="",$C132=""),"",'OddsRatio_working_3-way'!H131)</f>
        <v>3.9242253920413495</v>
      </c>
      <c r="L132" s="21">
        <f>IF(OR($A132="",$B132="",$C132=""),"",'OddsRatio_working_3-way'!I131)</f>
        <v>3.7629629623331859</v>
      </c>
      <c r="M132" s="22">
        <f>IF(OR($A132="",$B132="",$C132=""),"",'OddsRatio_working_3-way'!J131)</f>
        <v>2.0858336933682944</v>
      </c>
      <c r="N132" s="23">
        <f t="shared" si="29"/>
        <v>25.688694139253148</v>
      </c>
      <c r="O132" s="24">
        <f t="shared" si="30"/>
        <v>26.768051035860424</v>
      </c>
      <c r="P132" s="24">
        <f t="shared" si="31"/>
        <v>47.543254824886425</v>
      </c>
      <c r="Q132" t="s">
        <v>167</v>
      </c>
      <c r="R132" t="s">
        <v>164</v>
      </c>
      <c r="S132" t="s">
        <v>491</v>
      </c>
      <c r="T132" s="35">
        <v>100</v>
      </c>
      <c r="U132" s="35">
        <f t="shared" si="32"/>
        <v>60.9375</v>
      </c>
      <c r="V132" s="35">
        <f t="shared" si="33"/>
        <v>72.602739726027394</v>
      </c>
      <c r="W132" s="35">
        <f t="shared" si="34"/>
        <v>61.977186311787079</v>
      </c>
      <c r="X132" s="35">
        <f t="shared" si="35"/>
        <v>65.420073962185526</v>
      </c>
      <c r="Y132" s="35">
        <f t="shared" si="36"/>
        <v>77.085313688212935</v>
      </c>
      <c r="Z132" s="35">
        <f t="shared" si="37"/>
        <v>66.459760273972606</v>
      </c>
      <c r="AA132" s="35">
        <f t="shared" si="38"/>
        <v>-4.4825739621855263</v>
      </c>
      <c r="AB132" s="35">
        <f t="shared" si="39"/>
        <v>-4.4825739621855405</v>
      </c>
      <c r="AC132" s="35">
        <f t="shared" si="40"/>
        <v>-4.4825739621855263</v>
      </c>
      <c r="AF132">
        <v>1.85</v>
      </c>
      <c r="AG132">
        <v>2</v>
      </c>
      <c r="AJ132" t="s">
        <v>217</v>
      </c>
    </row>
    <row r="133" spans="1:36" ht="15" x14ac:dyDescent="0.25">
      <c r="A133">
        <v>2.56</v>
      </c>
      <c r="B133">
        <v>3.65</v>
      </c>
      <c r="C133">
        <v>2.63</v>
      </c>
      <c r="D133" s="20">
        <f t="shared" si="41"/>
        <v>4.482573962185521E-2</v>
      </c>
      <c r="E133" s="17">
        <f>IF(OR($A133="",$B133="",$C133=""),"",A133*'MPTO_working_3-way'!$I132)</f>
        <v>2.6747538934319492</v>
      </c>
      <c r="F133" s="21">
        <f>IF(OR($A133="",$B133="",$C133=""),"",B133*'MPTO_working_3-way'!$I132)</f>
        <v>3.8136139496197714</v>
      </c>
      <c r="G133" s="22">
        <f>IF(OR($A133="",$B133="",$C133=""),"",C133*'MPTO_working_3-way'!$I132)</f>
        <v>2.747891695205479</v>
      </c>
      <c r="H133" s="17">
        <f>IF(OR($A133="",$B133="",$C133=""),"",'MPTO_working_3-way'!E132)</f>
        <v>2.6618179927587611</v>
      </c>
      <c r="I133" s="21">
        <f>IF(OR($A133="",$B133="",$C133=""),"",'MPTO_working_3-way'!F132)</f>
        <v>3.8605464155812323</v>
      </c>
      <c r="J133" s="22">
        <f>IF(OR($A133="",$B133="",$C133=""),"",'MPTO_working_3-way'!G132)</f>
        <v>2.7375792876605707</v>
      </c>
      <c r="K133" s="17">
        <f>IF(OR($A133="",$B133="",$C133=""),"",'OddsRatio_working_3-way'!H132)</f>
        <v>2.6686539689994819</v>
      </c>
      <c r="L133" s="21">
        <f>IF(OR($A133="",$B133="",$C133=""),"",'OddsRatio_working_3-way'!I132)</f>
        <v>3.8345724473388638</v>
      </c>
      <c r="M133" s="22">
        <f>IF(OR($A133="",$B133="",$C133=""),"",'OddsRatio_working_3-way'!J132)</f>
        <v>2.7435294676084334</v>
      </c>
      <c r="N133" s="23">
        <f t="shared" ref="N133:N196" si="42">(1/E133)* 100</f>
        <v>37.38661723067576</v>
      </c>
      <c r="O133" s="24">
        <f t="shared" ref="O133:O196" si="43">(1/F133)* 100</f>
        <v>26.221846605624645</v>
      </c>
      <c r="P133" s="24">
        <f t="shared" ref="P133:P196" si="44">(1/G133)* 100</f>
        <v>36.391536163699605</v>
      </c>
      <c r="Q133" t="s">
        <v>179</v>
      </c>
      <c r="R133" t="s">
        <v>165</v>
      </c>
      <c r="S133" t="s">
        <v>491</v>
      </c>
      <c r="T133" s="35">
        <v>100</v>
      </c>
      <c r="U133" s="35">
        <f t="shared" ref="U133:U196" si="45">(1/A134)*((T133*A134)-T133)</f>
        <v>65.03496503496504</v>
      </c>
      <c r="V133" s="35">
        <f t="shared" ref="V133:V196" si="46">(1/B134)*((T133*B134)-T133)</f>
        <v>71.83098591549296</v>
      </c>
      <c r="W133" s="35">
        <f t="shared" ref="W133:W196" si="47">(1/C134)*((T133*C134)-T133)</f>
        <v>58.677685950413228</v>
      </c>
      <c r="X133" s="35">
        <f t="shared" ref="X133:X196" si="48">((1/B134)+(1/C134))*T133</f>
        <v>69.49132813409382</v>
      </c>
      <c r="Y133" s="35">
        <f t="shared" ref="Y133:Y196" si="49">((1/A134)+(1/C134))*T133</f>
        <v>76.287349014621753</v>
      </c>
      <c r="Z133" s="35">
        <f t="shared" ref="Z133:Z196" si="50">((1/A134)+(1/B134))*T133</f>
        <v>63.134049049542007</v>
      </c>
      <c r="AA133" s="35">
        <f t="shared" ref="AA133:AA196" si="51">U133-X133</f>
        <v>-4.4563630991287795</v>
      </c>
      <c r="AB133" s="35">
        <f t="shared" ref="AB133:AB196" si="52">V133-Y133</f>
        <v>-4.4563630991287937</v>
      </c>
      <c r="AC133" s="35">
        <f t="shared" ref="AC133:AC196" si="53">W133-Z133</f>
        <v>-4.4563630991287795</v>
      </c>
      <c r="AF133">
        <v>1.8</v>
      </c>
      <c r="AG133">
        <v>2.04</v>
      </c>
      <c r="AJ133" t="s">
        <v>217</v>
      </c>
    </row>
    <row r="134" spans="1:36" s="35" customFormat="1" ht="15" x14ac:dyDescent="0.25">
      <c r="A134">
        <v>2.86</v>
      </c>
      <c r="B134">
        <v>3.55</v>
      </c>
      <c r="C134">
        <v>2.42</v>
      </c>
      <c r="D134" s="20">
        <f t="shared" si="41"/>
        <v>4.4563630991287795E-2</v>
      </c>
      <c r="E134" s="17">
        <f>IF(OR($A134="",$B134="",$C134=""),"",A134*'MPTO_working_3-way'!$I133)</f>
        <v>2.9874519846350829</v>
      </c>
      <c r="F134" s="21">
        <f>IF(OR($A134="",$B134="",$C134=""),"",B134*'MPTO_working_3-way'!$I133)</f>
        <v>3.7082008900190715</v>
      </c>
      <c r="G134" s="22">
        <f>IF(OR($A134="",$B134="",$C134=""),"",C134*'MPTO_working_3-way'!$I133)</f>
        <v>2.5278439869989162</v>
      </c>
      <c r="H134" s="17">
        <f>IF(OR($A134="",$B134="",$C134=""),"",'MPTO_working_3-way'!E133)</f>
        <v>2.9868952421705757</v>
      </c>
      <c r="I134" s="21">
        <f>IF(OR($A134="",$B134="",$C134=""),"",'MPTO_working_3-way'!F133)</f>
        <v>3.7476259185933349</v>
      </c>
      <c r="J134" s="22">
        <f>IF(OR($A134="",$B134="",$C134=""),"",'MPTO_working_3-way'!G133)</f>
        <v>2.5102380256681123</v>
      </c>
      <c r="K134" s="17">
        <f>IF(OR($A134="",$B134="",$C134=""),"",'OddsRatio_working_3-way'!H133)</f>
        <v>2.9888402075425082</v>
      </c>
      <c r="L134" s="21">
        <f>IF(OR($A134="",$B134="",$C134=""),"",'OddsRatio_working_3-way'!I133)</f>
        <v>3.7266357684050515</v>
      </c>
      <c r="M134" s="22">
        <f>IF(OR($A134="",$B134="",$C134=""),"",'OddsRatio_working_3-way'!J133)</f>
        <v>2.5183618788765387</v>
      </c>
      <c r="N134" s="23">
        <f t="shared" si="42"/>
        <v>33.473341333790508</v>
      </c>
      <c r="O134" s="24">
        <f t="shared" si="43"/>
        <v>26.967255271729819</v>
      </c>
      <c r="P134" s="24">
        <f t="shared" si="44"/>
        <v>39.559403394479695</v>
      </c>
      <c r="Q134" t="s">
        <v>171</v>
      </c>
      <c r="R134" t="s">
        <v>169</v>
      </c>
      <c r="S134" t="s">
        <v>491</v>
      </c>
      <c r="T134" s="35">
        <v>100</v>
      </c>
      <c r="U134" s="35">
        <f t="shared" si="45"/>
        <v>49.748743718592962</v>
      </c>
      <c r="V134" s="35">
        <f t="shared" si="46"/>
        <v>70.930232558139537</v>
      </c>
      <c r="W134" s="35">
        <f t="shared" si="47"/>
        <v>74.683544303797461</v>
      </c>
      <c r="X134" s="35">
        <f t="shared" si="48"/>
        <v>54.386223138062995</v>
      </c>
      <c r="Y134" s="35">
        <f t="shared" si="49"/>
        <v>75.567711977609562</v>
      </c>
      <c r="Z134" s="35">
        <f t="shared" si="50"/>
        <v>79.321023723267501</v>
      </c>
      <c r="AA134" s="35">
        <f t="shared" si="51"/>
        <v>-4.6374794194700328</v>
      </c>
      <c r="AB134" s="35">
        <f t="shared" si="52"/>
        <v>-4.6374794194700257</v>
      </c>
      <c r="AC134" s="35">
        <f t="shared" si="53"/>
        <v>-4.6374794194700399</v>
      </c>
      <c r="AD134" s="36"/>
      <c r="AE134" s="36"/>
      <c r="AF134">
        <v>1.83</v>
      </c>
      <c r="AG134">
        <v>2.02</v>
      </c>
      <c r="AH134" s="36"/>
      <c r="AI134" s="36"/>
      <c r="AJ134" t="s">
        <v>217</v>
      </c>
    </row>
    <row r="135" spans="1:36" ht="15" x14ac:dyDescent="0.25">
      <c r="A135">
        <v>1.99</v>
      </c>
      <c r="B135">
        <v>3.44</v>
      </c>
      <c r="C135">
        <v>3.95</v>
      </c>
      <c r="D135" s="20">
        <f t="shared" si="41"/>
        <v>4.6374794194700364E-2</v>
      </c>
      <c r="E135" s="17">
        <f>IF(OR($A135="",$B135="",$C135=""),"",A135*'MPTO_working_3-way'!$I134)</f>
        <v>2.0822858404474536</v>
      </c>
      <c r="F135" s="21">
        <f>IF(OR($A135="",$B135="",$C135=""),"",B135*'MPTO_working_3-way'!$I134)</f>
        <v>3.5995292920297692</v>
      </c>
      <c r="G135" s="22">
        <f>IF(OR($A135="",$B135="",$C135=""),"",C135*'MPTO_working_3-way'!$I134)</f>
        <v>4.1331804370690666</v>
      </c>
      <c r="H135" s="17">
        <f>IF(OR($A135="",$B135="",$C135=""),"",'MPTO_working_3-way'!E134)</f>
        <v>2.0531591732932557</v>
      </c>
      <c r="I135" s="21">
        <f>IF(OR($A135="",$B135="",$C135=""),"",'MPTO_working_3-way'!F134)</f>
        <v>3.63320064207758</v>
      </c>
      <c r="J135" s="22">
        <f>IF(OR($A135="",$B135="",$C135=""),"",'MPTO_working_3-way'!G134)</f>
        <v>4.2068722313437563</v>
      </c>
      <c r="K135" s="17">
        <f>IF(OR($A135="",$B135="",$C135=""),"",'OddsRatio_working_3-way'!H134)</f>
        <v>2.0645668681616929</v>
      </c>
      <c r="L135" s="21">
        <f>IF(OR($A135="",$B135="",$C135=""),"",'OddsRatio_working_3-way'!I134)</f>
        <v>3.6237809679944757</v>
      </c>
      <c r="M135" s="22">
        <f>IF(OR($A135="",$B135="",$C135=""),"",'OddsRatio_working_3-way'!J134)</f>
        <v>4.1721942031080754</v>
      </c>
      <c r="N135" s="23">
        <f t="shared" si="42"/>
        <v>48.024146376806478</v>
      </c>
      <c r="O135" s="24">
        <f t="shared" si="43"/>
        <v>27.781410258675837</v>
      </c>
      <c r="P135" s="24">
        <f t="shared" si="44"/>
        <v>24.194443364517689</v>
      </c>
      <c r="Q135" t="s">
        <v>166</v>
      </c>
      <c r="R135" t="s">
        <v>173</v>
      </c>
      <c r="S135" t="s">
        <v>491</v>
      </c>
      <c r="T135" s="35">
        <v>100</v>
      </c>
      <c r="U135" s="35">
        <f t="shared" si="45"/>
        <v>35.897435897435898</v>
      </c>
      <c r="V135" s="35">
        <f t="shared" si="46"/>
        <v>78.260869565217391</v>
      </c>
      <c r="W135" s="35">
        <f t="shared" si="47"/>
        <v>80.842911877394641</v>
      </c>
      <c r="X135" s="35">
        <f t="shared" si="48"/>
        <v>40.896218557387975</v>
      </c>
      <c r="Y135" s="35">
        <f t="shared" si="49"/>
        <v>83.259652225169461</v>
      </c>
      <c r="Z135" s="35">
        <f t="shared" si="50"/>
        <v>85.841694537346712</v>
      </c>
      <c r="AA135" s="35">
        <f t="shared" si="51"/>
        <v>-4.9987826599520773</v>
      </c>
      <c r="AB135" s="35">
        <f t="shared" si="52"/>
        <v>-4.9987826599520702</v>
      </c>
      <c r="AC135" s="35">
        <f t="shared" si="53"/>
        <v>-4.9987826599520702</v>
      </c>
      <c r="AF135">
        <v>2.13</v>
      </c>
      <c r="AG135">
        <v>1.73</v>
      </c>
      <c r="AJ135" t="s">
        <v>217</v>
      </c>
    </row>
    <row r="136" spans="1:36" ht="15" x14ac:dyDescent="0.25">
      <c r="A136">
        <v>1.56</v>
      </c>
      <c r="B136">
        <v>4.5999999999999996</v>
      </c>
      <c r="C136">
        <v>5.22</v>
      </c>
      <c r="D136" s="20">
        <f t="shared" si="41"/>
        <v>4.9987826599520835E-2</v>
      </c>
      <c r="E136" s="17">
        <f>IF(OR($A136="",$B136="",$C136=""),"",A136*'MPTO_working_3-way'!$I135)</f>
        <v>1.6379810094952525</v>
      </c>
      <c r="F136" s="21">
        <f>IF(OR($A136="",$B136="",$C136=""),"",B136*'MPTO_working_3-way'!$I135)</f>
        <v>4.8299440023577951</v>
      </c>
      <c r="G136" s="22">
        <f>IF(OR($A136="",$B136="",$C136=""),"",C136*'MPTO_working_3-way'!$I135)</f>
        <v>5.4809364548494983</v>
      </c>
      <c r="H136" s="17">
        <f>IF(OR($A136="",$B136="",$C136=""),"",'MPTO_working_3-way'!E135)</f>
        <v>1.6016323012300409</v>
      </c>
      <c r="I136" s="21">
        <f>IF(OR($A136="",$B136="",$C136=""),"",'MPTO_working_3-way'!F135)</f>
        <v>4.9818487466485086</v>
      </c>
      <c r="J136" s="22">
        <f>IF(OR($A136="",$B136="",$C136=""),"",'MPTO_working_3-way'!G135)</f>
        <v>5.7172824733204726</v>
      </c>
      <c r="K136" s="17">
        <f>IF(OR($A136="",$B136="",$C136=""),"",'OddsRatio_working_3-way'!H135)</f>
        <v>1.6133587429897351</v>
      </c>
      <c r="L136" s="21">
        <f>IF(OR($A136="",$B136="",$C136=""),"",'OddsRatio_working_3-way'!I135)</f>
        <v>4.943020490648296</v>
      </c>
      <c r="M136" s="22">
        <f>IF(OR($A136="",$B136="",$C136=""),"",'OddsRatio_working_3-way'!J135)</f>
        <v>5.6220962418155027</v>
      </c>
      <c r="N136" s="23">
        <f t="shared" si="42"/>
        <v>61.050768855259939</v>
      </c>
      <c r="O136" s="24">
        <f t="shared" si="43"/>
        <v>20.704173785696852</v>
      </c>
      <c r="P136" s="24">
        <f t="shared" si="44"/>
        <v>18.245057359043201</v>
      </c>
      <c r="Q136" t="s">
        <v>161</v>
      </c>
      <c r="R136" t="s">
        <v>163</v>
      </c>
      <c r="S136" t="s">
        <v>491</v>
      </c>
      <c r="T136" s="35">
        <v>100</v>
      </c>
      <c r="U136" s="35">
        <f t="shared" si="45"/>
        <v>68.75</v>
      </c>
      <c r="V136" s="35">
        <f t="shared" si="46"/>
        <v>72.29916897506925</v>
      </c>
      <c r="W136" s="35">
        <f t="shared" si="47"/>
        <v>53.703703703703695</v>
      </c>
      <c r="X136" s="35">
        <f t="shared" si="48"/>
        <v>73.99712732122704</v>
      </c>
      <c r="Y136" s="35">
        <f t="shared" si="49"/>
        <v>77.546296296296291</v>
      </c>
      <c r="Z136" s="35">
        <f t="shared" si="50"/>
        <v>58.95083102493075</v>
      </c>
      <c r="AA136" s="35">
        <f t="shared" si="51"/>
        <v>-5.2471273212270404</v>
      </c>
      <c r="AB136" s="35">
        <f t="shared" si="52"/>
        <v>-5.2471273212270404</v>
      </c>
      <c r="AC136" s="35">
        <f t="shared" si="53"/>
        <v>-5.2471273212270546</v>
      </c>
      <c r="AF136">
        <v>1.49</v>
      </c>
      <c r="AG136">
        <v>2.63</v>
      </c>
      <c r="AJ136" t="s">
        <v>217</v>
      </c>
    </row>
    <row r="137" spans="1:36" ht="15" x14ac:dyDescent="0.25">
      <c r="A137">
        <v>3.2</v>
      </c>
      <c r="B137">
        <v>3.61</v>
      </c>
      <c r="C137">
        <v>2.16</v>
      </c>
      <c r="D137" s="20">
        <f t="shared" si="41"/>
        <v>5.2471273212270297E-2</v>
      </c>
      <c r="E137" s="17">
        <f>IF(OR($A137="",$B137="",$C137=""),"",A137*'MPTO_working_3-way'!$I136)</f>
        <v>3.3679080742792653</v>
      </c>
      <c r="F137" s="21">
        <f>IF(OR($A137="",$B137="",$C137=""),"",B137*'MPTO_working_3-way'!$I136)</f>
        <v>3.7994212962962957</v>
      </c>
      <c r="G137" s="22">
        <f>IF(OR($A137="",$B137="",$C137=""),"",C137*'MPTO_working_3-way'!$I136)</f>
        <v>2.273337950138504</v>
      </c>
      <c r="H137" s="17">
        <f>IF(OR($A137="",$B137="",$C137=""),"",'MPTO_working_3-way'!E136)</f>
        <v>3.3897204793438727</v>
      </c>
      <c r="I137" s="21">
        <f>IF(OR($A137="",$B137="",$C137=""),"",'MPTO_working_3-way'!F136)</f>
        <v>3.8532989614304416</v>
      </c>
      <c r="J137" s="22">
        <f>IF(OR($A137="",$B137="",$C137=""),"",'MPTO_working_3-way'!G136)</f>
        <v>2.2448072853941858</v>
      </c>
      <c r="K137" s="17">
        <f>IF(OR($A137="",$B137="",$C137=""),"",'OddsRatio_working_3-way'!H136)</f>
        <v>3.3832050106523677</v>
      </c>
      <c r="L137" s="21">
        <f>IF(OR($A137="",$B137="",$C137=""),"",'OddsRatio_working_3-way'!I136)</f>
        <v>3.8273477626375811</v>
      </c>
      <c r="M137" s="22">
        <f>IF(OR($A137="",$B137="",$C137=""),"",'OddsRatio_working_3-way'!J136)</f>
        <v>2.2565990056167031</v>
      </c>
      <c r="N137" s="23">
        <f t="shared" si="42"/>
        <v>29.692021811313857</v>
      </c>
      <c r="O137" s="24">
        <f t="shared" si="43"/>
        <v>26.319797727480431</v>
      </c>
      <c r="P137" s="24">
        <f t="shared" si="44"/>
        <v>43.988180461205715</v>
      </c>
      <c r="Q137" t="s">
        <v>168</v>
      </c>
      <c r="R137" t="s">
        <v>160</v>
      </c>
      <c r="S137" t="s">
        <v>491</v>
      </c>
      <c r="T137" s="35">
        <v>100</v>
      </c>
      <c r="U137" s="35">
        <f t="shared" si="45"/>
        <v>84.520123839009301</v>
      </c>
      <c r="V137" s="35">
        <f t="shared" si="46"/>
        <v>76.24703087885986</v>
      </c>
      <c r="W137" s="35">
        <f t="shared" si="47"/>
        <v>34.21052631578948</v>
      </c>
      <c r="X137" s="35">
        <f t="shared" si="48"/>
        <v>89.542442805350674</v>
      </c>
      <c r="Y137" s="35">
        <f t="shared" si="49"/>
        <v>81.269349845201248</v>
      </c>
      <c r="Z137" s="35">
        <f t="shared" si="50"/>
        <v>39.23284528213086</v>
      </c>
      <c r="AA137" s="35">
        <f t="shared" si="51"/>
        <v>-5.0223189663413734</v>
      </c>
      <c r="AB137" s="35">
        <f t="shared" si="52"/>
        <v>-5.0223189663413876</v>
      </c>
      <c r="AC137" s="35">
        <f t="shared" si="53"/>
        <v>-5.0223189663413805</v>
      </c>
      <c r="AF137">
        <v>1.93</v>
      </c>
      <c r="AG137">
        <v>1.9</v>
      </c>
      <c r="AJ137" t="s">
        <v>217</v>
      </c>
    </row>
    <row r="138" spans="1:36" ht="15" x14ac:dyDescent="0.25">
      <c r="A138">
        <v>6.46</v>
      </c>
      <c r="B138">
        <v>4.21</v>
      </c>
      <c r="C138">
        <v>1.52</v>
      </c>
      <c r="D138" s="20">
        <f t="shared" si="41"/>
        <v>5.022318966341377E-2</v>
      </c>
      <c r="E138" s="17">
        <f>IF(OR($A138="",$B138="",$C138=""),"",A138*'MPTO_working_3-way'!$I137)</f>
        <v>6.7844418052256525</v>
      </c>
      <c r="F138" s="21">
        <f>IF(OR($A138="",$B138="",$C138=""),"",B138*'MPTO_working_3-way'!$I137)</f>
        <v>4.4214396284829718</v>
      </c>
      <c r="G138" s="22">
        <f>IF(OR($A138="",$B138="",$C138=""),"",C138*'MPTO_working_3-way'!$I137)</f>
        <v>1.5963392482883889</v>
      </c>
      <c r="H138" s="17">
        <f>IF(OR($A138="",$B138="",$C138=""),"",'MPTO_working_3-way'!E137)</f>
        <v>7.2433483367512705</v>
      </c>
      <c r="I138" s="21">
        <f>IF(OR($A138="",$B138="",$C138=""),"",'MPTO_working_3-way'!F137)</f>
        <v>4.5292187786234104</v>
      </c>
      <c r="J138" s="22">
        <f>IF(OR($A138="",$B138="",$C138=""),"",'MPTO_working_3-way'!G137)</f>
        <v>1.5596884820957495</v>
      </c>
      <c r="K138" s="17">
        <f>IF(OR($A138="",$B138="",$C138=""),"",'OddsRatio_working_3-way'!H137)</f>
        <v>7.0010789325280731</v>
      </c>
      <c r="L138" s="21">
        <f>IF(OR($A138="",$B138="",$C138=""),"",'OddsRatio_working_3-way'!I137)</f>
        <v>4.5281068449478239</v>
      </c>
      <c r="M138" s="22">
        <f>IF(OR($A138="",$B138="",$C138=""),"",'OddsRatio_working_3-way'!J137)</f>
        <v>1.5715313269074354</v>
      </c>
      <c r="N138" s="23">
        <f t="shared" si="42"/>
        <v>14.739606126914662</v>
      </c>
      <c r="O138" s="24">
        <f t="shared" si="43"/>
        <v>22.61706783369803</v>
      </c>
      <c r="P138" s="24">
        <f t="shared" si="44"/>
        <v>62.643326039387318</v>
      </c>
      <c r="Q138" t="s">
        <v>170</v>
      </c>
      <c r="R138" t="s">
        <v>162</v>
      </c>
      <c r="S138" t="s">
        <v>491</v>
      </c>
      <c r="T138" s="35">
        <v>100</v>
      </c>
      <c r="U138" s="35">
        <f t="shared" si="45"/>
        <v>57.627118644067799</v>
      </c>
      <c r="V138" s="35">
        <f t="shared" si="46"/>
        <v>70.501474926253692</v>
      </c>
      <c r="W138" s="35">
        <f t="shared" si="47"/>
        <v>66.666666666666657</v>
      </c>
      <c r="X138" s="35">
        <f t="shared" si="48"/>
        <v>62.831858407079643</v>
      </c>
      <c r="Y138" s="35">
        <f t="shared" si="49"/>
        <v>75.706214689265536</v>
      </c>
      <c r="Z138" s="35">
        <f t="shared" si="50"/>
        <v>71.871406429678515</v>
      </c>
      <c r="AA138" s="35">
        <f t="shared" si="51"/>
        <v>-5.2047397630118439</v>
      </c>
      <c r="AB138" s="35">
        <f t="shared" si="52"/>
        <v>-5.2047397630118439</v>
      </c>
      <c r="AC138" s="35">
        <f t="shared" si="53"/>
        <v>-5.2047397630118581</v>
      </c>
      <c r="AF138">
        <v>1.72</v>
      </c>
      <c r="AG138">
        <v>2.14</v>
      </c>
      <c r="AJ138" t="s">
        <v>217</v>
      </c>
    </row>
    <row r="139" spans="1:36" ht="15" x14ac:dyDescent="0.25">
      <c r="A139">
        <v>2.36</v>
      </c>
      <c r="B139">
        <v>3.39</v>
      </c>
      <c r="C139">
        <v>3</v>
      </c>
      <c r="D139" s="20">
        <f t="shared" si="41"/>
        <v>5.2047397630118564E-2</v>
      </c>
      <c r="E139" s="17">
        <f>IF(OR($A139="",$B139="",$C139=""),"",A139*'MPTO_working_3-way'!$I138)</f>
        <v>2.4828318584070797</v>
      </c>
      <c r="F139" s="21">
        <f>IF(OR($A139="",$B139="",$C139=""),"",B139*'MPTO_working_3-way'!$I138)</f>
        <v>3.566440677966102</v>
      </c>
      <c r="G139" s="22">
        <f>IF(OR($A139="",$B139="",$C139=""),"",C139*'MPTO_working_3-way'!$I138)</f>
        <v>3.1561421928903557</v>
      </c>
      <c r="H139" s="17">
        <f>IF(OR($A139="",$B139="",$C139=""),"",'MPTO_working_3-way'!E138)</f>
        <v>2.4607529527559056</v>
      </c>
      <c r="I139" s="21">
        <f>IF(OR($A139="",$B139="",$C139=""),"",'MPTO_working_3-way'!F138)</f>
        <v>3.6018368449486764</v>
      </c>
      <c r="J139" s="22">
        <f>IF(OR($A139="",$B139="",$C139=""),"",'MPTO_working_3-way'!G138)</f>
        <v>3.164715189873418</v>
      </c>
      <c r="K139" s="17">
        <f>IF(OR($A139="",$B139="",$C139=""),"",'OddsRatio_working_3-way'!H138)</f>
        <v>2.4704668417362208</v>
      </c>
      <c r="L139" s="21">
        <f>IF(OR($A139="",$B139="",$C139=""),"",'OddsRatio_working_3-way'!I138)</f>
        <v>3.5841292292276243</v>
      </c>
      <c r="M139" s="22">
        <f>IF(OR($A139="",$B139="",$C139=""),"",'OddsRatio_working_3-way'!J138)</f>
        <v>3.1624512378473844</v>
      </c>
      <c r="N139" s="23">
        <f t="shared" si="42"/>
        <v>40.276589677787285</v>
      </c>
      <c r="O139" s="24">
        <f t="shared" si="43"/>
        <v>28.039159775686716</v>
      </c>
      <c r="P139" s="24">
        <f t="shared" si="44"/>
        <v>31.684250546525995</v>
      </c>
      <c r="Q139" t="s">
        <v>178</v>
      </c>
      <c r="R139" t="s">
        <v>174</v>
      </c>
      <c r="S139" t="s">
        <v>491</v>
      </c>
      <c r="T139" s="35">
        <v>100</v>
      </c>
      <c r="U139" s="35">
        <f t="shared" si="45"/>
        <v>69.696969696969703</v>
      </c>
      <c r="V139" s="35">
        <f t="shared" si="46"/>
        <v>72.972972972972968</v>
      </c>
      <c r="W139" s="35">
        <f t="shared" si="47"/>
        <v>51.92307692307692</v>
      </c>
      <c r="X139" s="35">
        <f t="shared" si="48"/>
        <v>75.103950103950098</v>
      </c>
      <c r="Y139" s="35">
        <f t="shared" si="49"/>
        <v>78.379953379953378</v>
      </c>
      <c r="Z139" s="35">
        <f t="shared" si="50"/>
        <v>57.330057330057329</v>
      </c>
      <c r="AA139" s="35">
        <f t="shared" si="51"/>
        <v>-5.4069804069803951</v>
      </c>
      <c r="AB139" s="35">
        <f t="shared" si="52"/>
        <v>-5.4069804069804093</v>
      </c>
      <c r="AC139" s="35">
        <f t="shared" si="53"/>
        <v>-5.4069804069804093</v>
      </c>
      <c r="AF139">
        <v>1.97</v>
      </c>
      <c r="AG139">
        <v>1.87</v>
      </c>
      <c r="AJ139" t="s">
        <v>217</v>
      </c>
    </row>
    <row r="140" spans="1:36" ht="15" x14ac:dyDescent="0.25">
      <c r="A140">
        <v>3.3</v>
      </c>
      <c r="B140">
        <v>3.7</v>
      </c>
      <c r="C140">
        <v>2.08</v>
      </c>
      <c r="D140" s="20">
        <f t="shared" si="41"/>
        <v>5.4069804069803995E-2</v>
      </c>
      <c r="E140" s="17">
        <f>IF(OR($A140="",$B140="",$C140=""),"",A140*'MPTO_working_3-way'!$I139)</f>
        <v>3.4784303534303529</v>
      </c>
      <c r="F140" s="21">
        <f>IF(OR($A140="",$B140="",$C140=""),"",B140*'MPTO_working_3-way'!$I139)</f>
        <v>3.9000582750582748</v>
      </c>
      <c r="G140" s="22">
        <f>IF(OR($A140="",$B140="",$C140=""),"",C140*'MPTO_working_3-way'!$I139)</f>
        <v>2.1924651924651926</v>
      </c>
      <c r="H140" s="17">
        <f>IF(OR($A140="",$B140="",$C140=""),"",'MPTO_working_3-way'!E139)</f>
        <v>3.5086853206108266</v>
      </c>
      <c r="I140" s="21">
        <f>IF(OR($A140="",$B140="",$C140=""),"",'MPTO_working_3-way'!F139)</f>
        <v>3.9643682227818595</v>
      </c>
      <c r="J140" s="22">
        <f>IF(OR($A140="",$B140="",$C140=""),"",'MPTO_working_3-way'!G139)</f>
        <v>2.1610129109845477</v>
      </c>
      <c r="K140" s="17">
        <f>IF(OR($A140="",$B140="",$C140=""),"",'OddsRatio_working_3-way'!H139)</f>
        <v>3.499446887757375</v>
      </c>
      <c r="L140" s="21">
        <f>IF(OR($A140="",$B140="",$C140=""),"",'OddsRatio_working_3-way'!I139)</f>
        <v>3.9341333030195278</v>
      </c>
      <c r="M140" s="22">
        <f>IF(OR($A140="",$B140="",$C140=""),"",'OddsRatio_working_3-way'!J139)</f>
        <v>2.1736533212078117</v>
      </c>
      <c r="N140" s="23">
        <f t="shared" si="42"/>
        <v>28.748599178184541</v>
      </c>
      <c r="O140" s="24">
        <f t="shared" si="43"/>
        <v>25.640642510272691</v>
      </c>
      <c r="P140" s="24">
        <f t="shared" si="44"/>
        <v>45.610758311542767</v>
      </c>
      <c r="Q140" t="s">
        <v>176</v>
      </c>
      <c r="R140" t="s">
        <v>175</v>
      </c>
      <c r="S140" t="s">
        <v>491</v>
      </c>
      <c r="T140" s="35">
        <v>100</v>
      </c>
      <c r="U140" s="35">
        <f t="shared" si="45"/>
        <v>59.016393442622956</v>
      </c>
      <c r="V140" s="35">
        <f t="shared" si="46"/>
        <v>72.899728997289984</v>
      </c>
      <c r="W140" s="35">
        <f t="shared" si="47"/>
        <v>62.962962962962962</v>
      </c>
      <c r="X140" s="35">
        <f t="shared" si="48"/>
        <v>64.137308039747069</v>
      </c>
      <c r="Y140" s="35">
        <f t="shared" si="49"/>
        <v>78.020643594414082</v>
      </c>
      <c r="Z140" s="35">
        <f t="shared" si="50"/>
        <v>68.083877560087075</v>
      </c>
      <c r="AA140" s="35">
        <f t="shared" si="51"/>
        <v>-5.1209145971241128</v>
      </c>
      <c r="AB140" s="35">
        <f t="shared" si="52"/>
        <v>-5.1209145971240986</v>
      </c>
      <c r="AC140" s="35">
        <f t="shared" si="53"/>
        <v>-5.1209145971241128</v>
      </c>
      <c r="AF140">
        <v>1.66</v>
      </c>
      <c r="AG140">
        <v>2.2000000000000002</v>
      </c>
      <c r="AJ140" t="s">
        <v>217</v>
      </c>
    </row>
    <row r="141" spans="1:36" ht="15" x14ac:dyDescent="0.25">
      <c r="A141">
        <v>2.44</v>
      </c>
      <c r="B141">
        <v>3.69</v>
      </c>
      <c r="C141">
        <v>2.7</v>
      </c>
      <c r="D141" s="20">
        <f t="shared" si="41"/>
        <v>5.1209145971241155E-2</v>
      </c>
      <c r="E141" s="17">
        <f>IF(OR($A141="",$B141="",$C141=""),"",A141*'MPTO_working_3-way'!$I140)</f>
        <v>2.5649503161698282</v>
      </c>
      <c r="F141" s="21">
        <f>IF(OR($A141="",$B141="",$C141=""),"",B141*'MPTO_working_3-way'!$I140)</f>
        <v>3.8789617486338797</v>
      </c>
      <c r="G141" s="22">
        <f>IF(OR($A141="",$B141="",$C141=""),"",C141*'MPTO_working_3-way'!$I140)</f>
        <v>2.8382646941223513</v>
      </c>
      <c r="H141" s="17">
        <f>IF(OR($A141="",$B141="",$C141=""),"",'MPTO_working_3-way'!E140)</f>
        <v>2.5460429575075092</v>
      </c>
      <c r="I141" s="21">
        <f>IF(OR($A141="",$B141="",$C141=""),"",'MPTO_working_3-way'!F140)</f>
        <v>3.9380467322421366</v>
      </c>
      <c r="J141" s="22">
        <f>IF(OR($A141="",$B141="",$C141=""),"",'MPTO_working_3-way'!G140)</f>
        <v>2.8304504554853858</v>
      </c>
      <c r="K141" s="17">
        <f>IF(OR($A141="",$B141="",$C141=""),"",'OddsRatio_working_3-way'!H140)</f>
        <v>2.5552874437988615</v>
      </c>
      <c r="L141" s="21">
        <f>IF(OR($A141="",$B141="",$C141=""),"",'OddsRatio_working_3-way'!I140)</f>
        <v>3.9053633498742624</v>
      </c>
      <c r="M141" s="22">
        <f>IF(OR($A141="",$B141="",$C141=""),"",'OddsRatio_working_3-way'!J140)</f>
        <v>2.8361032322625452</v>
      </c>
      <c r="N141" s="23">
        <f t="shared" si="42"/>
        <v>38.987109952806939</v>
      </c>
      <c r="O141" s="24">
        <f t="shared" si="43"/>
        <v>25.780094386137918</v>
      </c>
      <c r="P141" s="24">
        <f t="shared" si="44"/>
        <v>35.23279566105515</v>
      </c>
      <c r="Q141" t="s">
        <v>177</v>
      </c>
      <c r="R141" t="s">
        <v>172</v>
      </c>
      <c r="S141" t="s">
        <v>491</v>
      </c>
      <c r="T141" s="35">
        <v>100</v>
      </c>
      <c r="U141" s="35">
        <f t="shared" si="45"/>
        <v>68.847352024922117</v>
      </c>
      <c r="V141" s="35">
        <f t="shared" si="46"/>
        <v>74.093264248704671</v>
      </c>
      <c r="W141" s="35">
        <f t="shared" si="47"/>
        <v>52.606635071090047</v>
      </c>
      <c r="X141" s="35">
        <f t="shared" si="48"/>
        <v>73.30010068020529</v>
      </c>
      <c r="Y141" s="35">
        <f t="shared" si="49"/>
        <v>78.546012903987844</v>
      </c>
      <c r="Z141" s="35">
        <f t="shared" si="50"/>
        <v>57.059383726373227</v>
      </c>
      <c r="AA141" s="35">
        <f t="shared" si="51"/>
        <v>-4.4527486552831732</v>
      </c>
      <c r="AB141" s="35">
        <f t="shared" si="52"/>
        <v>-4.4527486552831732</v>
      </c>
      <c r="AC141" s="35">
        <f t="shared" si="53"/>
        <v>-4.4527486552831803</v>
      </c>
      <c r="AF141">
        <v>1.73</v>
      </c>
      <c r="AG141">
        <v>2.09</v>
      </c>
      <c r="AJ141" t="s">
        <v>217</v>
      </c>
    </row>
    <row r="142" spans="1:36" ht="15" x14ac:dyDescent="0.25">
      <c r="A142">
        <v>3.21</v>
      </c>
      <c r="B142">
        <v>3.86</v>
      </c>
      <c r="C142">
        <v>2.11</v>
      </c>
      <c r="D142" s="20">
        <f t="shared" si="41"/>
        <v>4.4527486552831785E-2</v>
      </c>
      <c r="E142" s="17">
        <f>IF(OR($A142="",$B142="",$C142=""),"",A142*'MPTO_working_3-way'!$I141)</f>
        <v>3.3529332318345899</v>
      </c>
      <c r="F142" s="21">
        <f>IF(OR($A142="",$B142="",$C142=""),"",B142*'MPTO_working_3-way'!$I141)</f>
        <v>4.0318760980939308</v>
      </c>
      <c r="G142" s="22">
        <f>IF(OR($A142="",$B142="",$C142=""),"",C142*'MPTO_working_3-way'!$I141)</f>
        <v>2.2039529966264748</v>
      </c>
      <c r="H142" s="17">
        <f>IF(OR($A142="",$B142="",$C142=""),"",'MPTO_working_3-way'!E141)</f>
        <v>3.3705897626549515</v>
      </c>
      <c r="I142" s="21">
        <f>IF(OR($A142="",$B142="",$C142=""),"",'MPTO_working_3-way'!F141)</f>
        <v>4.0945872251903221</v>
      </c>
      <c r="J142" s="22">
        <f>IF(OR($A142="",$B142="",$C142=""),"",'MPTO_working_3-way'!G141)</f>
        <v>2.1782166608632729</v>
      </c>
      <c r="K142" s="17">
        <f>IF(OR($A142="",$B142="",$C142=""),"",'OddsRatio_working_3-way'!H141)</f>
        <v>3.3669004703034724</v>
      </c>
      <c r="L142" s="21">
        <f>IF(OR($A142="",$B142="",$C142=""),"",'OddsRatio_working_3-way'!I141)</f>
        <v>4.063047667451551</v>
      </c>
      <c r="M142" s="22">
        <f>IF(OR($A142="",$B142="",$C142=""),"",'OddsRatio_working_3-way'!J141)</f>
        <v>2.1888052135913365</v>
      </c>
      <c r="N142" s="23">
        <f t="shared" si="42"/>
        <v>29.824632071567986</v>
      </c>
      <c r="O142" s="24">
        <f t="shared" si="43"/>
        <v>24.802349468842806</v>
      </c>
      <c r="P142" s="24">
        <f t="shared" si="44"/>
        <v>45.373018459589211</v>
      </c>
      <c r="Q142" t="s">
        <v>157</v>
      </c>
      <c r="R142" t="s">
        <v>158</v>
      </c>
      <c r="S142" t="s">
        <v>491</v>
      </c>
      <c r="T142" s="35">
        <v>100</v>
      </c>
      <c r="U142" s="35">
        <f t="shared" si="45"/>
        <v>85.775248933143658</v>
      </c>
      <c r="V142" s="35">
        <f t="shared" si="46"/>
        <v>79.209979209979196</v>
      </c>
      <c r="W142" s="35">
        <f t="shared" si="47"/>
        <v>31.972789115646258</v>
      </c>
      <c r="X142" s="35">
        <f t="shared" si="48"/>
        <v>88.817231674374526</v>
      </c>
      <c r="Y142" s="35">
        <f t="shared" si="49"/>
        <v>82.251961951210077</v>
      </c>
      <c r="Z142" s="35">
        <f t="shared" si="50"/>
        <v>35.014771856877118</v>
      </c>
      <c r="AA142" s="35">
        <f t="shared" si="51"/>
        <v>-3.0419827412308678</v>
      </c>
      <c r="AB142" s="35">
        <f t="shared" si="52"/>
        <v>-3.041982741230882</v>
      </c>
      <c r="AC142" s="35">
        <f t="shared" si="53"/>
        <v>-3.0419827412308607</v>
      </c>
      <c r="AF142">
        <v>1.7</v>
      </c>
      <c r="AG142">
        <v>2.1800000000000002</v>
      </c>
      <c r="AJ142" t="s">
        <v>217</v>
      </c>
    </row>
    <row r="143" spans="1:36" ht="15" x14ac:dyDescent="0.25">
      <c r="A143">
        <v>7.03</v>
      </c>
      <c r="B143">
        <v>4.8099999999999996</v>
      </c>
      <c r="C143">
        <v>1.47</v>
      </c>
      <c r="D143" s="20">
        <f t="shared" si="41"/>
        <v>3.0419827412308642E-2</v>
      </c>
      <c r="E143" s="17">
        <f>IF(OR($A143="",$B143="",$C143=""),"",A143*'MPTO_working_3-way'!$I142)</f>
        <v>7.2438513867085303</v>
      </c>
      <c r="F143" s="21">
        <f>IF(OR($A143="",$B143="",$C143=""),"",B143*'MPTO_working_3-way'!$I142)</f>
        <v>4.9563193698532038</v>
      </c>
      <c r="G143" s="22">
        <f>IF(OR($A143="",$B143="",$C143=""),"",C143*'MPTO_working_3-way'!$I142)</f>
        <v>1.5147171462960938</v>
      </c>
      <c r="H143" s="17">
        <f>IF(OR($A143="",$B143="",$C143=""),"",'MPTO_working_3-way'!E142)</f>
        <v>7.5695890374939196</v>
      </c>
      <c r="I143" s="21">
        <f>IF(OR($A143="",$B143="",$C143=""),"",'MPTO_working_3-way'!F142)</f>
        <v>5.0566275173048041</v>
      </c>
      <c r="J143" s="22">
        <f>IF(OR($A143="",$B143="",$C143=""),"",'MPTO_working_3-way'!G142)</f>
        <v>1.4922429487495155</v>
      </c>
      <c r="K143" s="17">
        <f>IF(OR($A143="",$B143="",$C143=""),"",'OddsRatio_working_3-way'!H142)</f>
        <v>7.4074879101496913</v>
      </c>
      <c r="L143" s="21">
        <f>IF(OR($A143="",$B143="",$C143=""),"",'OddsRatio_working_3-way'!I142)</f>
        <v>5.0485122616368692</v>
      </c>
      <c r="M143" s="22">
        <f>IF(OR($A143="",$B143="",$C143=""),"",'OddsRatio_working_3-way'!J142)</f>
        <v>1.4994227724328946</v>
      </c>
      <c r="N143" s="23">
        <f t="shared" si="42"/>
        <v>13.804811095860723</v>
      </c>
      <c r="O143" s="24">
        <f t="shared" si="43"/>
        <v>20.176262370873367</v>
      </c>
      <c r="P143" s="24">
        <f t="shared" si="44"/>
        <v>66.018926533265912</v>
      </c>
      <c r="Q143" t="s">
        <v>287</v>
      </c>
      <c r="R143" t="s">
        <v>247</v>
      </c>
      <c r="S143" t="s">
        <v>491</v>
      </c>
      <c r="T143" s="35">
        <v>100</v>
      </c>
      <c r="U143" s="35">
        <f t="shared" si="45"/>
        <v>54.751131221719454</v>
      </c>
      <c r="V143" s="35">
        <f t="shared" si="46"/>
        <v>74.226804123711347</v>
      </c>
      <c r="W143" s="35">
        <f t="shared" si="47"/>
        <v>68.152866242038215</v>
      </c>
      <c r="X143" s="35">
        <f t="shared" si="48"/>
        <v>57.620329634250446</v>
      </c>
      <c r="Y143" s="35">
        <f t="shared" si="49"/>
        <v>77.096002536242324</v>
      </c>
      <c r="Z143" s="35">
        <f t="shared" si="50"/>
        <v>71.022064654569206</v>
      </c>
      <c r="AA143" s="35">
        <f t="shared" si="51"/>
        <v>-2.8691984125309915</v>
      </c>
      <c r="AB143" s="35">
        <f t="shared" si="52"/>
        <v>-2.8691984125309773</v>
      </c>
      <c r="AC143" s="35">
        <f t="shared" si="53"/>
        <v>-2.8691984125309915</v>
      </c>
      <c r="AF143">
        <v>1.63</v>
      </c>
      <c r="AG143">
        <v>2.38</v>
      </c>
      <c r="AJ143" t="s">
        <v>345</v>
      </c>
    </row>
    <row r="144" spans="1:36" ht="15" x14ac:dyDescent="0.25">
      <c r="A144">
        <v>2.21</v>
      </c>
      <c r="B144">
        <v>3.88</v>
      </c>
      <c r="C144">
        <v>3.14</v>
      </c>
      <c r="D144" s="20">
        <f t="shared" si="41"/>
        <v>2.8691984125309933E-2</v>
      </c>
      <c r="E144" s="17">
        <f>IF(OR($A144="",$B144="",$C144=""),"",A144*'MPTO_working_3-way'!$I143)</f>
        <v>2.2734092849169349</v>
      </c>
      <c r="F144" s="21">
        <f>IF(OR($A144="",$B144="",$C144=""),"",B144*'MPTO_working_3-way'!$I143)</f>
        <v>3.9913248984062024</v>
      </c>
      <c r="G144" s="22">
        <f>IF(OR($A144="",$B144="",$C144=""),"",C144*'MPTO_working_3-way'!$I143)</f>
        <v>3.2300928301534735</v>
      </c>
      <c r="H144" s="17">
        <f>IF(OR($A144="",$B144="",$C144=""),"",'MPTO_working_3-way'!E143)</f>
        <v>2.2577201398705853</v>
      </c>
      <c r="I144" s="21">
        <f>IF(OR($A144="",$B144="",$C144=""),"",'MPTO_working_3-way'!F143)</f>
        <v>4.0295289676494761</v>
      </c>
      <c r="J144" s="22">
        <f>IF(OR($A144="",$B144="",$C144=""),"",'MPTO_working_3-way'!G143)</f>
        <v>3.2372166705568226</v>
      </c>
      <c r="K144" s="17">
        <f>IF(OR($A144="",$B144="",$C144=""),"",'OddsRatio_working_3-way'!H143)</f>
        <v>2.2644590128344939</v>
      </c>
      <c r="L144" s="21">
        <f>IF(OR($A144="",$B144="",$C144=""),"",'OddsRatio_working_3-way'!I143)</f>
        <v>4.0096214520358204</v>
      </c>
      <c r="M144" s="22">
        <f>IF(OR($A144="",$B144="",$C144=""),"",'OddsRatio_working_3-way'!J143)</f>
        <v>3.2363159400543946</v>
      </c>
      <c r="N144" s="23">
        <f t="shared" si="42"/>
        <v>43.986800205073393</v>
      </c>
      <c r="O144" s="24">
        <f t="shared" si="43"/>
        <v>25.054337230209335</v>
      </c>
      <c r="P144" s="24">
        <f t="shared" si="44"/>
        <v>30.958862564717261</v>
      </c>
      <c r="Q144" t="s">
        <v>288</v>
      </c>
      <c r="R144" t="s">
        <v>245</v>
      </c>
      <c r="S144" t="s">
        <v>491</v>
      </c>
      <c r="T144" s="35">
        <v>100</v>
      </c>
      <c r="U144" s="35">
        <f t="shared" si="45"/>
        <v>71.509971509971507</v>
      </c>
      <c r="V144" s="35">
        <f t="shared" si="46"/>
        <v>72.826086956521735</v>
      </c>
      <c r="W144" s="35">
        <f t="shared" si="47"/>
        <v>52.153110047846894</v>
      </c>
      <c r="X144" s="35">
        <f t="shared" si="48"/>
        <v>75.020802995631371</v>
      </c>
      <c r="Y144" s="35">
        <f t="shared" si="49"/>
        <v>76.336918442181599</v>
      </c>
      <c r="Z144" s="35">
        <f t="shared" si="50"/>
        <v>55.663941533506758</v>
      </c>
      <c r="AA144" s="35">
        <f t="shared" si="51"/>
        <v>-3.5108314856598639</v>
      </c>
      <c r="AB144" s="35">
        <f t="shared" si="52"/>
        <v>-3.5108314856598639</v>
      </c>
      <c r="AC144" s="35">
        <f t="shared" si="53"/>
        <v>-3.5108314856598639</v>
      </c>
      <c r="AF144">
        <v>1.58</v>
      </c>
      <c r="AG144">
        <v>2.5</v>
      </c>
      <c r="AJ144" t="s">
        <v>345</v>
      </c>
    </row>
    <row r="145" spans="1:38" ht="15" x14ac:dyDescent="0.25">
      <c r="A145">
        <v>3.51</v>
      </c>
      <c r="B145">
        <v>3.68</v>
      </c>
      <c r="C145">
        <v>2.09</v>
      </c>
      <c r="D145" s="20">
        <f t="shared" si="41"/>
        <v>3.510831485659871E-2</v>
      </c>
      <c r="E145" s="17">
        <f>IF(OR($A145="",$B145="",$C145=""),"",A145*'MPTO_working_3-way'!$I144)</f>
        <v>3.6332301851466613</v>
      </c>
      <c r="F145" s="21">
        <f>IF(OR($A145="",$B145="",$C145=""),"",B145*'MPTO_working_3-way'!$I144)</f>
        <v>3.8091985986722836</v>
      </c>
      <c r="G145" s="22">
        <f>IF(OR($A145="",$B145="",$C145=""),"",C145*'MPTO_working_3-way'!$I144)</f>
        <v>2.163376378050291</v>
      </c>
      <c r="H145" s="17">
        <f>IF(OR($A145="",$B145="",$C145=""),"",'MPTO_working_3-way'!E144)</f>
        <v>3.6603554255997479</v>
      </c>
      <c r="I145" s="21">
        <f>IF(OR($A145="",$B145="",$C145=""),"",'MPTO_working_3-way'!F144)</f>
        <v>3.845616069051002</v>
      </c>
      <c r="J145" s="22">
        <f>IF(OR($A145="",$B145="",$C145=""),"",'MPTO_working_3-way'!G144)</f>
        <v>2.142400530418374</v>
      </c>
      <c r="K145" s="17">
        <f>IF(OR($A145="",$B145="",$C145=""),"",'OddsRatio_working_3-way'!H144)</f>
        <v>3.6502005810326126</v>
      </c>
      <c r="L145" s="21">
        <f>IF(OR($A145="",$B145="",$C145=""),"",'OddsRatio_working_3-way'!I144)</f>
        <v>3.8296962379153001</v>
      </c>
      <c r="M145" s="22">
        <f>IF(OR($A145="",$B145="",$C145=""),"",'OddsRatio_working_3-way'!J144)</f>
        <v>2.1508839176595802</v>
      </c>
      <c r="N145" s="23">
        <f t="shared" si="42"/>
        <v>27.523717161885063</v>
      </c>
      <c r="O145" s="24">
        <f t="shared" si="43"/>
        <v>26.252241097341454</v>
      </c>
      <c r="P145" s="24">
        <f t="shared" si="44"/>
        <v>46.22404174077348</v>
      </c>
      <c r="Q145" t="s">
        <v>82</v>
      </c>
      <c r="R145" t="s">
        <v>77</v>
      </c>
      <c r="S145" t="s">
        <v>491</v>
      </c>
      <c r="T145" s="35">
        <v>100</v>
      </c>
      <c r="U145" s="35">
        <f t="shared" si="45"/>
        <v>42.528735632183903</v>
      </c>
      <c r="V145" s="35">
        <f t="shared" si="46"/>
        <v>72.375690607734811</v>
      </c>
      <c r="W145" s="35">
        <f t="shared" si="47"/>
        <v>81.515711645101661</v>
      </c>
      <c r="X145" s="35">
        <f t="shared" si="48"/>
        <v>46.108597747163529</v>
      </c>
      <c r="Y145" s="35">
        <f t="shared" si="49"/>
        <v>75.95555272271443</v>
      </c>
      <c r="Z145" s="35">
        <f t="shared" si="50"/>
        <v>85.09557376008128</v>
      </c>
      <c r="AA145" s="35">
        <f t="shared" si="51"/>
        <v>-3.5798621149796261</v>
      </c>
      <c r="AB145" s="35">
        <f t="shared" si="52"/>
        <v>-3.579862114979619</v>
      </c>
      <c r="AC145" s="35">
        <f t="shared" si="53"/>
        <v>-3.579862114979619</v>
      </c>
      <c r="AF145">
        <v>1.78</v>
      </c>
      <c r="AG145">
        <v>2.1</v>
      </c>
      <c r="AJ145" t="s">
        <v>68</v>
      </c>
    </row>
    <row r="146" spans="1:38" ht="15" x14ac:dyDescent="0.25">
      <c r="A146">
        <v>1.74</v>
      </c>
      <c r="B146">
        <v>3.62</v>
      </c>
      <c r="C146">
        <v>5.41</v>
      </c>
      <c r="D146" s="20">
        <f t="shared" si="41"/>
        <v>3.5798621149796261E-2</v>
      </c>
      <c r="E146" s="17">
        <f>IF(OR($A146="",$B146="",$C146=""),"",A146*'MPTO_working_3-way'!$I145)</f>
        <v>1.8022896008006455</v>
      </c>
      <c r="F146" s="21">
        <f>IF(OR($A146="",$B146="",$C146=""),"",B146*'MPTO_working_3-way'!$I145)</f>
        <v>3.7495910085622626</v>
      </c>
      <c r="G146" s="22">
        <f>IF(OR($A146="",$B146="",$C146=""),"",C146*'MPTO_working_3-way'!$I145)</f>
        <v>5.6036705404203984</v>
      </c>
      <c r="H146" s="17">
        <f>IF(OR($A146="",$B146="",$C146=""),"",'MPTO_working_3-way'!E145)</f>
        <v>1.7768940061017118</v>
      </c>
      <c r="I146" s="21">
        <f>IF(OR($A146="",$B146="",$C146=""),"",'MPTO_working_3-way'!F145)</f>
        <v>3.7834329645687235</v>
      </c>
      <c r="J146" s="22">
        <f>IF(OR($A146="",$B146="",$C146=""),"",'MPTO_working_3-way'!G145)</f>
        <v>5.7833551739970366</v>
      </c>
      <c r="K146" s="17">
        <f>IF(OR($A146="",$B146="",$C146=""),"",'OddsRatio_working_3-way'!H145)</f>
        <v>1.7862530646233299</v>
      </c>
      <c r="L146" s="21">
        <f>IF(OR($A146="",$B146="",$C146=""),"",'OddsRatio_working_3-way'!I145)</f>
        <v>3.7837608504231399</v>
      </c>
      <c r="M146" s="22">
        <f>IF(OR($A146="",$B146="",$C146=""),"",'OddsRatio_working_3-way'!J145)</f>
        <v>5.6856432634984921</v>
      </c>
      <c r="N146" s="23">
        <f t="shared" si="42"/>
        <v>55.484978638048062</v>
      </c>
      <c r="O146" s="24">
        <f t="shared" si="43"/>
        <v>26.669575367459569</v>
      </c>
      <c r="P146" s="24">
        <f t="shared" si="44"/>
        <v>17.845445994492355</v>
      </c>
      <c r="Q146" t="s">
        <v>69</v>
      </c>
      <c r="R146" t="s">
        <v>180</v>
      </c>
      <c r="S146" t="s">
        <v>491</v>
      </c>
      <c r="T146" s="35">
        <v>100</v>
      </c>
      <c r="U146" s="35">
        <f t="shared" si="45"/>
        <v>57.983193277310924</v>
      </c>
      <c r="V146" s="35">
        <f t="shared" si="46"/>
        <v>68.35443037974683</v>
      </c>
      <c r="W146" s="35">
        <f t="shared" si="47"/>
        <v>70.238095238095241</v>
      </c>
      <c r="X146" s="35">
        <f t="shared" si="48"/>
        <v>61.407474382157922</v>
      </c>
      <c r="Y146" s="35">
        <f t="shared" si="49"/>
        <v>71.778711484593842</v>
      </c>
      <c r="Z146" s="35">
        <f t="shared" si="50"/>
        <v>73.662376342942238</v>
      </c>
      <c r="AA146" s="35">
        <f t="shared" si="51"/>
        <v>-3.4242811048469974</v>
      </c>
      <c r="AB146" s="35">
        <f t="shared" si="52"/>
        <v>-3.4242811048470116</v>
      </c>
      <c r="AC146" s="35">
        <f t="shared" si="53"/>
        <v>-3.4242811048469974</v>
      </c>
      <c r="AF146">
        <v>2.1800000000000002</v>
      </c>
      <c r="AG146">
        <v>1.72</v>
      </c>
      <c r="AJ146" t="s">
        <v>68</v>
      </c>
    </row>
    <row r="147" spans="1:38" ht="15" x14ac:dyDescent="0.25">
      <c r="A147">
        <v>2.38</v>
      </c>
      <c r="B147">
        <v>3.16</v>
      </c>
      <c r="C147">
        <v>3.36</v>
      </c>
      <c r="D147" s="20">
        <f t="shared" si="41"/>
        <v>3.4242811048470045E-2</v>
      </c>
      <c r="E147" s="17">
        <f>IF(OR($A147="",$B147="",$C147=""),"",A147*'MPTO_working_3-way'!$I146)</f>
        <v>2.4614978902953588</v>
      </c>
      <c r="F147" s="21">
        <f>IF(OR($A147="",$B147="",$C147=""),"",B147*'MPTO_working_3-way'!$I146)</f>
        <v>3.2682072829131656</v>
      </c>
      <c r="G147" s="22">
        <f>IF(OR($A147="",$B147="",$C147=""),"",C147*'MPTO_working_3-way'!$I146)</f>
        <v>3.475055845122859</v>
      </c>
      <c r="H147" s="17">
        <f>IF(OR($A147="",$B147="",$C147=""),"",'MPTO_working_3-way'!E146)</f>
        <v>2.4464604552650413</v>
      </c>
      <c r="I147" s="21">
        <f>IF(OR($A147="",$B147="",$C147=""),"",'MPTO_working_3-way'!F146)</f>
        <v>3.2782432654958984</v>
      </c>
      <c r="J147" s="22">
        <f>IF(OR($A147="",$B147="",$C147=""),"",'MPTO_working_3-way'!G146)</f>
        <v>3.4940017757221615</v>
      </c>
      <c r="K147" s="17">
        <f>IF(OR($A147="",$B147="",$C147=""),"",'OddsRatio_working_3-way'!H146)</f>
        <v>2.4530743874367715</v>
      </c>
      <c r="L147" s="21">
        <f>IF(OR($A147="",$B147="",$C147=""),"",'OddsRatio_working_3-way'!I146)</f>
        <v>3.2743773020749471</v>
      </c>
      <c r="M147" s="22">
        <f>IF(OR($A147="",$B147="",$C147=""),"",'OddsRatio_working_3-way'!J146)</f>
        <v>3.484967793007812</v>
      </c>
      <c r="N147" s="23">
        <f t="shared" si="42"/>
        <v>40.625669595028924</v>
      </c>
      <c r="O147" s="24">
        <f t="shared" si="43"/>
        <v>30.597814441825584</v>
      </c>
      <c r="P147" s="24">
        <f t="shared" si="44"/>
        <v>28.776515963145492</v>
      </c>
      <c r="Q147" t="s">
        <v>249</v>
      </c>
      <c r="R147" t="s">
        <v>74</v>
      </c>
      <c r="S147" t="s">
        <v>491</v>
      </c>
      <c r="T147" s="35">
        <v>100</v>
      </c>
      <c r="U147" s="35">
        <f t="shared" si="45"/>
        <v>36.30573248407643</v>
      </c>
      <c r="V147" s="35">
        <f t="shared" si="46"/>
        <v>77.064220183486242</v>
      </c>
      <c r="W147" s="35">
        <f t="shared" si="47"/>
        <v>82.638888888888886</v>
      </c>
      <c r="X147" s="35">
        <f t="shared" si="48"/>
        <v>40.296890927624872</v>
      </c>
      <c r="Y147" s="35">
        <f t="shared" si="49"/>
        <v>81.055378627034671</v>
      </c>
      <c r="Z147" s="35">
        <f t="shared" si="50"/>
        <v>86.630047332437314</v>
      </c>
      <c r="AA147" s="35">
        <f t="shared" si="51"/>
        <v>-3.9911584435484428</v>
      </c>
      <c r="AB147" s="35">
        <f t="shared" si="52"/>
        <v>-3.9911584435484286</v>
      </c>
      <c r="AC147" s="35">
        <f t="shared" si="53"/>
        <v>-3.9911584435484286</v>
      </c>
      <c r="AD147" s="36"/>
      <c r="AE147" s="36"/>
      <c r="AF147">
        <v>2.2599999999999998</v>
      </c>
      <c r="AG147">
        <v>1.68</v>
      </c>
      <c r="AI147" s="36"/>
      <c r="AJ147" t="s">
        <v>68</v>
      </c>
      <c r="AK147" s="35"/>
      <c r="AL147" s="35"/>
    </row>
    <row r="148" spans="1:38" ht="15" x14ac:dyDescent="0.25">
      <c r="A148">
        <v>1.57</v>
      </c>
      <c r="B148">
        <v>4.3600000000000003</v>
      </c>
      <c r="C148">
        <v>5.76</v>
      </c>
      <c r="D148" s="20">
        <f t="shared" si="41"/>
        <v>3.991158443548426E-2</v>
      </c>
      <c r="E148" s="17">
        <f>IF(OR($A148="",$B148="",$C148=""),"",A148*'MPTO_working_3-way'!$I147)</f>
        <v>1.6326611875637103</v>
      </c>
      <c r="F148" s="21">
        <f>IF(OR($A148="",$B148="",$C148=""),"",B148*'MPTO_working_3-way'!$I147)</f>
        <v>4.5340145081387115</v>
      </c>
      <c r="G148" s="22">
        <f>IF(OR($A148="",$B148="",$C148=""),"",C148*'MPTO_working_3-way'!$I147)</f>
        <v>5.9898907263483894</v>
      </c>
      <c r="H148" s="17">
        <f>IF(OR($A148="",$B148="",$C148=""),"",'MPTO_working_3-way'!E147)</f>
        <v>1.6034922427261389</v>
      </c>
      <c r="I148" s="21">
        <f>IF(OR($A148="",$B148="",$C148=""),"",'MPTO_working_3-way'!F147)</f>
        <v>4.6284738678488671</v>
      </c>
      <c r="J148" s="22">
        <f>IF(OR($A148="",$B148="",$C148=""),"",'MPTO_working_3-way'!G147)</f>
        <v>6.2380210644979996</v>
      </c>
      <c r="K148" s="17">
        <f>IF(OR($A148="",$B148="",$C148=""),"",'OddsRatio_working_3-way'!H147)</f>
        <v>1.6131609008491135</v>
      </c>
      <c r="L148" s="21">
        <f>IF(OR($A148="",$B148="",$C148=""),"",'OddsRatio_working_3-way'!I147)</f>
        <v>4.6144221523737246</v>
      </c>
      <c r="M148" s="22">
        <f>IF(OR($A148="",$B148="",$C148=""),"",'OddsRatio_working_3-way'!J147)</f>
        <v>6.1204313825294436</v>
      </c>
      <c r="N148" s="23">
        <f t="shared" si="42"/>
        <v>61.249695136822602</v>
      </c>
      <c r="O148" s="24">
        <f t="shared" si="43"/>
        <v>22.055509487342086</v>
      </c>
      <c r="P148" s="24">
        <f t="shared" si="44"/>
        <v>16.694795375835326</v>
      </c>
      <c r="Q148" t="s">
        <v>80</v>
      </c>
      <c r="R148" t="s">
        <v>75</v>
      </c>
      <c r="S148" t="s">
        <v>491</v>
      </c>
      <c r="T148" s="35">
        <v>100</v>
      </c>
      <c r="U148" s="35">
        <f t="shared" si="45"/>
        <v>50.73891625615763</v>
      </c>
      <c r="V148" s="35">
        <f t="shared" si="46"/>
        <v>70.588235294117652</v>
      </c>
      <c r="W148" s="35">
        <f t="shared" si="47"/>
        <v>75.247524752475243</v>
      </c>
      <c r="X148" s="35">
        <f t="shared" si="48"/>
        <v>54.164239953407112</v>
      </c>
      <c r="Y148" s="35">
        <f t="shared" si="49"/>
        <v>74.01355899136712</v>
      </c>
      <c r="Z148" s="35">
        <f t="shared" si="50"/>
        <v>78.672848449724725</v>
      </c>
      <c r="AA148" s="35">
        <f t="shared" si="51"/>
        <v>-3.4253236972494818</v>
      </c>
      <c r="AB148" s="35">
        <f t="shared" si="52"/>
        <v>-3.4253236972494676</v>
      </c>
      <c r="AC148" s="35">
        <f t="shared" si="53"/>
        <v>-3.4253236972494818</v>
      </c>
      <c r="AD148" s="36"/>
      <c r="AE148" s="36"/>
      <c r="AF148">
        <v>1.71</v>
      </c>
      <c r="AG148">
        <v>2.2000000000000002</v>
      </c>
      <c r="AI148" s="36"/>
      <c r="AJ148" t="s">
        <v>68</v>
      </c>
      <c r="AK148" s="35"/>
      <c r="AL148" s="35"/>
    </row>
    <row r="149" spans="1:38" ht="15" x14ac:dyDescent="0.25">
      <c r="A149">
        <v>2.0299999999999998</v>
      </c>
      <c r="B149">
        <v>3.4</v>
      </c>
      <c r="C149">
        <v>4.04</v>
      </c>
      <c r="D149" s="20">
        <f t="shared" si="41"/>
        <v>3.4253236972494827E-2</v>
      </c>
      <c r="E149" s="17">
        <f>IF(OR($A149="",$B149="",$C149=""),"",A149*'MPTO_working_3-way'!$I148)</f>
        <v>2.0995340710541641</v>
      </c>
      <c r="F149" s="21">
        <f>IF(OR($A149="",$B149="",$C149=""),"",B149*'MPTO_working_3-way'!$I148)</f>
        <v>3.5164610057064825</v>
      </c>
      <c r="G149" s="22">
        <f>IF(OR($A149="",$B149="",$C149=""),"",C149*'MPTO_working_3-way'!$I148)</f>
        <v>4.1783830773688795</v>
      </c>
      <c r="H149" s="17">
        <f>IF(OR($A149="",$B149="",$C149=""),"",'MPTO_working_3-way'!E148)</f>
        <v>2.0781678230228495</v>
      </c>
      <c r="I149" s="21">
        <f>IF(OR($A149="",$B149="",$C149=""),"",'MPTO_working_3-way'!F148)</f>
        <v>3.5373199461445308</v>
      </c>
      <c r="J149" s="22">
        <f>IF(OR($A149="",$B149="",$C149=""),"",'MPTO_working_3-way'!G148)</f>
        <v>4.2353677405766232</v>
      </c>
      <c r="K149" s="17">
        <f>IF(OR($A149="",$B149="",$C149=""),"",'OddsRatio_working_3-way'!H148)</f>
        <v>2.0867366580863953</v>
      </c>
      <c r="L149" s="21">
        <f>IF(OR($A149="",$B149="",$C149=""),"",'OddsRatio_working_3-way'!I148)</f>
        <v>3.5322019217547092</v>
      </c>
      <c r="M149" s="22">
        <f>IF(OR($A149="",$B149="",$C149=""),"",'OddsRatio_working_3-way'!J148)</f>
        <v>4.207455767555965</v>
      </c>
      <c r="N149" s="23">
        <f t="shared" si="42"/>
        <v>47.629615245915282</v>
      </c>
      <c r="O149" s="24">
        <f t="shared" si="43"/>
        <v>28.43768204388471</v>
      </c>
      <c r="P149" s="24">
        <f t="shared" si="44"/>
        <v>23.932702710200001</v>
      </c>
      <c r="Q149" t="s">
        <v>486</v>
      </c>
      <c r="R149" t="s">
        <v>71</v>
      </c>
      <c r="S149" t="s">
        <v>491</v>
      </c>
      <c r="T149" s="35">
        <v>100</v>
      </c>
      <c r="U149" s="35">
        <f t="shared" si="45"/>
        <v>59.677419354838712</v>
      </c>
      <c r="V149" s="35">
        <f t="shared" si="46"/>
        <v>69.040247678018574</v>
      </c>
      <c r="W149" s="35">
        <f t="shared" si="47"/>
        <v>67.948717948717942</v>
      </c>
      <c r="X149" s="35">
        <f t="shared" si="48"/>
        <v>63.011034373263477</v>
      </c>
      <c r="Y149" s="35">
        <f t="shared" si="49"/>
        <v>72.373862696443354</v>
      </c>
      <c r="Z149" s="35">
        <f t="shared" si="50"/>
        <v>71.282332967142722</v>
      </c>
      <c r="AA149" s="35">
        <f t="shared" si="51"/>
        <v>-3.3336150184247657</v>
      </c>
      <c r="AB149" s="35">
        <f t="shared" si="52"/>
        <v>-3.3336150184247799</v>
      </c>
      <c r="AC149" s="35">
        <f t="shared" si="53"/>
        <v>-3.3336150184247799</v>
      </c>
      <c r="AD149" s="36"/>
      <c r="AE149" s="36"/>
      <c r="AF149">
        <v>2.2200000000000002</v>
      </c>
      <c r="AG149">
        <v>1.7</v>
      </c>
      <c r="AI149" s="36"/>
      <c r="AJ149" t="s">
        <v>68</v>
      </c>
      <c r="AK149" s="35"/>
      <c r="AL149" s="35"/>
    </row>
    <row r="150" spans="1:38" ht="15" x14ac:dyDescent="0.25">
      <c r="A150">
        <v>2.48</v>
      </c>
      <c r="B150">
        <v>3.23</v>
      </c>
      <c r="C150">
        <v>3.12</v>
      </c>
      <c r="D150" s="20">
        <f t="shared" si="41"/>
        <v>3.3336150184247737E-2</v>
      </c>
      <c r="E150" s="17">
        <f>IF(OR($A150="",$B150="",$C150=""),"",A150*'MPTO_working_3-way'!$I149)</f>
        <v>2.5626736524569345</v>
      </c>
      <c r="F150" s="21">
        <f>IF(OR($A150="",$B150="",$C150=""),"",B150*'MPTO_working_3-way'!$I149)</f>
        <v>3.3376757650951201</v>
      </c>
      <c r="G150" s="22">
        <f>IF(OR($A150="",$B150="",$C150=""),"",C150*'MPTO_working_3-way'!$I149)</f>
        <v>3.224008788574853</v>
      </c>
      <c r="H150" s="17">
        <f>IF(OR($A150="",$B150="",$C150=""),"",'MPTO_working_3-way'!E149)</f>
        <v>2.550280329886943</v>
      </c>
      <c r="I150" s="21">
        <f>IF(OR($A150="",$B150="",$C150=""),"",'MPTO_working_3-way'!F149)</f>
        <v>3.3502467956600568</v>
      </c>
      <c r="J150" s="22">
        <f>IF(OR($A150="",$B150="",$C150=""),"",'MPTO_working_3-way'!G149)</f>
        <v>3.2320540073026836</v>
      </c>
      <c r="K150" s="17">
        <f>IF(OR($A150="",$B150="",$C150=""),"",'OddsRatio_working_3-way'!H149)</f>
        <v>2.5558584611791897</v>
      </c>
      <c r="L150" s="21">
        <f>IF(OR($A150="",$B150="",$C150=""),"",'OddsRatio_working_3-way'!I149)</f>
        <v>3.344300248938914</v>
      </c>
      <c r="M150" s="22">
        <f>IF(OR($A150="",$B150="",$C150=""),"",'OddsRatio_working_3-way'!J149)</f>
        <v>3.2286621200674888</v>
      </c>
      <c r="N150" s="23">
        <f t="shared" si="42"/>
        <v>39.021745864568487</v>
      </c>
      <c r="O150" s="24">
        <f t="shared" si="43"/>
        <v>29.960968961030915</v>
      </c>
      <c r="P150" s="24">
        <f t="shared" si="44"/>
        <v>31.017285174400595</v>
      </c>
      <c r="Q150" t="s">
        <v>181</v>
      </c>
      <c r="R150" t="s">
        <v>73</v>
      </c>
      <c r="S150" t="s">
        <v>491</v>
      </c>
      <c r="T150" s="35">
        <v>100</v>
      </c>
      <c r="U150" s="35">
        <f t="shared" si="45"/>
        <v>63.369963369963365</v>
      </c>
      <c r="V150" s="35">
        <f t="shared" si="46"/>
        <v>68.454258675078862</v>
      </c>
      <c r="W150" s="35">
        <f t="shared" si="47"/>
        <v>64.788732394366207</v>
      </c>
      <c r="X150" s="35">
        <f t="shared" si="48"/>
        <v>66.757008930554946</v>
      </c>
      <c r="Y150" s="35">
        <f t="shared" si="49"/>
        <v>71.841304235670435</v>
      </c>
      <c r="Z150" s="35">
        <f t="shared" si="50"/>
        <v>68.175777954957766</v>
      </c>
      <c r="AA150" s="35">
        <f t="shared" si="51"/>
        <v>-3.3870455605915808</v>
      </c>
      <c r="AB150" s="35">
        <f t="shared" si="52"/>
        <v>-3.3870455605915737</v>
      </c>
      <c r="AC150" s="35">
        <f t="shared" si="53"/>
        <v>-3.3870455605915595</v>
      </c>
      <c r="AD150" s="36"/>
      <c r="AE150" s="36"/>
      <c r="AF150">
        <v>2.2599999999999998</v>
      </c>
      <c r="AG150">
        <v>1.68</v>
      </c>
      <c r="AI150" s="36"/>
      <c r="AJ150" t="s">
        <v>68</v>
      </c>
      <c r="AK150" s="35"/>
      <c r="AL150" s="35"/>
    </row>
    <row r="151" spans="1:38" ht="15" x14ac:dyDescent="0.25">
      <c r="A151">
        <v>2.73</v>
      </c>
      <c r="B151">
        <v>3.17</v>
      </c>
      <c r="C151">
        <v>2.84</v>
      </c>
      <c r="D151" s="20">
        <f t="shared" si="41"/>
        <v>3.3870455605915728E-2</v>
      </c>
      <c r="E151" s="17">
        <f>IF(OR($A151="",$B151="",$C151=""),"",A151*'MPTO_working_3-way'!$I150)</f>
        <v>2.82246634380415</v>
      </c>
      <c r="F151" s="21">
        <f>IF(OR($A151="",$B151="",$C151=""),"",B151*'MPTO_working_3-way'!$I150)</f>
        <v>3.277369344270753</v>
      </c>
      <c r="G151" s="22">
        <f>IF(OR($A151="",$B151="",$C151=""),"",C151*'MPTO_working_3-way'!$I150)</f>
        <v>2.9361920939208006</v>
      </c>
      <c r="H151" s="17">
        <f>IF(OR($A151="",$B151="",$C151=""),"",'MPTO_working_3-way'!E150)</f>
        <v>2.816820359945758</v>
      </c>
      <c r="I151" s="21">
        <f>IF(OR($A151="",$B151="",$C151=""),"",'MPTO_working_3-way'!F150)</f>
        <v>3.2876648047562367</v>
      </c>
      <c r="J151" s="22">
        <f>IF(OR($A151="",$B151="",$C151=""),"",'MPTO_working_3-way'!G150)</f>
        <v>2.9340783810675468</v>
      </c>
      <c r="K151" s="17">
        <f>IF(OR($A151="",$B151="",$C151=""),"",'OddsRatio_working_3-way'!H150)</f>
        <v>2.8195930379704808</v>
      </c>
      <c r="L151" s="21">
        <f>IF(OR($A151="",$B151="",$C151=""),"",'OddsRatio_working_3-way'!I150)</f>
        <v>3.2823797065872506</v>
      </c>
      <c r="M151" s="22">
        <f>IF(OR($A151="",$B151="",$C151=""),"",'OddsRatio_working_3-way'!J150)</f>
        <v>2.9352897051246725</v>
      </c>
      <c r="N151" s="23">
        <f t="shared" si="42"/>
        <v>35.430006178645499</v>
      </c>
      <c r="O151" s="24">
        <f t="shared" si="43"/>
        <v>30.5122766144171</v>
      </c>
      <c r="P151" s="24">
        <f t="shared" si="44"/>
        <v>34.057717206937397</v>
      </c>
      <c r="Q151" t="s">
        <v>70</v>
      </c>
      <c r="R151" t="s">
        <v>487</v>
      </c>
      <c r="S151" t="s">
        <v>491</v>
      </c>
      <c r="T151" s="35">
        <v>100</v>
      </c>
      <c r="U151" s="35">
        <f t="shared" si="45"/>
        <v>43.820224719101127</v>
      </c>
      <c r="V151" s="35">
        <f t="shared" si="46"/>
        <v>71.910112359550567</v>
      </c>
      <c r="W151" s="35">
        <f t="shared" si="47"/>
        <v>80.6949806949807</v>
      </c>
      <c r="X151" s="35">
        <f t="shared" si="48"/>
        <v>47.394906945468747</v>
      </c>
      <c r="Y151" s="35">
        <f t="shared" si="49"/>
        <v>75.484794585918195</v>
      </c>
      <c r="Z151" s="35">
        <f t="shared" si="50"/>
        <v>84.269662921348328</v>
      </c>
      <c r="AA151" s="35">
        <f t="shared" si="51"/>
        <v>-3.5746822263676208</v>
      </c>
      <c r="AB151" s="35">
        <f t="shared" si="52"/>
        <v>-3.5746822263676279</v>
      </c>
      <c r="AC151" s="35">
        <f t="shared" si="53"/>
        <v>-3.5746822263676279</v>
      </c>
      <c r="AD151" s="36"/>
      <c r="AE151" s="36"/>
      <c r="AF151">
        <v>2.25</v>
      </c>
      <c r="AG151">
        <v>1.68</v>
      </c>
      <c r="AI151" s="36"/>
      <c r="AJ151" t="s">
        <v>68</v>
      </c>
      <c r="AK151" s="35"/>
      <c r="AL151" s="35"/>
    </row>
    <row r="152" spans="1:38" ht="15" x14ac:dyDescent="0.25">
      <c r="A152">
        <v>1.78</v>
      </c>
      <c r="B152">
        <v>3.56</v>
      </c>
      <c r="C152">
        <v>5.18</v>
      </c>
      <c r="D152" s="20">
        <f t="shared" si="41"/>
        <v>3.5746822263676314E-2</v>
      </c>
      <c r="E152" s="17">
        <f>IF(OR($A152="",$B152="",$C152=""),"",A152*'MPTO_working_3-way'!$I151)</f>
        <v>1.8436293436293438</v>
      </c>
      <c r="F152" s="21">
        <f>IF(OR($A152="",$B152="",$C152=""),"",B152*'MPTO_working_3-way'!$I151)</f>
        <v>3.6872586872586877</v>
      </c>
      <c r="G152" s="22">
        <f>IF(OR($A152="",$B152="",$C152=""),"",C152*'MPTO_working_3-way'!$I151)</f>
        <v>5.3651685393258433</v>
      </c>
      <c r="H152" s="17">
        <f>IF(OR($A152="",$B152="",$C152=""),"",'MPTO_working_3-way'!E151)</f>
        <v>1.8185715037079893</v>
      </c>
      <c r="I152" s="21">
        <f>IF(OR($A152="",$B152="",$C152=""),"",'MPTO_working_3-way'!F151)</f>
        <v>3.7177033492822971</v>
      </c>
      <c r="J152" s="22">
        <f>IF(OR($A152="",$B152="",$C152=""),"",'MPTO_working_3-way'!G151)</f>
        <v>5.5207568258023318</v>
      </c>
      <c r="K152" s="17">
        <f>IF(OR($A152="",$B152="",$C152=""),"",'OddsRatio_working_3-way'!H151)</f>
        <v>1.82794193087246</v>
      </c>
      <c r="L152" s="21">
        <f>IF(OR($A152="",$B152="",$C152=""),"",'OddsRatio_working_3-way'!I151)</f>
        <v>3.7173478756839704</v>
      </c>
      <c r="M152" s="22">
        <f>IF(OR($A152="",$B152="",$C152=""),"",'OddsRatio_working_3-way'!J151)</f>
        <v>5.4369195782652344</v>
      </c>
      <c r="N152" s="23">
        <f t="shared" si="42"/>
        <v>54.240837696335078</v>
      </c>
      <c r="O152" s="24">
        <f t="shared" si="43"/>
        <v>27.120418848167539</v>
      </c>
      <c r="P152" s="24">
        <f t="shared" si="44"/>
        <v>18.63874345549738</v>
      </c>
      <c r="Q152" t="s">
        <v>72</v>
      </c>
      <c r="R152" t="s">
        <v>79</v>
      </c>
      <c r="S152" t="s">
        <v>491</v>
      </c>
      <c r="T152" s="35">
        <v>100</v>
      </c>
      <c r="U152" s="35">
        <f t="shared" si="45"/>
        <v>66.21621621621621</v>
      </c>
      <c r="V152" s="35">
        <f t="shared" si="46"/>
        <v>70.326409495548958</v>
      </c>
      <c r="W152" s="35">
        <f t="shared" si="47"/>
        <v>60.15936254980079</v>
      </c>
      <c r="X152" s="35">
        <f t="shared" si="48"/>
        <v>69.514227954650238</v>
      </c>
      <c r="Y152" s="35">
        <f t="shared" si="49"/>
        <v>73.624421233982986</v>
      </c>
      <c r="Z152" s="35">
        <f t="shared" si="50"/>
        <v>63.457374288234817</v>
      </c>
      <c r="AA152" s="35">
        <f t="shared" si="51"/>
        <v>-3.2980117384340275</v>
      </c>
      <c r="AB152" s="35">
        <f t="shared" si="52"/>
        <v>-3.2980117384340275</v>
      </c>
      <c r="AC152" s="35">
        <f t="shared" si="53"/>
        <v>-3.2980117384340275</v>
      </c>
      <c r="AD152" s="36"/>
      <c r="AE152" s="36"/>
      <c r="AF152">
        <v>2.36</v>
      </c>
      <c r="AG152">
        <v>1.63</v>
      </c>
      <c r="AI152" s="36"/>
      <c r="AJ152" t="s">
        <v>68</v>
      </c>
      <c r="AK152" s="35"/>
      <c r="AL152" s="35"/>
    </row>
    <row r="153" spans="1:38" ht="15" x14ac:dyDescent="0.25">
      <c r="A153">
        <v>2.96</v>
      </c>
      <c r="B153">
        <v>3.37</v>
      </c>
      <c r="C153">
        <v>2.5099999999999998</v>
      </c>
      <c r="D153" s="20">
        <f t="shared" si="41"/>
        <v>3.2980117384340257E-2</v>
      </c>
      <c r="E153" s="17">
        <f>IF(OR($A153="",$B153="",$C153=""),"",A153*'MPTO_working_3-way'!$I152)</f>
        <v>3.0576211474576471</v>
      </c>
      <c r="F153" s="21">
        <f>IF(OR($A153="",$B153="",$C153=""),"",B153*'MPTO_working_3-way'!$I152)</f>
        <v>3.4811429955852269</v>
      </c>
      <c r="G153" s="22">
        <f>IF(OR($A153="",$B153="",$C153=""),"",C153*'MPTO_working_3-way'!$I152)</f>
        <v>2.5927800946346937</v>
      </c>
      <c r="H153" s="17">
        <f>IF(OR($A153="",$B153="",$C153=""),"",'MPTO_working_3-way'!E152)</f>
        <v>3.0595592275010963</v>
      </c>
      <c r="I153" s="21">
        <f>IF(OR($A153="",$B153="",$C153=""),"",'MPTO_working_3-way'!F152)</f>
        <v>3.4996540100634337</v>
      </c>
      <c r="J153" s="22">
        <f>IF(OR($A153="",$B153="",$C153=""),"",'MPTO_working_3-way'!G152)</f>
        <v>2.5812246742698206</v>
      </c>
      <c r="K153" s="17">
        <f>IF(OR($A153="",$B153="",$C153=""),"",'OddsRatio_working_3-way'!H152)</f>
        <v>3.059367937284478</v>
      </c>
      <c r="L153" s="21">
        <f>IF(OR($A153="",$B153="",$C153=""),"",'OddsRatio_working_3-way'!I152)</f>
        <v>3.4901540874307213</v>
      </c>
      <c r="M153" s="22">
        <f>IF(OR($A153="",$B153="",$C153=""),"",'OddsRatio_working_3-way'!J152)</f>
        <v>2.5865538700507971</v>
      </c>
      <c r="N153" s="23">
        <f t="shared" si="42"/>
        <v>32.705163647611499</v>
      </c>
      <c r="O153" s="24">
        <f t="shared" si="43"/>
        <v>28.726197150424344</v>
      </c>
      <c r="P153" s="24">
        <f t="shared" si="44"/>
        <v>38.56863920196416</v>
      </c>
      <c r="Q153" t="s">
        <v>78</v>
      </c>
      <c r="R153" t="s">
        <v>83</v>
      </c>
      <c r="S153" t="s">
        <v>491</v>
      </c>
      <c r="T153" s="35">
        <v>100</v>
      </c>
      <c r="U153" s="35">
        <f t="shared" si="45"/>
        <v>79.338842975206617</v>
      </c>
      <c r="V153" s="35">
        <f t="shared" si="46"/>
        <v>74.358974358974365</v>
      </c>
      <c r="W153" s="35">
        <f t="shared" si="47"/>
        <v>43.181818181818187</v>
      </c>
      <c r="X153" s="35">
        <f t="shared" si="48"/>
        <v>82.459207459207477</v>
      </c>
      <c r="Y153" s="35">
        <f t="shared" si="49"/>
        <v>77.47933884297521</v>
      </c>
      <c r="Z153" s="35">
        <f t="shared" si="50"/>
        <v>46.302182665819039</v>
      </c>
      <c r="AA153" s="35">
        <f t="shared" si="51"/>
        <v>-3.1203644840008593</v>
      </c>
      <c r="AB153" s="35">
        <f t="shared" si="52"/>
        <v>-3.1203644840008451</v>
      </c>
      <c r="AC153" s="35">
        <f t="shared" si="53"/>
        <v>-3.1203644840008522</v>
      </c>
      <c r="AD153" s="36"/>
      <c r="AE153" s="36"/>
      <c r="AF153">
        <v>2.06</v>
      </c>
      <c r="AG153">
        <v>1.82</v>
      </c>
      <c r="AI153" s="36"/>
      <c r="AJ153" t="s">
        <v>68</v>
      </c>
      <c r="AK153" s="35"/>
      <c r="AL153" s="35"/>
    </row>
    <row r="154" spans="1:38" s="35" customFormat="1" ht="15" x14ac:dyDescent="0.25">
      <c r="A154">
        <v>4.84</v>
      </c>
      <c r="B154">
        <v>3.9</v>
      </c>
      <c r="C154">
        <v>1.76</v>
      </c>
      <c r="D154" s="20">
        <f t="shared" si="41"/>
        <v>3.1203644840008593E-2</v>
      </c>
      <c r="E154" s="17">
        <f>IF(OR($A154="",$B154="",$C154=""),"",A154*'MPTO_working_3-way'!$I153)</f>
        <v>4.9910256410256411</v>
      </c>
      <c r="F154" s="21">
        <f>IF(OR($A154="",$B154="",$C154=""),"",B154*'MPTO_working_3-way'!$I153)</f>
        <v>4.0216942148760335</v>
      </c>
      <c r="G154" s="22">
        <f>IF(OR($A154="",$B154="",$C154=""),"",C154*'MPTO_working_3-way'!$I153)</f>
        <v>1.8149184149184152</v>
      </c>
      <c r="H154" s="17">
        <f>IF(OR($A154="",$B154="",$C154=""),"",'MPTO_working_3-way'!E153)</f>
        <v>5.0965709657096578</v>
      </c>
      <c r="I154" s="21">
        <f>IF(OR($A154="",$B154="",$C154=""),"",'MPTO_working_3-way'!F153)</f>
        <v>4.0648912497308167</v>
      </c>
      <c r="J154" s="22">
        <f>IF(OR($A154="",$B154="",$C154=""),"",'MPTO_working_3-way'!G153)</f>
        <v>1.792819603621858</v>
      </c>
      <c r="K154" s="17">
        <f>IF(OR($A154="",$B154="",$C154=""),"",'OddsRatio_working_3-way'!H153)</f>
        <v>5.0464705935539387</v>
      </c>
      <c r="L154" s="21">
        <f>IF(OR($A154="",$B154="",$C154=""),"",'OddsRatio_working_3-way'!I153)</f>
        <v>4.0559283128402139</v>
      </c>
      <c r="M154" s="22">
        <f>IF(OR($A154="",$B154="",$C154=""),"",'OddsRatio_working_3-way'!J153)</f>
        <v>1.8008639716408841</v>
      </c>
      <c r="N154" s="23">
        <f t="shared" si="42"/>
        <v>20.035961983046494</v>
      </c>
      <c r="O154" s="24">
        <f t="shared" si="43"/>
        <v>24.865142563575645</v>
      </c>
      <c r="P154" s="24">
        <f t="shared" si="44"/>
        <v>55.09889545337785</v>
      </c>
      <c r="Q154" t="s">
        <v>415</v>
      </c>
      <c r="R154" t="s">
        <v>385</v>
      </c>
      <c r="S154" t="s">
        <v>491</v>
      </c>
      <c r="T154" s="35">
        <v>100</v>
      </c>
      <c r="U154" s="35">
        <f t="shared" si="45"/>
        <v>43.820224719101127</v>
      </c>
      <c r="V154" s="35">
        <f t="shared" si="46"/>
        <v>73.118279569892465</v>
      </c>
      <c r="W154" s="35">
        <f t="shared" si="47"/>
        <v>80.158730158730151</v>
      </c>
      <c r="X154" s="35">
        <f t="shared" si="48"/>
        <v>46.722990271377363</v>
      </c>
      <c r="Y154" s="35">
        <f t="shared" si="49"/>
        <v>76.021045122168715</v>
      </c>
      <c r="Z154" s="35">
        <f t="shared" si="50"/>
        <v>83.061495711006401</v>
      </c>
      <c r="AA154" s="35">
        <f t="shared" si="51"/>
        <v>-2.9027655522762359</v>
      </c>
      <c r="AB154" s="35">
        <f t="shared" si="52"/>
        <v>-2.9027655522762501</v>
      </c>
      <c r="AC154" s="35">
        <f t="shared" si="53"/>
        <v>-2.9027655522762501</v>
      </c>
      <c r="AD154" s="36"/>
      <c r="AE154" s="36"/>
      <c r="AF154">
        <v>2</v>
      </c>
      <c r="AG154">
        <v>1.88</v>
      </c>
      <c r="AH154" s="36"/>
      <c r="AI154" s="36"/>
      <c r="AJ154" t="s">
        <v>434</v>
      </c>
    </row>
    <row r="155" spans="1:38" ht="15" x14ac:dyDescent="0.25">
      <c r="A155">
        <v>1.78</v>
      </c>
      <c r="B155">
        <v>3.72</v>
      </c>
      <c r="C155">
        <v>5.04</v>
      </c>
      <c r="D155" s="20">
        <f t="shared" si="41"/>
        <v>2.902765552276243E-2</v>
      </c>
      <c r="E155" s="17">
        <f>IF(OR($A155="",$B155="",$C155=""),"",A155*'MPTO_working_3-way'!$I154)</f>
        <v>1.8316692268305172</v>
      </c>
      <c r="F155" s="21">
        <f>IF(OR($A155="",$B155="",$C155=""),"",B155*'MPTO_working_3-way'!$I154)</f>
        <v>3.8279828785446766</v>
      </c>
      <c r="G155" s="22">
        <f>IF(OR($A155="",$B155="",$C155=""),"",C155*'MPTO_working_3-way'!$I154)</f>
        <v>5.1862993838347231</v>
      </c>
      <c r="H155" s="17">
        <f>IF(OR($A155="",$B155="",$C155=""),"",'MPTO_working_3-way'!E154)</f>
        <v>1.8111943370110573</v>
      </c>
      <c r="I155" s="21">
        <f>IF(OR($A155="",$B155="",$C155=""),"",'MPTO_working_3-way'!F154)</f>
        <v>3.8588983160597796</v>
      </c>
      <c r="J155" s="22">
        <f>IF(OR($A155="",$B155="",$C155=""),"",'MPTO_working_3-way'!G154)</f>
        <v>5.2983834093703326</v>
      </c>
      <c r="K155" s="17">
        <f>IF(OR($A155="",$B155="",$C155=""),"",'OddsRatio_working_3-way'!H154)</f>
        <v>1.8188009187510883</v>
      </c>
      <c r="L155" s="21">
        <f>IF(OR($A155="",$B155="",$C155=""),"",'OddsRatio_working_3-way'!I154)</f>
        <v>3.8553057679525153</v>
      </c>
      <c r="M155" s="22">
        <f>IF(OR($A155="",$B155="",$C155=""),"",'OddsRatio_working_3-way'!J154)</f>
        <v>5.2409688612235872</v>
      </c>
      <c r="N155" s="23">
        <f t="shared" si="42"/>
        <v>54.595010133482425</v>
      </c>
      <c r="O155" s="24">
        <f t="shared" si="43"/>
        <v>26.123418827311479</v>
      </c>
      <c r="P155" s="24">
        <f t="shared" si="44"/>
        <v>19.281571039206092</v>
      </c>
      <c r="Q155" t="s">
        <v>429</v>
      </c>
      <c r="R155" t="s">
        <v>416</v>
      </c>
      <c r="S155" t="s">
        <v>491</v>
      </c>
      <c r="T155" s="35">
        <v>100</v>
      </c>
      <c r="U155" s="35">
        <f t="shared" si="45"/>
        <v>87.745098039215677</v>
      </c>
      <c r="V155" s="35">
        <f t="shared" si="46"/>
        <v>79.209979209979196</v>
      </c>
      <c r="W155" s="35">
        <f t="shared" si="47"/>
        <v>30.069930069930074</v>
      </c>
      <c r="X155" s="35">
        <f t="shared" si="48"/>
        <v>90.720090720090724</v>
      </c>
      <c r="Y155" s="35">
        <f t="shared" si="49"/>
        <v>82.184971890854257</v>
      </c>
      <c r="Z155" s="35">
        <f t="shared" si="50"/>
        <v>33.044922750805107</v>
      </c>
      <c r="AA155" s="35">
        <f t="shared" si="51"/>
        <v>-2.9749926808750473</v>
      </c>
      <c r="AB155" s="35">
        <f t="shared" si="52"/>
        <v>-2.9749926808750615</v>
      </c>
      <c r="AC155" s="35">
        <f t="shared" si="53"/>
        <v>-2.9749926808750331</v>
      </c>
      <c r="AD155" s="36"/>
      <c r="AE155" s="36"/>
      <c r="AF155">
        <v>2.06</v>
      </c>
      <c r="AG155">
        <v>1.84</v>
      </c>
      <c r="AI155" s="36"/>
      <c r="AJ155" t="s">
        <v>434</v>
      </c>
      <c r="AK155" s="35"/>
      <c r="AL155" s="35"/>
    </row>
    <row r="156" spans="1:38" ht="15" x14ac:dyDescent="0.25">
      <c r="A156">
        <v>8.16</v>
      </c>
      <c r="B156">
        <v>4.8099999999999996</v>
      </c>
      <c r="C156">
        <v>1.43</v>
      </c>
      <c r="D156" s="20">
        <f t="shared" si="41"/>
        <v>2.9749926808750438E-2</v>
      </c>
      <c r="E156" s="17">
        <f>IF(OR($A156="",$B156="",$C156=""),"",A156*'MPTO_working_3-way'!$I155)</f>
        <v>8.4027594027594041</v>
      </c>
      <c r="F156" s="21">
        <f>IF(OR($A156="",$B156="",$C156=""),"",B156*'MPTO_working_3-way'!$I155)</f>
        <v>4.9530971479500892</v>
      </c>
      <c r="G156" s="22">
        <f>IF(OR($A156="",$B156="",$C156=""),"",C156*'MPTO_working_3-way'!$I155)</f>
        <v>1.4725423953365131</v>
      </c>
      <c r="H156" s="17">
        <f>IF(OR($A156="",$B156="",$C156=""),"",'MPTO_working_3-way'!E155)</f>
        <v>8.8784417379097071</v>
      </c>
      <c r="I156" s="21">
        <f>IF(OR($A156="",$B156="",$C156=""),"",'MPTO_working_3-way'!F155)</f>
        <v>5.0509242866435091</v>
      </c>
      <c r="J156" s="22">
        <f>IF(OR($A156="",$B156="",$C156=""),"",'MPTO_working_3-way'!G155)</f>
        <v>1.4505702442649675</v>
      </c>
      <c r="K156" s="17">
        <f>IF(OR($A156="",$B156="",$C156=""),"",'OddsRatio_working_3-way'!H155)</f>
        <v>8.6182279589269832</v>
      </c>
      <c r="L156" s="21">
        <f>IF(OR($A156="",$B156="",$C156=""),"",'OddsRatio_working_3-way'!I155)</f>
        <v>5.0538335926692453</v>
      </c>
      <c r="M156" s="22">
        <f>IF(OR($A156="",$B156="",$C156=""),"",'OddsRatio_working_3-way'!J155)</f>
        <v>1.4575192768629333</v>
      </c>
      <c r="N156" s="23">
        <f t="shared" si="42"/>
        <v>11.900852470815806</v>
      </c>
      <c r="O156" s="24">
        <f t="shared" si="43"/>
        <v>20.189387975438045</v>
      </c>
      <c r="P156" s="24">
        <f t="shared" si="44"/>
        <v>67.909759553746142</v>
      </c>
      <c r="Q156" t="s">
        <v>412</v>
      </c>
      <c r="R156" t="s">
        <v>388</v>
      </c>
      <c r="S156" t="s">
        <v>491</v>
      </c>
      <c r="T156" s="35">
        <v>100</v>
      </c>
      <c r="U156" s="35">
        <f t="shared" si="45"/>
        <v>55.156950672645742</v>
      </c>
      <c r="V156" s="35">
        <f t="shared" si="46"/>
        <v>69.512195121951223</v>
      </c>
      <c r="W156" s="35">
        <f t="shared" si="47"/>
        <v>72.451790633608823</v>
      </c>
      <c r="X156" s="35">
        <f t="shared" si="48"/>
        <v>58.036014244439961</v>
      </c>
      <c r="Y156" s="35">
        <f t="shared" si="49"/>
        <v>72.391258693745456</v>
      </c>
      <c r="Z156" s="35">
        <f t="shared" si="50"/>
        <v>75.330854205403043</v>
      </c>
      <c r="AA156" s="35">
        <f t="shared" si="51"/>
        <v>-2.8790635717942195</v>
      </c>
      <c r="AB156" s="35">
        <f t="shared" si="52"/>
        <v>-2.8790635717942337</v>
      </c>
      <c r="AC156" s="35">
        <f t="shared" si="53"/>
        <v>-2.8790635717942195</v>
      </c>
      <c r="AD156" s="36"/>
      <c r="AE156" s="36"/>
      <c r="AF156">
        <v>1.72</v>
      </c>
      <c r="AG156">
        <v>2.19</v>
      </c>
      <c r="AI156" s="36"/>
      <c r="AJ156" t="s">
        <v>434</v>
      </c>
      <c r="AK156" s="35"/>
      <c r="AL156" s="35"/>
    </row>
    <row r="157" spans="1:38" ht="15" x14ac:dyDescent="0.25">
      <c r="A157">
        <v>2.23</v>
      </c>
      <c r="B157">
        <v>3.28</v>
      </c>
      <c r="C157">
        <v>3.63</v>
      </c>
      <c r="D157" s="20">
        <f t="shared" si="41"/>
        <v>2.8790635717942159E-2</v>
      </c>
      <c r="E157" s="17">
        <f>IF(OR($A157="",$B157="",$C157=""),"",A157*'MPTO_working_3-way'!$I156)</f>
        <v>2.2942031176510111</v>
      </c>
      <c r="F157" s="21">
        <f>IF(OR($A157="",$B157="",$C157=""),"",B157*'MPTO_working_3-way'!$I156)</f>
        <v>3.3744332851548502</v>
      </c>
      <c r="G157" s="22">
        <f>IF(OR($A157="",$B157="",$C157=""),"",C157*'MPTO_working_3-way'!$I156)</f>
        <v>3.7345100076561297</v>
      </c>
      <c r="H157" s="17">
        <f>IF(OR($A157="",$B157="",$C157=""),"",'MPTO_working_3-way'!E156)</f>
        <v>2.2787680034073743</v>
      </c>
      <c r="I157" s="21">
        <f>IF(OR($A157="",$B157="",$C157=""),"",'MPTO_working_3-way'!F156)</f>
        <v>3.3866026719418887</v>
      </c>
      <c r="J157" s="22">
        <f>IF(OR($A157="",$B157="",$C157=""),"",'MPTO_working_3-way'!G156)</f>
        <v>3.7610214605454928</v>
      </c>
      <c r="K157" s="17">
        <f>IF(OR($A157="",$B157="",$C157=""),"",'OddsRatio_working_3-way'!H156)</f>
        <v>2.2853190889162525</v>
      </c>
      <c r="L157" s="21">
        <f>IF(OR($A157="",$B157="",$C157=""),"",'OddsRatio_working_3-way'!I156)</f>
        <v>3.3825427014057379</v>
      </c>
      <c r="M157" s="22">
        <f>IF(OR($A157="",$B157="",$C157=""),"",'OddsRatio_working_3-way'!J156)</f>
        <v>3.7482839055688983</v>
      </c>
      <c r="N157" s="23">
        <f t="shared" si="42"/>
        <v>43.588119652800408</v>
      </c>
      <c r="O157" s="24">
        <f t="shared" si="43"/>
        <v>29.634605739556374</v>
      </c>
      <c r="P157" s="24">
        <f t="shared" si="44"/>
        <v>26.777274607643225</v>
      </c>
      <c r="Q157" t="s">
        <v>476</v>
      </c>
      <c r="R157" t="s">
        <v>391</v>
      </c>
      <c r="S157" t="s">
        <v>491</v>
      </c>
      <c r="T157" s="35">
        <v>100</v>
      </c>
      <c r="U157" s="35">
        <f t="shared" si="45"/>
        <v>71.671388101982998</v>
      </c>
      <c r="V157" s="35">
        <f t="shared" si="46"/>
        <v>69.418960244648318</v>
      </c>
      <c r="W157" s="35">
        <f t="shared" si="47"/>
        <v>56.140350877192972</v>
      </c>
      <c r="X157" s="35">
        <f t="shared" si="48"/>
        <v>74.440688878158696</v>
      </c>
      <c r="Y157" s="35">
        <f t="shared" si="49"/>
        <v>72.188261020824015</v>
      </c>
      <c r="Z157" s="35">
        <f t="shared" si="50"/>
        <v>58.909651653368677</v>
      </c>
      <c r="AA157" s="35">
        <f t="shared" si="51"/>
        <v>-2.7693007761756974</v>
      </c>
      <c r="AB157" s="35">
        <f t="shared" si="52"/>
        <v>-2.7693007761756974</v>
      </c>
      <c r="AC157" s="35">
        <f t="shared" si="53"/>
        <v>-2.7693007761757045</v>
      </c>
      <c r="AD157" s="36"/>
      <c r="AE157" s="36"/>
      <c r="AF157">
        <v>2.4</v>
      </c>
      <c r="AG157">
        <v>1.62</v>
      </c>
      <c r="AI157" s="36"/>
      <c r="AJ157" t="s">
        <v>433</v>
      </c>
      <c r="AK157" s="35"/>
      <c r="AL157" s="35"/>
    </row>
    <row r="158" spans="1:38" ht="15" x14ac:dyDescent="0.25">
      <c r="A158">
        <v>3.53</v>
      </c>
      <c r="B158">
        <v>3.27</v>
      </c>
      <c r="C158">
        <v>2.2799999999999998</v>
      </c>
      <c r="D158" s="20">
        <f t="shared" si="41"/>
        <v>2.7693007761756983E-2</v>
      </c>
      <c r="E158" s="17">
        <f>IF(OR($A158="",$B158="",$C158=""),"",A158*'MPTO_working_3-way'!$I157)</f>
        <v>3.627756317399002</v>
      </c>
      <c r="F158" s="21">
        <f>IF(OR($A158="",$B158="",$C158=""),"",B158*'MPTO_working_3-way'!$I157)</f>
        <v>3.3605561353809454</v>
      </c>
      <c r="G158" s="22">
        <f>IF(OR($A158="",$B158="",$C158=""),"",C158*'MPTO_working_3-way'!$I157)</f>
        <v>2.3431400576968056</v>
      </c>
      <c r="H158" s="17">
        <f>IF(OR($A158="",$B158="",$C158=""),"",'MPTO_working_3-way'!E157)</f>
        <v>3.6489010428335971</v>
      </c>
      <c r="I158" s="21">
        <f>IF(OR($A158="",$B158="",$C158=""),"",'MPTO_working_3-way'!F157)</f>
        <v>3.371778407308939</v>
      </c>
      <c r="J158" s="22">
        <f>IF(OR($A158="",$B158="",$C158=""),"",'MPTO_working_3-way'!G157)</f>
        <v>2.3290181126703029</v>
      </c>
      <c r="K158" s="17">
        <f>IF(OR($A158="",$B158="",$C158=""),"",'OddsRatio_working_3-way'!H157)</f>
        <v>3.6388761518078656</v>
      </c>
      <c r="L158" s="21">
        <f>IF(OR($A158="",$B158="",$C158=""),"",'OddsRatio_working_3-way'!I157)</f>
        <v>3.3676872982623931</v>
      </c>
      <c r="M158" s="22">
        <f>IF(OR($A158="",$B158="",$C158=""),"",'OddsRatio_working_3-way'!J157)</f>
        <v>2.3350835866854025</v>
      </c>
      <c r="N158" s="23">
        <f t="shared" si="42"/>
        <v>27.565247290837096</v>
      </c>
      <c r="O158" s="24">
        <f t="shared" si="43"/>
        <v>29.756979491331787</v>
      </c>
      <c r="P158" s="24">
        <f t="shared" si="44"/>
        <v>42.677773217831124</v>
      </c>
      <c r="Q158" t="s">
        <v>423</v>
      </c>
      <c r="R158" t="s">
        <v>477</v>
      </c>
      <c r="S158" t="s">
        <v>491</v>
      </c>
      <c r="T158" s="35">
        <v>100</v>
      </c>
      <c r="U158" s="35">
        <f t="shared" si="45"/>
        <v>60.474308300395251</v>
      </c>
      <c r="V158" s="35">
        <f t="shared" si="46"/>
        <v>69.879518072289159</v>
      </c>
      <c r="W158" s="35">
        <f t="shared" si="47"/>
        <v>66.88741721854305</v>
      </c>
      <c r="X158" s="35">
        <f t="shared" si="48"/>
        <v>63.233064709167806</v>
      </c>
      <c r="Y158" s="35">
        <f t="shared" si="49"/>
        <v>72.6382744810617</v>
      </c>
      <c r="Z158" s="35">
        <f t="shared" si="50"/>
        <v>69.646173627315605</v>
      </c>
      <c r="AA158" s="35">
        <f t="shared" si="51"/>
        <v>-2.7587564087725553</v>
      </c>
      <c r="AB158" s="35">
        <f t="shared" si="52"/>
        <v>-2.7587564087725411</v>
      </c>
      <c r="AC158" s="35">
        <f t="shared" si="53"/>
        <v>-2.7587564087725553</v>
      </c>
      <c r="AD158" s="36"/>
      <c r="AE158" s="36"/>
      <c r="AF158">
        <v>2.33</v>
      </c>
      <c r="AG158">
        <v>1.65</v>
      </c>
      <c r="AI158" s="36"/>
      <c r="AJ158" t="s">
        <v>433</v>
      </c>
      <c r="AK158" s="35"/>
      <c r="AL158" s="35"/>
    </row>
    <row r="159" spans="1:38" ht="15" x14ac:dyDescent="0.25">
      <c r="A159">
        <v>2.5299999999999998</v>
      </c>
      <c r="B159">
        <v>3.32</v>
      </c>
      <c r="C159">
        <v>3.02</v>
      </c>
      <c r="D159" s="20">
        <f t="shared" si="41"/>
        <v>2.7587564087725447E-2</v>
      </c>
      <c r="E159" s="17">
        <f>IF(OR($A159="",$B159="",$C159=""),"",A159*'MPTO_working_3-way'!$I158)</f>
        <v>2.5997965371419451</v>
      </c>
      <c r="F159" s="21">
        <f>IF(OR($A159="",$B159="",$C159=""),"",B159*'MPTO_working_3-way'!$I158)</f>
        <v>3.4115907127712481</v>
      </c>
      <c r="G159" s="22">
        <f>IF(OR($A159="",$B159="",$C159=""),"",C159*'MPTO_working_3-way'!$I158)</f>
        <v>3.1033144435449307</v>
      </c>
      <c r="H159" s="17">
        <f>IF(OR($A159="",$B159="",$C159=""),"",'MPTO_working_3-way'!E158)</f>
        <v>2.5902638148536226</v>
      </c>
      <c r="I159" s="21">
        <f>IF(OR($A159="",$B159="",$C159=""),"",'MPTO_working_3-way'!F158)</f>
        <v>3.4245523983628465</v>
      </c>
      <c r="J159" s="22">
        <f>IF(OR($A159="",$B159="",$C159=""),"",'MPTO_working_3-way'!G158)</f>
        <v>3.1062655965600543</v>
      </c>
      <c r="K159" s="17">
        <f>IF(OR($A159="",$B159="",$C159=""),"",'OddsRatio_working_3-way'!H158)</f>
        <v>2.5946473246536046</v>
      </c>
      <c r="L159" s="21">
        <f>IF(OR($A159="",$B159="",$C159=""),"",'OddsRatio_working_3-way'!I158)</f>
        <v>3.4180273158146162</v>
      </c>
      <c r="M159" s="22">
        <f>IF(OR($A159="",$B159="",$C159=""),"",'OddsRatio_working_3-way'!J158)</f>
        <v>3.1053513698041053</v>
      </c>
      <c r="N159" s="23">
        <f t="shared" si="42"/>
        <v>38.464548502681595</v>
      </c>
      <c r="O159" s="24">
        <f t="shared" si="43"/>
        <v>29.311839672224227</v>
      </c>
      <c r="P159" s="24">
        <f t="shared" si="44"/>
        <v>32.223611825094181</v>
      </c>
      <c r="Q159" t="s">
        <v>440</v>
      </c>
      <c r="R159" t="s">
        <v>424</v>
      </c>
      <c r="S159" t="s">
        <v>491</v>
      </c>
      <c r="T159" s="35">
        <v>100</v>
      </c>
      <c r="U159" s="35">
        <f t="shared" si="45"/>
        <v>46.808510638297875</v>
      </c>
      <c r="V159" s="35">
        <f t="shared" si="46"/>
        <v>72.451790633608823</v>
      </c>
      <c r="W159" s="35">
        <f t="shared" si="47"/>
        <v>77.528089887640448</v>
      </c>
      <c r="X159" s="35">
        <f t="shared" si="48"/>
        <v>50.020119478750736</v>
      </c>
      <c r="Y159" s="35">
        <f t="shared" si="49"/>
        <v>75.663399474061677</v>
      </c>
      <c r="Z159" s="35">
        <f t="shared" si="50"/>
        <v>80.739698728093316</v>
      </c>
      <c r="AA159" s="35">
        <f t="shared" si="51"/>
        <v>-3.2116088404528611</v>
      </c>
      <c r="AB159" s="35">
        <f t="shared" si="52"/>
        <v>-3.211608840452854</v>
      </c>
      <c r="AC159" s="35">
        <f t="shared" si="53"/>
        <v>-3.2116088404528682</v>
      </c>
      <c r="AD159" s="36"/>
      <c r="AE159" s="36"/>
      <c r="AF159">
        <v>2.06</v>
      </c>
      <c r="AG159">
        <v>1.83</v>
      </c>
      <c r="AI159" s="36"/>
      <c r="AJ159" t="s">
        <v>433</v>
      </c>
      <c r="AK159" s="35"/>
      <c r="AL159" s="35"/>
    </row>
    <row r="160" spans="1:38" ht="15" x14ac:dyDescent="0.25">
      <c r="A160">
        <v>1.88</v>
      </c>
      <c r="B160">
        <v>3.63</v>
      </c>
      <c r="C160">
        <v>4.45</v>
      </c>
      <c r="D160" s="20">
        <f t="shared" si="41"/>
        <v>3.211608840452862E-2</v>
      </c>
      <c r="E160" s="17">
        <f>IF(OR($A160="",$B160="",$C160=""),"",A160*'MPTO_working_3-way'!$I159)</f>
        <v>1.9403782462005137</v>
      </c>
      <c r="F160" s="21">
        <f>IF(OR($A160="",$B160="",$C160=""),"",B160*'MPTO_working_3-way'!$I159)</f>
        <v>3.7465814009084388</v>
      </c>
      <c r="G160" s="22">
        <f>IF(OR($A160="",$B160="",$C160=""),"",C160*'MPTO_working_3-way'!$I159)</f>
        <v>4.5929165934001528</v>
      </c>
      <c r="H160" s="17">
        <f>IF(OR($A160="",$B160="",$C160=""),"",'MPTO_working_3-way'!E159)</f>
        <v>1.9186141865735793</v>
      </c>
      <c r="I160" s="21">
        <f>IF(OR($A160="",$B160="",$C160=""),"",'MPTO_working_3-way'!F159)</f>
        <v>3.77676692639458</v>
      </c>
      <c r="J160" s="22">
        <f>IF(OR($A160="",$B160="",$C160=""),"",'MPTO_working_3-way'!G159)</f>
        <v>4.6725972259548216</v>
      </c>
      <c r="K160" s="17">
        <f>IF(OR($A160="",$B160="",$C160=""),"",'OddsRatio_working_3-way'!H159)</f>
        <v>1.9269164642865781</v>
      </c>
      <c r="L160" s="21">
        <f>IF(OR($A160="",$B160="",$C160=""),"",'OddsRatio_working_3-way'!I159)</f>
        <v>3.7702162512201145</v>
      </c>
      <c r="M160" s="22">
        <f>IF(OR($A160="",$B160="",$C160=""),"",'OddsRatio_working_3-way'!J159)</f>
        <v>4.6339338656689719</v>
      </c>
      <c r="N160" s="23">
        <f t="shared" si="42"/>
        <v>51.536343594766457</v>
      </c>
      <c r="O160" s="24">
        <f t="shared" si="43"/>
        <v>26.690998886545707</v>
      </c>
      <c r="P160" s="24">
        <f t="shared" si="44"/>
        <v>21.772657518687843</v>
      </c>
      <c r="Q160" t="s">
        <v>437</v>
      </c>
      <c r="R160" t="s">
        <v>390</v>
      </c>
      <c r="S160" t="s">
        <v>491</v>
      </c>
      <c r="T160" s="35">
        <v>100</v>
      </c>
      <c r="U160" s="35">
        <f t="shared" si="45"/>
        <v>53.917050691244242</v>
      </c>
      <c r="V160" s="35">
        <f t="shared" si="46"/>
        <v>70.326409495548958</v>
      </c>
      <c r="W160" s="35">
        <f t="shared" si="47"/>
        <v>72.972972972972968</v>
      </c>
      <c r="X160" s="35">
        <f t="shared" si="48"/>
        <v>56.700617531478059</v>
      </c>
      <c r="Y160" s="35">
        <f t="shared" si="49"/>
        <v>73.109976335782775</v>
      </c>
      <c r="Z160" s="35">
        <f t="shared" si="50"/>
        <v>75.7565398132068</v>
      </c>
      <c r="AA160" s="35">
        <f t="shared" si="51"/>
        <v>-2.7835668402338172</v>
      </c>
      <c r="AB160" s="35">
        <f t="shared" si="52"/>
        <v>-2.7835668402338172</v>
      </c>
      <c r="AC160" s="35">
        <f t="shared" si="53"/>
        <v>-2.7835668402338314</v>
      </c>
      <c r="AD160" s="36"/>
      <c r="AE160" s="36"/>
      <c r="AF160">
        <v>2.2000000000000002</v>
      </c>
      <c r="AG160">
        <v>1.73</v>
      </c>
      <c r="AI160" s="36"/>
      <c r="AJ160" t="s">
        <v>433</v>
      </c>
      <c r="AK160" s="35"/>
      <c r="AL160" s="35"/>
    </row>
    <row r="161" spans="1:38" ht="15" x14ac:dyDescent="0.25">
      <c r="A161">
        <v>2.17</v>
      </c>
      <c r="B161">
        <v>3.37</v>
      </c>
      <c r="C161">
        <v>3.7</v>
      </c>
      <c r="D161" s="20">
        <f t="shared" si="41"/>
        <v>2.7835668402338198E-2</v>
      </c>
      <c r="E161" s="17">
        <f>IF(OR($A161="",$B161="",$C161=""),"",A161*'MPTO_working_3-way'!$I160)</f>
        <v>2.2304034004330737</v>
      </c>
      <c r="F161" s="21">
        <f>IF(OR($A161="",$B161="",$C161=""),"",B161*'MPTO_working_3-way'!$I160)</f>
        <v>3.46380620251588</v>
      </c>
      <c r="G161" s="22">
        <f>IF(OR($A161="",$B161="",$C161=""),"",C161*'MPTO_working_3-way'!$I160)</f>
        <v>3.8029919730886514</v>
      </c>
      <c r="H161" s="17">
        <f>IF(OR($A161="",$B161="",$C161=""),"",'MPTO_working_3-way'!E160)</f>
        <v>2.2145895804067401</v>
      </c>
      <c r="I161" s="21">
        <f>IF(OR($A161="",$B161="",$C161=""),"",'MPTO_working_3-way'!F160)</f>
        <v>3.4787769517477409</v>
      </c>
      <c r="J161" s="22">
        <f>IF(OR($A161="",$B161="",$C161=""),"",'MPTO_working_3-way'!G160)</f>
        <v>3.831539262883676</v>
      </c>
      <c r="K161" s="17">
        <f>IF(OR($A161="",$B161="",$C161=""),"",'OddsRatio_working_3-way'!H160)</f>
        <v>2.2211814558557075</v>
      </c>
      <c r="L161" s="21">
        <f>IF(OR($A161="",$B161="",$C161=""),"",'OddsRatio_working_3-way'!I160)</f>
        <v>3.473675256733356</v>
      </c>
      <c r="M161" s="22">
        <f>IF(OR($A161="",$B161="",$C161=""),"",'OddsRatio_working_3-way'!J160)</f>
        <v>3.8181110519747103</v>
      </c>
      <c r="N161" s="23">
        <f t="shared" si="42"/>
        <v>44.834938818952288</v>
      </c>
      <c r="O161" s="24">
        <f t="shared" si="43"/>
        <v>28.869975441283813</v>
      </c>
      <c r="P161" s="24">
        <f t="shared" si="44"/>
        <v>26.295085739763906</v>
      </c>
      <c r="Q161" t="s">
        <v>393</v>
      </c>
      <c r="R161" t="s">
        <v>421</v>
      </c>
      <c r="S161" t="s">
        <v>491</v>
      </c>
      <c r="T161" s="35">
        <v>100</v>
      </c>
      <c r="U161" s="35">
        <f t="shared" si="45"/>
        <v>13.793103448275851</v>
      </c>
      <c r="V161" s="35">
        <f t="shared" si="46"/>
        <v>89.082969432314414</v>
      </c>
      <c r="W161" s="35">
        <f t="shared" si="47"/>
        <v>93.690851735015769</v>
      </c>
      <c r="X161" s="35">
        <f t="shared" si="48"/>
        <v>17.226178832669817</v>
      </c>
      <c r="Y161" s="35">
        <f t="shared" si="49"/>
        <v>92.516044816708359</v>
      </c>
      <c r="Z161" s="35">
        <f t="shared" si="50"/>
        <v>97.123927119409743</v>
      </c>
      <c r="AA161" s="35">
        <f t="shared" si="51"/>
        <v>-3.4330753843939661</v>
      </c>
      <c r="AB161" s="35">
        <f t="shared" si="52"/>
        <v>-3.4330753843939448</v>
      </c>
      <c r="AC161" s="35">
        <f t="shared" si="53"/>
        <v>-3.4330753843939732</v>
      </c>
      <c r="AD161" s="36"/>
      <c r="AE161" s="36"/>
      <c r="AF161">
        <v>2.23</v>
      </c>
      <c r="AG161">
        <v>1.71</v>
      </c>
      <c r="AI161" s="36"/>
      <c r="AJ161" t="s">
        <v>433</v>
      </c>
      <c r="AK161" s="35"/>
      <c r="AL161" s="35"/>
    </row>
    <row r="162" spans="1:38" ht="15" x14ac:dyDescent="0.25">
      <c r="A162">
        <v>1.1599999999999999</v>
      </c>
      <c r="B162">
        <v>9.16</v>
      </c>
      <c r="C162">
        <v>15.85</v>
      </c>
      <c r="D162" s="20">
        <f t="shared" si="41"/>
        <v>3.4330753843939688E-2</v>
      </c>
      <c r="E162" s="17">
        <f>IF(OR($A162="",$B162="",$C162=""),"",A162*'MPTO_working_3-way'!$I161)</f>
        <v>1.1998236744589699</v>
      </c>
      <c r="F162" s="21">
        <f>IF(OR($A162="",$B162="",$C162=""),"",B162*'MPTO_working_3-way'!$I161)</f>
        <v>9.4744697052104883</v>
      </c>
      <c r="G162" s="22">
        <f>IF(OR($A162="",$B162="",$C162=""),"",C162*'MPTO_working_3-way'!$I161)</f>
        <v>16.394142448426443</v>
      </c>
      <c r="H162" s="17">
        <f>IF(OR($A162="",$B162="",$C162=""),"",'MPTO_working_3-way'!E161)</f>
        <v>1.175605645506256</v>
      </c>
      <c r="I162" s="21">
        <f>IF(OR($A162="",$B162="",$C162=""),"",'MPTO_working_3-way'!F161)</f>
        <v>10.232615902087167</v>
      </c>
      <c r="J162" s="22">
        <f>IF(OR($A162="",$B162="",$C162=""),"",'MPTO_working_3-way'!G161)</f>
        <v>19.361872177615922</v>
      </c>
      <c r="K162" s="17">
        <f>IF(OR($A162="",$B162="",$C162=""),"",'OddsRatio_working_3-way'!H161)</f>
        <v>1.1814447364088225</v>
      </c>
      <c r="L162" s="21">
        <f>IF(OR($A162="",$B162="",$C162=""),"",'OddsRatio_working_3-way'!I161)</f>
        <v>10.253681556849957</v>
      </c>
      <c r="M162" s="22">
        <f>IF(OR($A162="",$B162="",$C162=""),"",'OddsRatio_working_3-way'!J161)</f>
        <v>17.84033959794386</v>
      </c>
      <c r="N162" s="23">
        <f t="shared" si="42"/>
        <v>83.345579962066068</v>
      </c>
      <c r="O162" s="24">
        <f t="shared" si="43"/>
        <v>10.55468043187736</v>
      </c>
      <c r="P162" s="24">
        <f t="shared" si="44"/>
        <v>6.0997396060565698</v>
      </c>
      <c r="Q162" t="s">
        <v>299</v>
      </c>
      <c r="R162" t="s">
        <v>468</v>
      </c>
      <c r="S162" t="s">
        <v>491</v>
      </c>
      <c r="T162" s="35">
        <v>100</v>
      </c>
      <c r="U162" s="35">
        <f t="shared" si="45"/>
        <v>6.5420560747663554</v>
      </c>
      <c r="V162" s="35">
        <f t="shared" si="46"/>
        <v>93.75</v>
      </c>
      <c r="W162" s="35">
        <f t="shared" si="47"/>
        <v>96.808171082030015</v>
      </c>
      <c r="X162" s="35">
        <f t="shared" si="48"/>
        <v>9.4418289179699961</v>
      </c>
      <c r="Y162" s="35">
        <f t="shared" si="49"/>
        <v>96.649772843203635</v>
      </c>
      <c r="Z162" s="35">
        <f t="shared" si="50"/>
        <v>99.70794392523365</v>
      </c>
      <c r="AA162" s="35">
        <f t="shared" si="51"/>
        <v>-2.8997728432036407</v>
      </c>
      <c r="AB162" s="35">
        <f t="shared" si="52"/>
        <v>-2.8997728432036354</v>
      </c>
      <c r="AC162" s="35">
        <f t="shared" si="53"/>
        <v>-2.8997728432036354</v>
      </c>
      <c r="AD162" s="36"/>
      <c r="AE162" s="36"/>
      <c r="AF162">
        <v>1.29</v>
      </c>
      <c r="AG162">
        <v>3.72</v>
      </c>
      <c r="AI162" s="36"/>
      <c r="AJ162" t="s">
        <v>346</v>
      </c>
      <c r="AK162" s="35"/>
      <c r="AL162" s="35"/>
    </row>
    <row r="163" spans="1:38" ht="15" x14ac:dyDescent="0.25">
      <c r="A163">
        <v>1.07</v>
      </c>
      <c r="B163">
        <v>16</v>
      </c>
      <c r="C163">
        <v>31.33</v>
      </c>
      <c r="D163" s="20">
        <f t="shared" si="41"/>
        <v>2.8997728432036407E-2</v>
      </c>
      <c r="E163" s="17">
        <f>IF(OR($A163="",$B163="",$C163=""),"",A163*'MPTO_working_3-way'!$I162)</f>
        <v>1.1010275694222791</v>
      </c>
      <c r="F163" s="21">
        <f>IF(OR($A163="",$B163="",$C163=""),"",B163*'MPTO_working_3-way'!$I162)</f>
        <v>16.463963654912583</v>
      </c>
      <c r="G163" s="22">
        <f>IF(OR($A163="",$B163="",$C163=""),"",C163*'MPTO_working_3-way'!$I162)</f>
        <v>32.238498831775701</v>
      </c>
      <c r="H163" s="17">
        <f>IF(OR($A163="",$B163="",$C163=""),"",'MPTO_working_3-way'!E162)</f>
        <v>1.0811821514204423</v>
      </c>
      <c r="I163" s="21">
        <f>IF(OR($A163="",$B163="",$C163=""),"",'MPTO_working_3-way'!F162)</f>
        <v>18.927173537154268</v>
      </c>
      <c r="J163" s="22">
        <f>IF(OR($A163="",$B163="",$C163=""),"",'MPTO_working_3-way'!G162)</f>
        <v>44.93901386619747</v>
      </c>
      <c r="K163" s="17">
        <f>IF(OR($A163="",$B163="",$C163=""),"",'OddsRatio_working_3-way'!H162)</f>
        <v>1.0850797680009532</v>
      </c>
      <c r="L163" s="21">
        <f>IF(OR($A163="",$B163="",$C163=""),"",'OddsRatio_working_3-way'!I162)</f>
        <v>19.231378857347071</v>
      </c>
      <c r="M163" s="22">
        <f>IF(OR($A163="",$B163="",$C163=""),"",'OddsRatio_working_3-way'!J162)</f>
        <v>37.863848049555777</v>
      </c>
      <c r="N163" s="23">
        <f t="shared" si="42"/>
        <v>90.824247073550637</v>
      </c>
      <c r="O163" s="24">
        <f t="shared" si="43"/>
        <v>6.0738715230436995</v>
      </c>
      <c r="P163" s="24">
        <f t="shared" si="44"/>
        <v>3.1018814034056557</v>
      </c>
      <c r="Q163" t="s">
        <v>469</v>
      </c>
      <c r="R163" t="s">
        <v>479</v>
      </c>
      <c r="S163" t="s">
        <v>491</v>
      </c>
      <c r="T163" s="35">
        <v>100</v>
      </c>
      <c r="U163" s="35">
        <f t="shared" si="45"/>
        <v>35.897435897435898</v>
      </c>
      <c r="V163" s="35">
        <f t="shared" si="46"/>
        <v>78.494623655913983</v>
      </c>
      <c r="W163" s="35">
        <f t="shared" si="47"/>
        <v>82.698961937716263</v>
      </c>
      <c r="X163" s="35">
        <f t="shared" si="48"/>
        <v>38.806414406369754</v>
      </c>
      <c r="Y163" s="35">
        <f t="shared" si="49"/>
        <v>81.403602164847825</v>
      </c>
      <c r="Z163" s="35">
        <f t="shared" si="50"/>
        <v>85.607940446650119</v>
      </c>
      <c r="AA163" s="35">
        <f t="shared" si="51"/>
        <v>-2.9089785089338562</v>
      </c>
      <c r="AB163" s="35">
        <f t="shared" si="52"/>
        <v>-2.908978508933842</v>
      </c>
      <c r="AC163" s="35">
        <f t="shared" si="53"/>
        <v>-2.9089785089338562</v>
      </c>
      <c r="AD163" s="36"/>
      <c r="AE163" s="36"/>
      <c r="AF163">
        <v>1.1399999999999999</v>
      </c>
      <c r="AG163">
        <v>5.79</v>
      </c>
      <c r="AI163" s="36"/>
      <c r="AJ163" t="s">
        <v>346</v>
      </c>
      <c r="AK163" s="35"/>
      <c r="AL163" s="35"/>
    </row>
    <row r="164" spans="1:38" ht="15" x14ac:dyDescent="0.25">
      <c r="A164">
        <v>1.56</v>
      </c>
      <c r="B164">
        <v>4.6500000000000004</v>
      </c>
      <c r="C164">
        <v>5.78</v>
      </c>
      <c r="D164" s="20">
        <f t="shared" si="41"/>
        <v>2.9089785089338571E-2</v>
      </c>
      <c r="E164" s="17">
        <f>IF(OR($A164="",$B164="",$C164=""),"",A164*'MPTO_working_3-way'!$I163)</f>
        <v>1.6053800647393681</v>
      </c>
      <c r="F164" s="21">
        <f>IF(OR($A164="",$B164="",$C164=""),"",B164*'MPTO_working_3-way'!$I163)</f>
        <v>4.7852675006654248</v>
      </c>
      <c r="G164" s="22">
        <f>IF(OR($A164="",$B164="",$C164=""),"",C164*'MPTO_working_3-way'!$I163)</f>
        <v>5.9481389578163775</v>
      </c>
      <c r="H164" s="17">
        <f>IF(OR($A164="",$B164="",$C164=""),"",'MPTO_working_3-way'!E163)</f>
        <v>1.583960070176393</v>
      </c>
      <c r="I164" s="21">
        <f>IF(OR($A164="",$B164="",$C164=""),"",'MPTO_working_3-way'!F163)</f>
        <v>4.8695646114394027</v>
      </c>
      <c r="J164" s="22">
        <f>IF(OR($A164="",$B164="",$C164=""),"",'MPTO_working_3-way'!G163)</f>
        <v>6.1231818022501834</v>
      </c>
      <c r="K164" s="17">
        <f>IF(OR($A164="",$B164="",$C164=""),"",'OddsRatio_working_3-way'!H163)</f>
        <v>1.5910779024567394</v>
      </c>
      <c r="L164" s="21">
        <f>IF(OR($A164="",$B164="",$C164=""),"",'OddsRatio_working_3-way'!I163)</f>
        <v>4.8525613285126781</v>
      </c>
      <c r="M164" s="22">
        <f>IF(OR($A164="",$B164="",$C164=""),"",'OddsRatio_working_3-way'!J163)</f>
        <v>6.0452720959700272</v>
      </c>
      <c r="N164" s="23">
        <f t="shared" si="42"/>
        <v>62.290545520281462</v>
      </c>
      <c r="O164" s="24">
        <f t="shared" si="43"/>
        <v>20.897473335836356</v>
      </c>
      <c r="P164" s="24">
        <f t="shared" si="44"/>
        <v>16.811981143882189</v>
      </c>
      <c r="Q164" t="s">
        <v>250</v>
      </c>
      <c r="R164" t="s">
        <v>301</v>
      </c>
      <c r="S164" t="s">
        <v>491</v>
      </c>
      <c r="T164" s="35">
        <v>100</v>
      </c>
      <c r="U164" s="35">
        <f t="shared" si="45"/>
        <v>26.470588235294116</v>
      </c>
      <c r="V164" s="35">
        <f t="shared" si="46"/>
        <v>82.608695652173907</v>
      </c>
      <c r="W164" s="35">
        <f t="shared" si="47"/>
        <v>87.849331713244226</v>
      </c>
      <c r="X164" s="35">
        <f t="shared" si="48"/>
        <v>29.54197263458186</v>
      </c>
      <c r="Y164" s="35">
        <f t="shared" si="49"/>
        <v>85.680080051461644</v>
      </c>
      <c r="Z164" s="35">
        <f t="shared" si="50"/>
        <v>90.920716112531963</v>
      </c>
      <c r="AA164" s="35">
        <f t="shared" si="51"/>
        <v>-3.0713843992877443</v>
      </c>
      <c r="AB164" s="35">
        <f t="shared" si="52"/>
        <v>-3.0713843992877372</v>
      </c>
      <c r="AC164" s="35">
        <f t="shared" si="53"/>
        <v>-3.0713843992877372</v>
      </c>
      <c r="AD164" s="36"/>
      <c r="AE164" s="36"/>
      <c r="AF164">
        <v>1.63</v>
      </c>
      <c r="AG164">
        <v>2.39</v>
      </c>
      <c r="AI164" s="36"/>
      <c r="AJ164" t="s">
        <v>346</v>
      </c>
      <c r="AK164" s="35"/>
      <c r="AL164" s="35"/>
    </row>
    <row r="165" spans="1:38" ht="15" x14ac:dyDescent="0.25">
      <c r="A165">
        <v>1.36</v>
      </c>
      <c r="B165">
        <v>5.75</v>
      </c>
      <c r="C165">
        <v>8.23</v>
      </c>
      <c r="D165" s="20">
        <f t="shared" si="41"/>
        <v>3.0713843992877354E-2</v>
      </c>
      <c r="E165" s="17">
        <f>IF(OR($A165="",$B165="",$C165=""),"",A165*'MPTO_working_3-way'!$I164)</f>
        <v>1.4017708278303134</v>
      </c>
      <c r="F165" s="21">
        <f>IF(OR($A165="",$B165="",$C165=""),"",B165*'MPTO_working_3-way'!$I164)</f>
        <v>5.9266046029590447</v>
      </c>
      <c r="G165" s="22">
        <f>IF(OR($A165="",$B165="",$C165=""),"",C165*'MPTO_working_3-way'!$I164)</f>
        <v>8.4827749360613804</v>
      </c>
      <c r="H165" s="17">
        <f>IF(OR($A165="",$B165="",$C165=""),"",'MPTO_working_3-way'!E164)</f>
        <v>1.3792034905150909</v>
      </c>
      <c r="I165" s="21">
        <f>IF(OR($A165="",$B165="",$C165=""),"",'MPTO_working_3-way'!F164)</f>
        <v>6.1096649863773145</v>
      </c>
      <c r="J165" s="22">
        <f>IF(OR($A165="",$B165="",$C165=""),"",'MPTO_working_3-way'!G164)</f>
        <v>8.9872505620644851</v>
      </c>
      <c r="K165" s="17">
        <f>IF(OR($A165="",$B165="",$C165=""),"",'OddsRatio_working_3-way'!H164)</f>
        <v>1.385894065255169</v>
      </c>
      <c r="L165" s="21">
        <f>IF(OR($A165="",$B165="",$C165=""),"",'OddsRatio_working_3-way'!I164)</f>
        <v>6.09165780545014</v>
      </c>
      <c r="M165" s="22">
        <f>IF(OR($A165="",$B165="",$C165=""),"",'OddsRatio_working_3-way'!J164)</f>
        <v>8.7500391438746359</v>
      </c>
      <c r="N165" s="23">
        <f t="shared" si="42"/>
        <v>71.338337205077835</v>
      </c>
      <c r="O165" s="24">
        <f t="shared" si="43"/>
        <v>16.873067582418411</v>
      </c>
      <c r="P165" s="24">
        <f t="shared" si="44"/>
        <v>11.788595212503751</v>
      </c>
      <c r="Q165" t="s">
        <v>480</v>
      </c>
      <c r="R165" t="s">
        <v>251</v>
      </c>
      <c r="S165" t="s">
        <v>491</v>
      </c>
      <c r="T165" s="35">
        <v>100</v>
      </c>
      <c r="U165" s="35">
        <f t="shared" si="45"/>
        <v>80.582524271844662</v>
      </c>
      <c r="V165" s="35">
        <f t="shared" si="46"/>
        <v>78.118161925601754</v>
      </c>
      <c r="W165" s="35">
        <f t="shared" si="47"/>
        <v>38.271604938271601</v>
      </c>
      <c r="X165" s="35">
        <f t="shared" si="48"/>
        <v>83.610233136126638</v>
      </c>
      <c r="Y165" s="35">
        <f t="shared" si="49"/>
        <v>81.14587078988373</v>
      </c>
      <c r="Z165" s="35">
        <f t="shared" si="50"/>
        <v>41.299313802553591</v>
      </c>
      <c r="AA165" s="35">
        <f t="shared" si="51"/>
        <v>-3.0277088642819763</v>
      </c>
      <c r="AB165" s="35">
        <f t="shared" si="52"/>
        <v>-3.0277088642819763</v>
      </c>
      <c r="AC165" s="35">
        <f t="shared" si="53"/>
        <v>-3.0277088642819905</v>
      </c>
      <c r="AD165" s="36"/>
      <c r="AE165" s="36"/>
      <c r="AF165">
        <v>1.48</v>
      </c>
      <c r="AG165">
        <v>2.76</v>
      </c>
      <c r="AI165" s="36"/>
      <c r="AJ165" t="s">
        <v>346</v>
      </c>
      <c r="AK165" s="35"/>
      <c r="AL165" s="35"/>
    </row>
    <row r="166" spans="1:38" ht="15" x14ac:dyDescent="0.25">
      <c r="A166">
        <v>5.15</v>
      </c>
      <c r="B166">
        <v>4.57</v>
      </c>
      <c r="C166">
        <v>1.62</v>
      </c>
      <c r="D166" s="20">
        <f t="shared" si="41"/>
        <v>3.027708864281986E-2</v>
      </c>
      <c r="E166" s="17">
        <f>IF(OR($A166="",$B166="",$C166=""),"",A166*'MPTO_working_3-way'!$I165)</f>
        <v>5.3059270065105224</v>
      </c>
      <c r="F166" s="21">
        <f>IF(OR($A166="",$B166="",$C166=""),"",B166*'MPTO_working_3-way'!$I165)</f>
        <v>4.7083662950976874</v>
      </c>
      <c r="G166" s="22">
        <f>IF(OR($A166="",$B166="",$C166=""),"",C166*'MPTO_working_3-way'!$I165)</f>
        <v>1.6690488836013684</v>
      </c>
      <c r="H166" s="17">
        <f>IF(OR($A166="",$B166="",$C166=""),"",'MPTO_working_3-way'!E165)</f>
        <v>5.4323500259548325</v>
      </c>
      <c r="I166" s="21">
        <f>IF(OR($A166="",$B166="",$C166=""),"",'MPTO_working_3-way'!F165)</f>
        <v>4.7909695697646999</v>
      </c>
      <c r="J166" s="22">
        <f>IF(OR($A166="",$B166="",$C166=""),"",'MPTO_working_3-way'!G165)</f>
        <v>1.6469266376500298</v>
      </c>
      <c r="K166" s="17">
        <f>IF(OR($A166="",$B166="",$C166=""),"",'OddsRatio_working_3-way'!H165)</f>
        <v>5.3805854972295935</v>
      </c>
      <c r="L166" s="21">
        <f>IF(OR($A166="",$B166="",$C166=""),"",'OddsRatio_working_3-way'!I165)</f>
        <v>4.7683590903878672</v>
      </c>
      <c r="M166" s="22">
        <f>IF(OR($A166="",$B166="",$C166=""),"",'OddsRatio_working_3-way'!J165)</f>
        <v>1.6544489176583974</v>
      </c>
      <c r="N166" s="23">
        <f t="shared" si="42"/>
        <v>18.846848039427826</v>
      </c>
      <c r="O166" s="24">
        <f t="shared" si="43"/>
        <v>21.238789366094814</v>
      </c>
      <c r="P166" s="24">
        <f t="shared" si="44"/>
        <v>59.914362594477346</v>
      </c>
      <c r="Q166" t="s">
        <v>252</v>
      </c>
      <c r="R166" t="s">
        <v>478</v>
      </c>
      <c r="S166" t="s">
        <v>491</v>
      </c>
      <c r="T166" s="35">
        <v>100</v>
      </c>
      <c r="U166" s="35">
        <f t="shared" si="45"/>
        <v>45.355191256830594</v>
      </c>
      <c r="V166" s="35">
        <f t="shared" si="46"/>
        <v>73.40425531914893</v>
      </c>
      <c r="W166" s="35">
        <f t="shared" si="47"/>
        <v>78.354978354978357</v>
      </c>
      <c r="X166" s="35">
        <f t="shared" si="48"/>
        <v>48.240766325872706</v>
      </c>
      <c r="Y166" s="35">
        <f t="shared" si="49"/>
        <v>76.289830388191035</v>
      </c>
      <c r="Z166" s="35">
        <f t="shared" si="50"/>
        <v>81.240553424020462</v>
      </c>
      <c r="AA166" s="35">
        <f t="shared" si="51"/>
        <v>-2.8855750690421118</v>
      </c>
      <c r="AB166" s="35">
        <f t="shared" si="52"/>
        <v>-2.8855750690421047</v>
      </c>
      <c r="AC166" s="35">
        <f t="shared" si="53"/>
        <v>-2.8855750690421047</v>
      </c>
      <c r="AD166" s="36"/>
      <c r="AE166" s="36"/>
      <c r="AF166">
        <v>1.48</v>
      </c>
      <c r="AG166">
        <v>2.75</v>
      </c>
      <c r="AI166" s="36"/>
      <c r="AJ166" t="s">
        <v>346</v>
      </c>
      <c r="AK166" s="35"/>
      <c r="AL166" s="35"/>
    </row>
    <row r="167" spans="1:38" ht="15" x14ac:dyDescent="0.25">
      <c r="A167">
        <v>1.83</v>
      </c>
      <c r="B167">
        <v>3.76</v>
      </c>
      <c r="C167">
        <v>4.62</v>
      </c>
      <c r="D167" s="20">
        <f t="shared" si="41"/>
        <v>2.8855750690421011E-2</v>
      </c>
      <c r="E167" s="17">
        <f>IF(OR($A167="",$B167="",$C167=""),"",A167*'MPTO_working_3-way'!$I166)</f>
        <v>1.8828060237634705</v>
      </c>
      <c r="F167" s="21">
        <f>IF(OR($A167="",$B167="",$C167=""),"",B167*'MPTO_working_3-way'!$I166)</f>
        <v>3.8684976225959828</v>
      </c>
      <c r="G167" s="22">
        <f>IF(OR($A167="",$B167="",$C167=""),"",C167*'MPTO_working_3-way'!$I166)</f>
        <v>4.7533135681897454</v>
      </c>
      <c r="H167" s="17">
        <f>IF(OR($A167="",$B167="",$C167=""),"",'MPTO_working_3-way'!E166)</f>
        <v>1.8627888236289596</v>
      </c>
      <c r="I167" s="21">
        <f>IF(OR($A167="",$B167="",$C167=""),"",'MPTO_working_3-way'!F166)</f>
        <v>3.9010861924751912</v>
      </c>
      <c r="J167" s="22">
        <f>IF(OR($A167="",$B167="",$C167=""),"",'MPTO_working_3-way'!G166)</f>
        <v>4.8348503855190357</v>
      </c>
      <c r="K167" s="17">
        <f>IF(OR($A167="",$B167="",$C167=""),"",'OddsRatio_working_3-way'!H166)</f>
        <v>1.8702935796820657</v>
      </c>
      <c r="L167" s="21">
        <f>IF(OR($A167="",$B167="",$C167=""),"",'OddsRatio_working_3-way'!I166)</f>
        <v>3.893988289063254</v>
      </c>
      <c r="M167" s="22">
        <f>IF(OR($A167="",$B167="",$C167=""),"",'OddsRatio_working_3-way'!J166)</f>
        <v>4.7957382631916605</v>
      </c>
      <c r="N167" s="23">
        <f t="shared" si="42"/>
        <v>53.112215883032789</v>
      </c>
      <c r="O167" s="24">
        <f t="shared" si="43"/>
        <v>25.849828474986701</v>
      </c>
      <c r="P167" s="24">
        <f t="shared" si="44"/>
        <v>21.037955641980517</v>
      </c>
      <c r="Q167" t="s">
        <v>260</v>
      </c>
      <c r="R167" t="s">
        <v>256</v>
      </c>
      <c r="S167" t="s">
        <v>491</v>
      </c>
      <c r="T167" s="35">
        <v>100</v>
      </c>
      <c r="U167" s="35">
        <f t="shared" si="45"/>
        <v>54.751131221719454</v>
      </c>
      <c r="V167" s="35">
        <f t="shared" si="46"/>
        <v>71.509971509971507</v>
      </c>
      <c r="W167" s="35">
        <f t="shared" si="47"/>
        <v>70.930232558139537</v>
      </c>
      <c r="X167" s="35">
        <f t="shared" si="48"/>
        <v>57.559795931888956</v>
      </c>
      <c r="Y167" s="35">
        <f t="shared" si="49"/>
        <v>74.318636220141016</v>
      </c>
      <c r="Z167" s="35">
        <f t="shared" si="50"/>
        <v>73.738897268309032</v>
      </c>
      <c r="AA167" s="35">
        <f t="shared" si="51"/>
        <v>-2.8086647101695021</v>
      </c>
      <c r="AB167" s="35">
        <f t="shared" si="52"/>
        <v>-2.8086647101695092</v>
      </c>
      <c r="AC167" s="35">
        <f t="shared" si="53"/>
        <v>-2.808664710169495</v>
      </c>
      <c r="AD167" s="36"/>
      <c r="AE167" s="36"/>
      <c r="AF167">
        <v>2.02</v>
      </c>
      <c r="AG167">
        <v>1.88</v>
      </c>
      <c r="AI167" s="36"/>
      <c r="AJ167" t="s">
        <v>347</v>
      </c>
      <c r="AK167" s="35"/>
      <c r="AL167" s="35"/>
    </row>
    <row r="168" spans="1:38" ht="15" x14ac:dyDescent="0.25">
      <c r="A168">
        <v>2.21</v>
      </c>
      <c r="B168">
        <v>3.51</v>
      </c>
      <c r="C168">
        <v>3.44</v>
      </c>
      <c r="D168" s="20">
        <f t="shared" si="41"/>
        <v>2.808664710169495E-2</v>
      </c>
      <c r="E168" s="17">
        <f>IF(OR($A168="",$B168="",$C168=""),"",A168*'MPTO_working_3-way'!$I167)</f>
        <v>2.2720714900947456</v>
      </c>
      <c r="F168" s="21">
        <f>IF(OR($A168="",$B168="",$C168=""),"",B168*'MPTO_working_3-way'!$I167)</f>
        <v>3.6085841313269489</v>
      </c>
      <c r="G168" s="22">
        <f>IF(OR($A168="",$B168="",$C168=""),"",C168*'MPTO_working_3-way'!$I167)</f>
        <v>3.5366180660298308</v>
      </c>
      <c r="H168" s="17">
        <f>IF(OR($A168="",$B168="",$C168=""),"",'MPTO_working_3-way'!E167)</f>
        <v>2.2566920800308417</v>
      </c>
      <c r="I168" s="21">
        <f>IF(OR($A168="",$B168="",$C168=""),"",'MPTO_working_3-way'!F167)</f>
        <v>3.6292625658023461</v>
      </c>
      <c r="J168" s="22">
        <f>IF(OR($A168="",$B168="",$C168=""),"",'MPTO_working_3-way'!G167)</f>
        <v>3.554475516725466</v>
      </c>
      <c r="K168" s="17">
        <f>IF(OR($A168="",$B168="",$C168=""),"",'OddsRatio_working_3-way'!H167)</f>
        <v>2.2631499494637888</v>
      </c>
      <c r="L168" s="21">
        <f>IF(OR($A168="",$B168="",$C168=""),"",'OddsRatio_working_3-way'!I167)</f>
        <v>3.62025320095381</v>
      </c>
      <c r="M168" s="22">
        <f>IF(OR($A168="",$B168="",$C168=""),"",'OddsRatio_working_3-way'!J167)</f>
        <v>3.5471784104889625</v>
      </c>
      <c r="N168" s="23">
        <f t="shared" si="42"/>
        <v>44.012699616168319</v>
      </c>
      <c r="O168" s="24">
        <f t="shared" si="43"/>
        <v>27.711699758328201</v>
      </c>
      <c r="P168" s="24">
        <f t="shared" si="44"/>
        <v>28.275600625503483</v>
      </c>
      <c r="Q168" t="s">
        <v>330</v>
      </c>
      <c r="R168" t="s">
        <v>223</v>
      </c>
      <c r="S168" t="s">
        <v>491</v>
      </c>
      <c r="T168" s="35">
        <v>100</v>
      </c>
      <c r="U168" s="35">
        <f t="shared" si="45"/>
        <v>83.792544570502429</v>
      </c>
      <c r="V168" s="35">
        <f t="shared" si="46"/>
        <v>78.165938864628828</v>
      </c>
      <c r="W168" s="35">
        <f t="shared" si="47"/>
        <v>30.555555555555554</v>
      </c>
      <c r="X168" s="35">
        <f t="shared" si="48"/>
        <v>91.278505579815629</v>
      </c>
      <c r="Y168" s="35">
        <f t="shared" si="49"/>
        <v>85.651899873942014</v>
      </c>
      <c r="Z168" s="35">
        <f t="shared" si="50"/>
        <v>38.041516564868751</v>
      </c>
      <c r="AA168" s="35">
        <f t="shared" si="51"/>
        <v>-7.4859610093132005</v>
      </c>
      <c r="AB168" s="35">
        <f t="shared" si="52"/>
        <v>-7.4859610093131863</v>
      </c>
      <c r="AC168" s="35">
        <f t="shared" si="53"/>
        <v>-7.485961009313197</v>
      </c>
      <c r="AD168" s="36"/>
      <c r="AE168" s="36"/>
      <c r="AF168">
        <v>2.02</v>
      </c>
      <c r="AG168">
        <v>1.87</v>
      </c>
      <c r="AI168" s="36"/>
      <c r="AJ168" t="s">
        <v>347</v>
      </c>
      <c r="AK168" s="35"/>
      <c r="AL168" s="35"/>
    </row>
    <row r="169" spans="1:38" ht="15" x14ac:dyDescent="0.25">
      <c r="A169">
        <v>6.17</v>
      </c>
      <c r="B169">
        <v>4.58</v>
      </c>
      <c r="C169">
        <v>1.44</v>
      </c>
      <c r="D169" s="20">
        <f t="shared" si="41"/>
        <v>7.4859610093132023E-2</v>
      </c>
      <c r="E169" s="17">
        <f>IF(OR($A169="",$B169="",$C169=""),"",A169*'MPTO_working_3-way'!$I168)</f>
        <v>6.6318837942746249</v>
      </c>
      <c r="F169" s="21">
        <f>IF(OR($A169="",$B169="",$C169=""),"",B169*'MPTO_working_3-way'!$I168)</f>
        <v>4.9228570142265449</v>
      </c>
      <c r="G169" s="22">
        <f>IF(OR($A169="",$B169="",$C169=""),"",C169*'MPTO_working_3-way'!$I168)</f>
        <v>1.54779783853411</v>
      </c>
      <c r="H169" s="17">
        <f>IF(OR($A169="",$B169="",$C169=""),"",'MPTO_working_3-way'!E168)</f>
        <v>7.2928102969619442</v>
      </c>
      <c r="I169" s="21">
        <f>IF(OR($A169="",$B169="",$C169=""),"",'MPTO_working_3-way'!F168)</f>
        <v>5.1709674916122319</v>
      </c>
      <c r="J169" s="22">
        <f>IF(OR($A169="",$B169="",$C169=""),"",'MPTO_working_3-way'!G168)</f>
        <v>1.4936715204619178</v>
      </c>
      <c r="K169" s="17">
        <f>IF(OR($A169="",$B169="",$C169=""),"",'OddsRatio_working_3-way'!H168)</f>
        <v>6.9859948875161999</v>
      </c>
      <c r="L169" s="21">
        <f>IF(OR($A169="",$B169="",$C169=""),"",'OddsRatio_working_3-way'!I168)</f>
        <v>5.1450409472549303</v>
      </c>
      <c r="M169" s="22">
        <f>IF(OR($A169="",$B169="",$C169=""),"",'OddsRatio_working_3-way'!J168)</f>
        <v>1.5094463734056338</v>
      </c>
      <c r="N169" s="23">
        <f t="shared" si="42"/>
        <v>15.078671928228154</v>
      </c>
      <c r="O169" s="24">
        <f t="shared" si="43"/>
        <v>20.313407379294262</v>
      </c>
      <c r="P169" s="24">
        <f t="shared" si="44"/>
        <v>64.607920692477578</v>
      </c>
      <c r="Q169" t="s">
        <v>257</v>
      </c>
      <c r="R169" t="s">
        <v>259</v>
      </c>
      <c r="S169" t="s">
        <v>491</v>
      </c>
      <c r="T169" s="35">
        <v>100</v>
      </c>
      <c r="U169" s="35">
        <f t="shared" si="45"/>
        <v>90.215264187866936</v>
      </c>
      <c r="V169" s="35">
        <f t="shared" si="46"/>
        <v>83.079526226734345</v>
      </c>
      <c r="W169" s="35">
        <f t="shared" si="47"/>
        <v>23.664122137404579</v>
      </c>
      <c r="X169" s="35">
        <f t="shared" si="48"/>
        <v>93.256351635861066</v>
      </c>
      <c r="Y169" s="35">
        <f t="shared" si="49"/>
        <v>86.120613674728489</v>
      </c>
      <c r="Z169" s="35">
        <f t="shared" si="50"/>
        <v>26.705209585398727</v>
      </c>
      <c r="AA169" s="35">
        <f t="shared" si="51"/>
        <v>-3.0410874479941299</v>
      </c>
      <c r="AB169" s="35">
        <f t="shared" si="52"/>
        <v>-3.0410874479941441</v>
      </c>
      <c r="AC169" s="35">
        <f t="shared" si="53"/>
        <v>-3.0410874479941477</v>
      </c>
      <c r="AD169" s="36"/>
      <c r="AE169" s="36"/>
      <c r="AF169">
        <v>1.6</v>
      </c>
      <c r="AG169">
        <v>2.2799999999999998</v>
      </c>
      <c r="AI169" s="36"/>
      <c r="AJ169" t="s">
        <v>347</v>
      </c>
      <c r="AK169" s="35"/>
      <c r="AL169" s="35"/>
    </row>
    <row r="170" spans="1:38" ht="15" x14ac:dyDescent="0.25">
      <c r="A170">
        <v>10.220000000000001</v>
      </c>
      <c r="B170">
        <v>5.91</v>
      </c>
      <c r="C170">
        <v>1.31</v>
      </c>
      <c r="D170" s="20">
        <f t="shared" si="41"/>
        <v>3.0410874479941397E-2</v>
      </c>
      <c r="E170" s="17">
        <f>IF(OR($A170="",$B170="",$C170=""),"",A170*'MPTO_working_3-way'!$I169)</f>
        <v>10.530799137185001</v>
      </c>
      <c r="F170" s="21">
        <f>IF(OR($A170="",$B170="",$C170=""),"",B170*'MPTO_working_3-way'!$I169)</f>
        <v>6.0897282681764535</v>
      </c>
      <c r="G170" s="22">
        <f>IF(OR($A170="",$B170="",$C170=""),"",C170*'MPTO_working_3-way'!$I169)</f>
        <v>1.3498382455687232</v>
      </c>
      <c r="H170" s="17">
        <f>IF(OR($A170="",$B170="",$C170=""),"",'MPTO_working_3-way'!E169)</f>
        <v>11.401156538342681</v>
      </c>
      <c r="I170" s="21">
        <f>IF(OR($A170="",$B170="",$C170=""),"",'MPTO_working_3-way'!F169)</f>
        <v>6.2866282705801702</v>
      </c>
      <c r="J170" s="22">
        <f>IF(OR($A170="",$B170="",$C170=""),"",'MPTO_working_3-way'!G169)</f>
        <v>1.3276301520066947</v>
      </c>
      <c r="K170" s="17">
        <f>IF(OR($A170="",$B170="",$C170=""),"",'OddsRatio_working_3-way'!H169)</f>
        <v>10.935375794490856</v>
      </c>
      <c r="L170" s="21">
        <f>IF(OR($A170="",$B170="",$C170=""),"",'OddsRatio_working_3-way'!I169)</f>
        <v>6.2909647669143274</v>
      </c>
      <c r="M170" s="22">
        <f>IF(OR($A170="",$B170="",$C170=""),"",'OddsRatio_working_3-way'!J169)</f>
        <v>1.3340527653245302</v>
      </c>
      <c r="N170" s="23">
        <f t="shared" si="42"/>
        <v>9.4959555013154588</v>
      </c>
      <c r="O170" s="24">
        <f t="shared" si="43"/>
        <v>16.421093946437225</v>
      </c>
      <c r="P170" s="24">
        <f t="shared" si="44"/>
        <v>74.082950552247311</v>
      </c>
      <c r="Q170" t="s">
        <v>447</v>
      </c>
      <c r="R170" t="s">
        <v>443</v>
      </c>
      <c r="S170" t="s">
        <v>491</v>
      </c>
      <c r="T170" s="35">
        <v>100</v>
      </c>
      <c r="U170" s="35">
        <f t="shared" si="45"/>
        <v>44.134078212290497</v>
      </c>
      <c r="V170" s="35">
        <f t="shared" si="46"/>
        <v>75.308641975308646</v>
      </c>
      <c r="W170" s="35">
        <f t="shared" si="47"/>
        <v>77.477477477477478</v>
      </c>
      <c r="X170" s="35">
        <f t="shared" si="48"/>
        <v>47.213880547213883</v>
      </c>
      <c r="Y170" s="35">
        <f t="shared" si="49"/>
        <v>78.388444310232018</v>
      </c>
      <c r="Z170" s="35">
        <f t="shared" si="50"/>
        <v>80.55727981240085</v>
      </c>
      <c r="AA170" s="35">
        <f t="shared" si="51"/>
        <v>-3.0798023349233858</v>
      </c>
      <c r="AB170" s="35">
        <f t="shared" si="52"/>
        <v>-3.0798023349233716</v>
      </c>
      <c r="AC170" s="35">
        <f t="shared" si="53"/>
        <v>-3.0798023349233716</v>
      </c>
      <c r="AD170" s="36"/>
      <c r="AE170" s="36"/>
      <c r="AF170">
        <v>1.6</v>
      </c>
      <c r="AG170">
        <v>2.4500000000000002</v>
      </c>
      <c r="AI170" s="36"/>
      <c r="AJ170" t="s">
        <v>465</v>
      </c>
      <c r="AK170" s="35"/>
      <c r="AL170" s="35"/>
    </row>
    <row r="171" spans="1:38" ht="15" x14ac:dyDescent="0.25">
      <c r="A171">
        <v>1.79</v>
      </c>
      <c r="B171">
        <v>4.05</v>
      </c>
      <c r="C171">
        <v>4.4400000000000004</v>
      </c>
      <c r="D171" s="20">
        <f t="shared" si="41"/>
        <v>3.0798023349233761E-2</v>
      </c>
      <c r="E171" s="17">
        <f>IF(OR($A171="",$B171="",$C171=""),"",A171*'MPTO_working_3-way'!$I170)</f>
        <v>1.8451284617951285</v>
      </c>
      <c r="F171" s="21">
        <f>IF(OR($A171="",$B171="",$C171=""),"",B171*'MPTO_working_3-way'!$I170)</f>
        <v>4.1747319945643966</v>
      </c>
      <c r="G171" s="22">
        <f>IF(OR($A171="",$B171="",$C171=""),"",C171*'MPTO_working_3-way'!$I170)</f>
        <v>4.576743223670598</v>
      </c>
      <c r="H171" s="17">
        <f>IF(OR($A171="",$B171="",$C171=""),"",'MPTO_working_3-way'!E170)</f>
        <v>1.8235090836164056</v>
      </c>
      <c r="I171" s="21">
        <f>IF(OR($A171="",$B171="",$C171=""),"",'MPTO_working_3-way'!F170)</f>
        <v>4.2256930404507713</v>
      </c>
      <c r="J171" s="22">
        <f>IF(OR($A171="",$B171="",$C171=""),"",'MPTO_working_3-way'!G170)</f>
        <v>4.6520452200154363</v>
      </c>
      <c r="K171" s="17">
        <f>IF(OR($A171="",$B171="",$C171=""),"",'OddsRatio_working_3-way'!H170)</f>
        <v>1.8314093651384351</v>
      </c>
      <c r="L171" s="21">
        <f>IF(OR($A171="",$B171="",$C171=""),"",'OddsRatio_working_3-way'!I170)</f>
        <v>4.2098715995850959</v>
      </c>
      <c r="M171" s="22">
        <f>IF(OR($A171="",$B171="",$C171=""),"",'OddsRatio_working_3-way'!J170)</f>
        <v>4.6203141975648299</v>
      </c>
      <c r="N171" s="23">
        <f t="shared" si="42"/>
        <v>54.196768447607077</v>
      </c>
      <c r="O171" s="24">
        <f t="shared" si="43"/>
        <v>23.953633462028808</v>
      </c>
      <c r="P171" s="24">
        <f t="shared" si="44"/>
        <v>21.849598090364115</v>
      </c>
      <c r="Q171" t="s">
        <v>445</v>
      </c>
      <c r="R171" t="s">
        <v>461</v>
      </c>
      <c r="S171" t="s">
        <v>491</v>
      </c>
      <c r="T171" s="35">
        <v>100</v>
      </c>
      <c r="U171" s="35">
        <f t="shared" si="45"/>
        <v>59.016393442622956</v>
      </c>
      <c r="V171" s="35">
        <f t="shared" si="46"/>
        <v>69.78851963746223</v>
      </c>
      <c r="W171" s="35">
        <f t="shared" si="47"/>
        <v>68.454258675078862</v>
      </c>
      <c r="X171" s="35">
        <f t="shared" si="48"/>
        <v>61.757221687458895</v>
      </c>
      <c r="Y171" s="35">
        <f t="shared" si="49"/>
        <v>72.529347882298197</v>
      </c>
      <c r="Z171" s="35">
        <f t="shared" si="50"/>
        <v>71.195086919914814</v>
      </c>
      <c r="AA171" s="35">
        <f t="shared" si="51"/>
        <v>-2.7408282448359387</v>
      </c>
      <c r="AB171" s="35">
        <f t="shared" si="52"/>
        <v>-2.7408282448359671</v>
      </c>
      <c r="AC171" s="35">
        <f t="shared" si="53"/>
        <v>-2.7408282448359529</v>
      </c>
      <c r="AD171" s="36"/>
      <c r="AE171" s="36"/>
      <c r="AF171">
        <v>1.78</v>
      </c>
      <c r="AG171">
        <v>2.12</v>
      </c>
      <c r="AI171" s="36"/>
      <c r="AJ171" t="s">
        <v>465</v>
      </c>
      <c r="AK171" s="35"/>
      <c r="AL171" s="35"/>
    </row>
    <row r="172" spans="1:38" ht="15" x14ac:dyDescent="0.25">
      <c r="A172">
        <v>2.44</v>
      </c>
      <c r="B172">
        <v>3.31</v>
      </c>
      <c r="C172">
        <v>3.17</v>
      </c>
      <c r="D172" s="20">
        <f t="shared" si="41"/>
        <v>2.7408282448359467E-2</v>
      </c>
      <c r="E172" s="17">
        <f>IF(OR($A172="",$B172="",$C172=""),"",A172*'MPTO_working_3-way'!$I171)</f>
        <v>2.5068762091739969</v>
      </c>
      <c r="F172" s="21">
        <f>IF(OR($A172="",$B172="",$C172=""),"",B172*'MPTO_working_3-way'!$I171)</f>
        <v>3.4007214149040701</v>
      </c>
      <c r="G172" s="22">
        <f>IF(OR($A172="",$B172="",$C172=""),"",C172*'MPTO_working_3-way'!$I171)</f>
        <v>3.2568842553612996</v>
      </c>
      <c r="H172" s="17">
        <f>IF(OR($A172="",$B172="",$C172=""),"",'MPTO_working_3-way'!E171)</f>
        <v>2.4956328208495422</v>
      </c>
      <c r="I172" s="21">
        <f>IF(OR($A172="",$B172="",$C172=""),"",'MPTO_working_3-way'!F171)</f>
        <v>3.4132173009731104</v>
      </c>
      <c r="J172" s="22">
        <f>IF(OR($A172="",$B172="",$C172=""),"",'MPTO_working_3-way'!G171)</f>
        <v>3.2645458792710893</v>
      </c>
      <c r="K172" s="17">
        <f>IF(OR($A172="",$B172="",$C172=""),"",'OddsRatio_working_3-way'!H171)</f>
        <v>2.50065299392304</v>
      </c>
      <c r="L172" s="21">
        <f>IF(OR($A172="",$B172="",$C172=""),"",'OddsRatio_working_3-way'!I171)</f>
        <v>3.4072975110848764</v>
      </c>
      <c r="M172" s="22">
        <f>IF(OR($A172="",$B172="",$C172=""),"",'OddsRatio_working_3-way'!J171)</f>
        <v>3.2614006922312484</v>
      </c>
      <c r="N172" s="23">
        <f t="shared" si="42"/>
        <v>39.890282429601697</v>
      </c>
      <c r="O172" s="24">
        <f t="shared" si="43"/>
        <v>29.405525416383121</v>
      </c>
      <c r="P172" s="24">
        <f t="shared" si="44"/>
        <v>30.704192154015185</v>
      </c>
      <c r="Q172" t="s">
        <v>448</v>
      </c>
      <c r="R172" t="s">
        <v>463</v>
      </c>
      <c r="S172" t="s">
        <v>491</v>
      </c>
      <c r="T172" s="35">
        <v>100</v>
      </c>
      <c r="U172" s="35">
        <f t="shared" si="45"/>
        <v>21.875</v>
      </c>
      <c r="V172" s="35">
        <f t="shared" si="46"/>
        <v>83.948635634028889</v>
      </c>
      <c r="W172" s="35">
        <f t="shared" si="47"/>
        <v>90.680335507921711</v>
      </c>
      <c r="X172" s="35">
        <f t="shared" si="48"/>
        <v>25.371028858049392</v>
      </c>
      <c r="Y172" s="35">
        <f t="shared" si="49"/>
        <v>87.444664492078289</v>
      </c>
      <c r="Z172" s="35">
        <f t="shared" si="50"/>
        <v>94.176364365971111</v>
      </c>
      <c r="AA172" s="35">
        <f t="shared" si="51"/>
        <v>-3.4960288580493923</v>
      </c>
      <c r="AB172" s="35">
        <f t="shared" si="52"/>
        <v>-3.4960288580493994</v>
      </c>
      <c r="AC172" s="35">
        <f t="shared" si="53"/>
        <v>-3.4960288580493994</v>
      </c>
      <c r="AD172" s="36"/>
      <c r="AE172" s="36"/>
      <c r="AF172">
        <v>2.31</v>
      </c>
      <c r="AG172">
        <v>1.66</v>
      </c>
      <c r="AI172" s="36"/>
      <c r="AJ172" t="s">
        <v>465</v>
      </c>
      <c r="AK172" s="35"/>
      <c r="AL172" s="35"/>
    </row>
    <row r="173" spans="1:38" ht="15" x14ac:dyDescent="0.25">
      <c r="A173">
        <v>1.28</v>
      </c>
      <c r="B173">
        <v>6.23</v>
      </c>
      <c r="C173">
        <v>10.73</v>
      </c>
      <c r="D173" s="20">
        <f t="shared" si="41"/>
        <v>3.4960288580494048E-2</v>
      </c>
      <c r="E173" s="17">
        <f>IF(OR($A173="",$B173="",$C173=""),"",A173*'MPTO_working_3-way'!$I172)</f>
        <v>1.3247491693830324</v>
      </c>
      <c r="F173" s="21">
        <f>IF(OR($A173="",$B173="",$C173=""),"",B173*'MPTO_working_3-way'!$I172)</f>
        <v>6.4478025978564784</v>
      </c>
      <c r="G173" s="22">
        <f>IF(OR($A173="",$B173="",$C173=""),"",C173*'MPTO_working_3-way'!$I172)</f>
        <v>11.105123896468701</v>
      </c>
      <c r="H173" s="17">
        <f>IF(OR($A173="",$B173="",$C173=""),"",'MPTO_working_3-way'!E172)</f>
        <v>1.2993820897423869</v>
      </c>
      <c r="I173" s="21">
        <f>IF(OR($A173="",$B173="",$C173=""),"",'MPTO_working_3-way'!F172)</f>
        <v>6.7177116855908352</v>
      </c>
      <c r="J173" s="22">
        <f>IF(OR($A173="",$B173="",$C173=""),"",'MPTO_working_3-way'!G172)</f>
        <v>12.263435960537011</v>
      </c>
      <c r="K173" s="17">
        <f>IF(OR($A173="",$B173="",$C173=""),"",'OddsRatio_working_3-way'!H172)</f>
        <v>1.3064470057869721</v>
      </c>
      <c r="L173" s="21">
        <f>IF(OR($A173="",$B173="",$C173=""),"",'OddsRatio_working_3-way'!I172)</f>
        <v>6.7239922866638029</v>
      </c>
      <c r="M173" s="22">
        <f>IF(OR($A173="",$B173="",$C173=""),"",'OddsRatio_working_3-way'!J172)</f>
        <v>11.649033451097285</v>
      </c>
      <c r="N173" s="23">
        <f t="shared" si="42"/>
        <v>75.485988073177964</v>
      </c>
      <c r="O173" s="24">
        <f t="shared" si="43"/>
        <v>15.509159668325486</v>
      </c>
      <c r="P173" s="24">
        <f t="shared" si="44"/>
        <v>9.004852258496534</v>
      </c>
      <c r="Q173" t="s">
        <v>442</v>
      </c>
      <c r="R173" t="s">
        <v>464</v>
      </c>
      <c r="S173" t="s">
        <v>491</v>
      </c>
      <c r="T173" s="35">
        <v>100</v>
      </c>
      <c r="U173" s="35">
        <f t="shared" si="45"/>
        <v>69.230769230769241</v>
      </c>
      <c r="V173" s="35">
        <f t="shared" si="46"/>
        <v>72.222222222222229</v>
      </c>
      <c r="W173" s="35">
        <f t="shared" si="47"/>
        <v>55.752212389380524</v>
      </c>
      <c r="X173" s="35">
        <f t="shared" si="48"/>
        <v>72.025565388397254</v>
      </c>
      <c r="Y173" s="35">
        <f t="shared" si="49"/>
        <v>75.017018379850242</v>
      </c>
      <c r="Z173" s="35">
        <f t="shared" si="50"/>
        <v>58.547008547008552</v>
      </c>
      <c r="AA173" s="35">
        <f t="shared" si="51"/>
        <v>-2.7947961576280136</v>
      </c>
      <c r="AB173" s="35">
        <f t="shared" si="52"/>
        <v>-2.7947961576280136</v>
      </c>
      <c r="AC173" s="35">
        <f t="shared" si="53"/>
        <v>-2.7947961576280278</v>
      </c>
      <c r="AD173" s="36"/>
      <c r="AE173" s="36"/>
      <c r="AF173">
        <v>1.49</v>
      </c>
      <c r="AG173">
        <v>2.69</v>
      </c>
      <c r="AI173" s="36"/>
      <c r="AJ173" t="s">
        <v>465</v>
      </c>
      <c r="AK173" s="35"/>
      <c r="AL173" s="35"/>
    </row>
    <row r="174" spans="1:38" ht="15" x14ac:dyDescent="0.25">
      <c r="A174">
        <v>3.25</v>
      </c>
      <c r="B174">
        <v>3.6</v>
      </c>
      <c r="C174">
        <v>2.2599999999999998</v>
      </c>
      <c r="D174" s="20">
        <f t="shared" si="41"/>
        <v>2.79479615762801E-2</v>
      </c>
      <c r="E174" s="17">
        <f>IF(OR($A174="",$B174="",$C174=""),"",A174*'MPTO_working_3-way'!$I173)</f>
        <v>3.3408308751229105</v>
      </c>
      <c r="F174" s="21">
        <f>IF(OR($A174="",$B174="",$C174=""),"",B174*'MPTO_working_3-way'!$I173)</f>
        <v>3.7006126616746085</v>
      </c>
      <c r="G174" s="22">
        <f>IF(OR($A174="",$B174="",$C174=""),"",C174*'MPTO_working_3-way'!$I173)</f>
        <v>2.3231623931623928</v>
      </c>
      <c r="H174" s="17">
        <f>IF(OR($A174="",$B174="",$C174=""),"",'MPTO_working_3-way'!E173)</f>
        <v>3.3514723900460517</v>
      </c>
      <c r="I174" s="21">
        <f>IF(OR($A174="",$B174="",$C174=""),"",'MPTO_working_3-way'!F173)</f>
        <v>3.7249248685199099</v>
      </c>
      <c r="J174" s="22">
        <f>IF(OR($A174="",$B174="",$C174=""),"",'MPTO_working_3-way'!G173)</f>
        <v>2.3086056866796656</v>
      </c>
      <c r="K174" s="17">
        <f>IF(OR($A174="",$B174="",$C174=""),"",'OddsRatio_working_3-way'!H173)</f>
        <v>3.3479275207746237</v>
      </c>
      <c r="L174" s="21">
        <f>IF(OR($A174="",$B174="",$C174=""),"",'OddsRatio_working_3-way'!I173)</f>
        <v>3.7131606906728982</v>
      </c>
      <c r="M174" s="22">
        <f>IF(OR($A174="",$B174="",$C174=""),"",'OddsRatio_working_3-way'!J173)</f>
        <v>2.3148394116337894</v>
      </c>
      <c r="N174" s="23">
        <f t="shared" si="42"/>
        <v>29.932673558735885</v>
      </c>
      <c r="O174" s="24">
        <f t="shared" si="43"/>
        <v>27.022552518303229</v>
      </c>
      <c r="P174" s="24">
        <f t="shared" si="44"/>
        <v>43.0447739229609</v>
      </c>
      <c r="Q174" t="s">
        <v>441</v>
      </c>
      <c r="R174" t="s">
        <v>462</v>
      </c>
      <c r="S174" t="s">
        <v>491</v>
      </c>
      <c r="T174" s="35">
        <v>100</v>
      </c>
      <c r="U174" s="35">
        <f t="shared" si="45"/>
        <v>63.099630996309962</v>
      </c>
      <c r="V174" s="35">
        <f t="shared" si="46"/>
        <v>67.741935483870961</v>
      </c>
      <c r="W174" s="35">
        <f t="shared" si="47"/>
        <v>66.21621621621621</v>
      </c>
      <c r="X174" s="35">
        <f t="shared" si="48"/>
        <v>66.041848299912814</v>
      </c>
      <c r="Y174" s="35">
        <f t="shared" si="49"/>
        <v>70.68415278747382</v>
      </c>
      <c r="Z174" s="35">
        <f t="shared" si="50"/>
        <v>69.15843351981907</v>
      </c>
      <c r="AA174" s="35">
        <f t="shared" si="51"/>
        <v>-2.9422173036028525</v>
      </c>
      <c r="AB174" s="35">
        <f t="shared" si="52"/>
        <v>-2.9422173036028596</v>
      </c>
      <c r="AC174" s="35">
        <f t="shared" si="53"/>
        <v>-2.9422173036028596</v>
      </c>
      <c r="AD174" s="36"/>
      <c r="AE174" s="36"/>
      <c r="AF174">
        <v>1.84</v>
      </c>
      <c r="AG174">
        <v>2.06</v>
      </c>
      <c r="AI174" s="36"/>
      <c r="AJ174" t="s">
        <v>465</v>
      </c>
      <c r="AK174" s="35"/>
      <c r="AL174" s="35"/>
    </row>
    <row r="175" spans="1:38" ht="15" x14ac:dyDescent="0.25">
      <c r="A175">
        <v>2.71</v>
      </c>
      <c r="B175">
        <v>3.1</v>
      </c>
      <c r="C175">
        <v>2.96</v>
      </c>
      <c r="D175" s="20">
        <f t="shared" si="41"/>
        <v>2.9422173036028454E-2</v>
      </c>
      <c r="E175" s="17">
        <f>IF(OR($A175="",$B175="",$C175=""),"",A175*'MPTO_working_3-way'!$I174)</f>
        <v>2.789734088927637</v>
      </c>
      <c r="F175" s="21">
        <f>IF(OR($A175="",$B175="",$C175=""),"",B175*'MPTO_working_3-way'!$I174)</f>
        <v>3.1912087364116881</v>
      </c>
      <c r="G175" s="22">
        <f>IF(OR($A175="",$B175="",$C175=""),"",C175*'MPTO_working_3-way'!$I174)</f>
        <v>3.0470896321866441</v>
      </c>
      <c r="H175" s="17">
        <f>IF(OR($A175="",$B175="",$C175=""),"",'MPTO_working_3-way'!E174)</f>
        <v>2.783993049802286</v>
      </c>
      <c r="I175" s="21">
        <f>IF(OR($A175="",$B175="",$C175=""),"",'MPTO_working_3-way'!F174)</f>
        <v>3.1972043220892497</v>
      </c>
      <c r="J175" s="22">
        <f>IF(OR($A175="",$B175="",$C175=""),"",'MPTO_working_3-way'!G174)</f>
        <v>3.0484975089247177</v>
      </c>
      <c r="K175" s="17">
        <f>IF(OR($A175="",$B175="",$C175=""),"",'OddsRatio_working_3-way'!H174)</f>
        <v>2.7867236516774607</v>
      </c>
      <c r="L175" s="21">
        <f>IF(OR($A175="",$B175="",$C175=""),"",'OddsRatio_working_3-way'!I174)</f>
        <v>3.1942220283758291</v>
      </c>
      <c r="M175" s="22">
        <f>IF(OR($A175="",$B175="",$C175=""),"",'OddsRatio_working_3-way'!J174)</f>
        <v>3.0479405598174401</v>
      </c>
      <c r="N175" s="23">
        <f t="shared" si="42"/>
        <v>35.845710312282705</v>
      </c>
      <c r="O175" s="24">
        <f t="shared" si="43"/>
        <v>31.336088692350366</v>
      </c>
      <c r="P175" s="24">
        <f t="shared" si="44"/>
        <v>32.818200995366936</v>
      </c>
      <c r="Q175" t="s">
        <v>444</v>
      </c>
      <c r="R175" t="s">
        <v>446</v>
      </c>
      <c r="S175" t="s">
        <v>491</v>
      </c>
      <c r="T175" s="35">
        <v>100</v>
      </c>
      <c r="U175" s="35">
        <f t="shared" si="45"/>
        <v>54.337899543379002</v>
      </c>
      <c r="V175" s="35">
        <f t="shared" si="46"/>
        <v>72.222222222222229</v>
      </c>
      <c r="W175" s="35">
        <f t="shared" si="47"/>
        <v>68.152866242038215</v>
      </c>
      <c r="X175" s="35">
        <f t="shared" si="48"/>
        <v>59.624911535739564</v>
      </c>
      <c r="Y175" s="35">
        <f t="shared" si="49"/>
        <v>77.50923421458279</v>
      </c>
      <c r="Z175" s="35">
        <f t="shared" si="50"/>
        <v>73.43987823439879</v>
      </c>
      <c r="AA175" s="35">
        <f t="shared" si="51"/>
        <v>-5.2870119923605614</v>
      </c>
      <c r="AB175" s="35">
        <f t="shared" si="52"/>
        <v>-5.2870119923605614</v>
      </c>
      <c r="AC175" s="35">
        <f t="shared" si="53"/>
        <v>-5.2870119923605756</v>
      </c>
      <c r="AD175" s="36"/>
      <c r="AE175" s="36"/>
      <c r="AF175">
        <v>2.42</v>
      </c>
      <c r="AG175">
        <v>1.6</v>
      </c>
      <c r="AI175" s="36"/>
      <c r="AJ175" t="s">
        <v>465</v>
      </c>
      <c r="AK175" s="35"/>
      <c r="AL175" s="35"/>
    </row>
    <row r="176" spans="1:38" ht="15" x14ac:dyDescent="0.25">
      <c r="A176">
        <v>2.19</v>
      </c>
      <c r="B176">
        <v>3.6</v>
      </c>
      <c r="C176">
        <v>3.14</v>
      </c>
      <c r="D176" s="20">
        <f t="shared" si="41"/>
        <v>5.2870119923605685E-2</v>
      </c>
      <c r="E176" s="17">
        <f>IF(OR($A176="",$B176="",$C176=""),"",A176*'MPTO_working_3-way'!$I175)</f>
        <v>2.3057855626326962</v>
      </c>
      <c r="F176" s="21">
        <f>IF(OR($A176="",$B176="",$C176=""),"",B176*'MPTO_working_3-way'!$I175)</f>
        <v>3.7903324317249805</v>
      </c>
      <c r="G176" s="22">
        <f>IF(OR($A176="",$B176="",$C176=""),"",C176*'MPTO_working_3-way'!$I175)</f>
        <v>3.306012176560122</v>
      </c>
      <c r="H176" s="17">
        <f>IF(OR($A176="",$B176="",$C176=""),"",'MPTO_working_3-way'!E175)</f>
        <v>2.2779166191252629</v>
      </c>
      <c r="I176" s="21">
        <f>IF(OR($A176="",$B176="",$C176=""),"",'MPTO_working_3-way'!F175)</f>
        <v>3.8438711119944355</v>
      </c>
      <c r="J176" s="22">
        <f>IF(OR($A176="",$B176="",$C176=""),"",'MPTO_working_3-way'!G175)</f>
        <v>3.3239380642666481</v>
      </c>
      <c r="K176" s="17">
        <f>IF(OR($A176="",$B176="",$C176=""),"",'OddsRatio_working_3-way'!H175)</f>
        <v>2.2895734402275143</v>
      </c>
      <c r="L176" s="21">
        <f>IF(OR($A176="",$B176="",$C176=""),"",'OddsRatio_working_3-way'!I175)</f>
        <v>3.8175554156231417</v>
      </c>
      <c r="M176" s="22">
        <f>IF(OR($A176="",$B176="",$C176=""),"",'OddsRatio_working_3-way'!J175)</f>
        <v>3.3190648420898161</v>
      </c>
      <c r="N176" s="23">
        <f t="shared" si="42"/>
        <v>43.369167376441617</v>
      </c>
      <c r="O176" s="24">
        <f t="shared" si="43"/>
        <v>26.382910154001983</v>
      </c>
      <c r="P176" s="24">
        <f t="shared" si="44"/>
        <v>30.247922469556411</v>
      </c>
      <c r="Q176" t="s">
        <v>87</v>
      </c>
      <c r="R176" t="s">
        <v>450</v>
      </c>
      <c r="S176" t="s">
        <v>491</v>
      </c>
      <c r="T176" s="35">
        <v>100</v>
      </c>
      <c r="U176" s="35">
        <f t="shared" si="45"/>
        <v>64.02877697841727</v>
      </c>
      <c r="V176" s="35">
        <f t="shared" si="46"/>
        <v>71.014492753623188</v>
      </c>
      <c r="W176" s="35">
        <f t="shared" si="47"/>
        <v>60</v>
      </c>
      <c r="X176" s="35">
        <f t="shared" si="48"/>
        <v>68.985507246376827</v>
      </c>
      <c r="Y176" s="35">
        <f t="shared" si="49"/>
        <v>75.971223021582745</v>
      </c>
      <c r="Z176" s="35">
        <f t="shared" si="50"/>
        <v>64.956730267959557</v>
      </c>
      <c r="AA176" s="35">
        <f t="shared" si="51"/>
        <v>-4.9567302679595571</v>
      </c>
      <c r="AB176" s="35">
        <f t="shared" si="52"/>
        <v>-4.9567302679595571</v>
      </c>
      <c r="AC176" s="35">
        <f t="shared" si="53"/>
        <v>-4.9567302679595571</v>
      </c>
      <c r="AD176" s="36"/>
      <c r="AE176" s="36"/>
      <c r="AF176">
        <v>2</v>
      </c>
      <c r="AG176">
        <v>1.84</v>
      </c>
      <c r="AI176" s="36"/>
      <c r="AJ176" t="s">
        <v>214</v>
      </c>
      <c r="AK176" s="35"/>
      <c r="AL176" s="35"/>
    </row>
    <row r="177" spans="1:38" s="35" customFormat="1" ht="15" x14ac:dyDescent="0.25">
      <c r="A177">
        <v>2.78</v>
      </c>
      <c r="B177">
        <v>3.45</v>
      </c>
      <c r="C177">
        <v>2.5</v>
      </c>
      <c r="D177" s="20">
        <f t="shared" si="41"/>
        <v>4.9567302679595526E-2</v>
      </c>
      <c r="E177" s="17">
        <f>IF(OR($A177="",$B177="",$C177=""),"",A177*'MPTO_working_3-way'!$I176)</f>
        <v>2.9177971014492754</v>
      </c>
      <c r="F177" s="21">
        <f>IF(OR($A177="",$B177="",$C177=""),"",B177*'MPTO_working_3-way'!$I176)</f>
        <v>3.6210071942446049</v>
      </c>
      <c r="G177" s="22">
        <f>IF(OR($A177="",$B177="",$C177=""),"",C177*'MPTO_working_3-way'!$I176)</f>
        <v>2.6239182566989889</v>
      </c>
      <c r="H177" s="17">
        <f>IF(OR($A177="",$B177="",$C177=""),"",'MPTO_working_3-way'!E176)</f>
        <v>2.9138395479310555</v>
      </c>
      <c r="I177" s="21">
        <f>IF(OR($A177="",$B177="",$C177=""),"",'MPTO_working_3-way'!F176)</f>
        <v>3.6585458891742757</v>
      </c>
      <c r="J177" s="22">
        <f>IF(OR($A177="",$B177="",$C177=""),"",'MPTO_working_3-way'!G176)</f>
        <v>2.6077144773332854</v>
      </c>
      <c r="K177" s="17">
        <f>IF(OR($A177="",$B177="",$C177=""),"",'OddsRatio_working_3-way'!H176)</f>
        <v>2.9169851123591761</v>
      </c>
      <c r="L177" s="21">
        <f>IF(OR($A177="",$B177="",$C177=""),"",'OddsRatio_working_3-way'!I176)</f>
        <v>3.6385469243145963</v>
      </c>
      <c r="M177" s="22">
        <f>IF(OR($A177="",$B177="",$C177=""),"",'OddsRatio_working_3-way'!J176)</f>
        <v>2.6154368924375082</v>
      </c>
      <c r="N177" s="23">
        <f t="shared" si="42"/>
        <v>34.272431057776366</v>
      </c>
      <c r="O177" s="24">
        <f t="shared" si="43"/>
        <v>27.616625605976314</v>
      </c>
      <c r="P177" s="24">
        <f t="shared" si="44"/>
        <v>38.110943336247317</v>
      </c>
      <c r="Q177" t="s">
        <v>451</v>
      </c>
      <c r="R177" t="s">
        <v>454</v>
      </c>
      <c r="S177" t="s">
        <v>491</v>
      </c>
      <c r="T177" s="35">
        <v>100</v>
      </c>
      <c r="U177" s="35">
        <f t="shared" si="45"/>
        <v>35.897435897435898</v>
      </c>
      <c r="V177" s="35">
        <f t="shared" si="46"/>
        <v>76.415094339622627</v>
      </c>
      <c r="W177" s="35">
        <f t="shared" si="47"/>
        <v>82.817869415807564</v>
      </c>
      <c r="X177" s="35">
        <f t="shared" si="48"/>
        <v>40.767036244569802</v>
      </c>
      <c r="Y177" s="35">
        <f t="shared" si="49"/>
        <v>81.284694686756538</v>
      </c>
      <c r="Z177" s="35">
        <f t="shared" si="50"/>
        <v>87.687469762941447</v>
      </c>
      <c r="AA177" s="35">
        <f t="shared" si="51"/>
        <v>-4.869600347133904</v>
      </c>
      <c r="AB177" s="35">
        <f t="shared" si="52"/>
        <v>-4.8696003471339111</v>
      </c>
      <c r="AC177" s="35">
        <f t="shared" si="53"/>
        <v>-4.8696003471338827</v>
      </c>
      <c r="AD177" s="36"/>
      <c r="AE177" s="36"/>
      <c r="AF177">
        <v>2.0099999999999998</v>
      </c>
      <c r="AG177">
        <v>1.83</v>
      </c>
      <c r="AH177" s="36"/>
      <c r="AI177" s="36"/>
      <c r="AJ177" t="s">
        <v>214</v>
      </c>
    </row>
    <row r="178" spans="1:38" s="35" customFormat="1" ht="15" x14ac:dyDescent="0.25">
      <c r="A178">
        <v>1.56</v>
      </c>
      <c r="B178">
        <v>4.24</v>
      </c>
      <c r="C178">
        <v>5.82</v>
      </c>
      <c r="D178" s="20">
        <f t="shared" si="41"/>
        <v>4.8696003471338845E-2</v>
      </c>
      <c r="E178" s="17">
        <f>IF(OR($A178="",$B178="",$C178=""),"",A178*'MPTO_working_3-way'!$I177)</f>
        <v>1.6359657654152886</v>
      </c>
      <c r="F178" s="21">
        <f>IF(OR($A178="",$B178="",$C178=""),"",B178*'MPTO_working_3-way'!$I177)</f>
        <v>4.4464710547184767</v>
      </c>
      <c r="G178" s="22">
        <f>IF(OR($A178="",$B178="",$C178=""),"",C178*'MPTO_working_3-way'!$I177)</f>
        <v>6.1034107402031923</v>
      </c>
      <c r="H178" s="17">
        <f>IF(OR($A178="",$B178="",$C178=""),"",'MPTO_working_3-way'!E177)</f>
        <v>1.6005284564203062</v>
      </c>
      <c r="I178" s="21">
        <f>IF(OR($A178="",$B178="",$C178=""),"",'MPTO_working_3-way'!F177)</f>
        <v>4.5533804192310301</v>
      </c>
      <c r="J178" s="22">
        <f>IF(OR($A178="",$B178="",$C178=""),"",'MPTO_working_3-way'!G177)</f>
        <v>6.4271769966822117</v>
      </c>
      <c r="K178" s="17">
        <f>IF(OR($A178="",$B178="",$C178=""),"",'OddsRatio_working_3-way'!H177)</f>
        <v>1.6121374546873566</v>
      </c>
      <c r="L178" s="21">
        <f>IF(OR($A178="",$B178="",$C178=""),"",'OddsRatio_working_3-way'!I177)</f>
        <v>4.5416524164054204</v>
      </c>
      <c r="M178" s="22">
        <f>IF(OR($A178="",$B178="",$C178=""),"",'OddsRatio_working_3-way'!J177)</f>
        <v>6.2687545207018891</v>
      </c>
      <c r="N178" s="23">
        <f t="shared" si="42"/>
        <v>61.125973485524057</v>
      </c>
      <c r="O178" s="24">
        <f t="shared" si="43"/>
        <v>22.489744961655077</v>
      </c>
      <c r="P178" s="24">
        <f t="shared" si="44"/>
        <v>16.38428155282088</v>
      </c>
      <c r="Q178" t="s">
        <v>452</v>
      </c>
      <c r="R178" t="s">
        <v>182</v>
      </c>
      <c r="S178" t="s">
        <v>491</v>
      </c>
      <c r="T178" s="35">
        <v>100</v>
      </c>
      <c r="U178" s="35">
        <f t="shared" si="45"/>
        <v>53.703703703703695</v>
      </c>
      <c r="V178" s="35">
        <f t="shared" si="46"/>
        <v>73.753280839895012</v>
      </c>
      <c r="W178" s="35">
        <f t="shared" si="47"/>
        <v>68.051118210862612</v>
      </c>
      <c r="X178" s="35">
        <f t="shared" si="48"/>
        <v>58.195600949242362</v>
      </c>
      <c r="Y178" s="35">
        <f t="shared" si="49"/>
        <v>78.245178085433679</v>
      </c>
      <c r="Z178" s="35">
        <f t="shared" si="50"/>
        <v>72.543015456401278</v>
      </c>
      <c r="AA178" s="35">
        <f t="shared" si="51"/>
        <v>-4.4918972455386665</v>
      </c>
      <c r="AB178" s="35">
        <f t="shared" si="52"/>
        <v>-4.4918972455386665</v>
      </c>
      <c r="AC178" s="35">
        <f t="shared" si="53"/>
        <v>-4.4918972455386665</v>
      </c>
      <c r="AD178" s="36"/>
      <c r="AE178" s="36"/>
      <c r="AF178">
        <v>1.71</v>
      </c>
      <c r="AG178">
        <v>2.17</v>
      </c>
      <c r="AH178" s="36"/>
      <c r="AI178" s="36"/>
      <c r="AJ178" t="s">
        <v>214</v>
      </c>
    </row>
    <row r="179" spans="1:38" ht="15" x14ac:dyDescent="0.25">
      <c r="A179">
        <v>2.16</v>
      </c>
      <c r="B179">
        <v>3.81</v>
      </c>
      <c r="C179">
        <v>3.13</v>
      </c>
      <c r="D179" s="20">
        <f t="shared" si="41"/>
        <v>4.4918972455386452E-2</v>
      </c>
      <c r="E179" s="17">
        <f>IF(OR($A179="",$B179="",$C179=""),"",A179*'MPTO_working_3-way'!$I178)</f>
        <v>2.2570249805036351</v>
      </c>
      <c r="F179" s="21">
        <f>IF(OR($A179="",$B179="",$C179=""),"",B179*'MPTO_working_3-way'!$I178)</f>
        <v>3.9811412850550223</v>
      </c>
      <c r="G179" s="22">
        <f>IF(OR($A179="",$B179="",$C179=""),"",C179*'MPTO_working_3-way'!$I178)</f>
        <v>3.2705963837853593</v>
      </c>
      <c r="H179" s="17">
        <f>IF(OR($A179="",$B179="",$C179=""),"",'MPTO_working_3-way'!E178)</f>
        <v>2.2321928216675495</v>
      </c>
      <c r="I179" s="21">
        <f>IF(OR($A179="",$B179="",$C179=""),"",'MPTO_working_3-way'!F178)</f>
        <v>4.0404987140626138</v>
      </c>
      <c r="J179" s="22">
        <f>IF(OR($A179="",$B179="",$C179=""),"",'MPTO_working_3-way'!G178)</f>
        <v>3.2839015614139666</v>
      </c>
      <c r="K179" s="17">
        <f>IF(OR($A179="",$B179="",$C179=""),"",'OddsRatio_working_3-way'!H178)</f>
        <v>2.2426090548899671</v>
      </c>
      <c r="L179" s="21">
        <f>IF(OR($A179="",$B179="",$C179=""),"",'OddsRatio_working_3-way'!I178)</f>
        <v>4.0101133140006944</v>
      </c>
      <c r="M179" s="22">
        <f>IF(OR($A179="",$B179="",$C179=""),"",'OddsRatio_working_3-way'!J178)</f>
        <v>3.2816873163065758</v>
      </c>
      <c r="N179" s="23">
        <f t="shared" si="42"/>
        <v>44.306111303068469</v>
      </c>
      <c r="O179" s="24">
        <f t="shared" si="43"/>
        <v>25.118425305676617</v>
      </c>
      <c r="P179" s="24">
        <f t="shared" si="44"/>
        <v>30.575463391254925</v>
      </c>
      <c r="Q179" t="s">
        <v>455</v>
      </c>
      <c r="R179" t="s">
        <v>449</v>
      </c>
      <c r="S179" t="s">
        <v>491</v>
      </c>
      <c r="T179" s="35">
        <v>100</v>
      </c>
      <c r="U179" s="35">
        <f t="shared" si="45"/>
        <v>49.748743718592962</v>
      </c>
      <c r="V179" s="35">
        <f t="shared" si="46"/>
        <v>73.544973544973558</v>
      </c>
      <c r="W179" s="35">
        <f t="shared" si="47"/>
        <v>71.428571428571431</v>
      </c>
      <c r="X179" s="35">
        <f t="shared" si="48"/>
        <v>55.026455026455025</v>
      </c>
      <c r="Y179" s="35">
        <f t="shared" si="49"/>
        <v>78.822684852835607</v>
      </c>
      <c r="Z179" s="35">
        <f t="shared" si="50"/>
        <v>76.706282736433494</v>
      </c>
      <c r="AA179" s="35">
        <f t="shared" si="51"/>
        <v>-5.277711307862063</v>
      </c>
      <c r="AB179" s="35">
        <f t="shared" si="52"/>
        <v>-5.2777113078620488</v>
      </c>
      <c r="AC179" s="35">
        <f t="shared" si="53"/>
        <v>-5.277711307862063</v>
      </c>
      <c r="AD179" s="36"/>
      <c r="AE179" s="36"/>
      <c r="AF179">
        <v>1.74</v>
      </c>
      <c r="AG179">
        <v>2.11</v>
      </c>
      <c r="AI179" s="36"/>
      <c r="AJ179" t="s">
        <v>214</v>
      </c>
      <c r="AK179" s="35"/>
      <c r="AL179" s="35"/>
    </row>
    <row r="180" spans="1:38" ht="15" x14ac:dyDescent="0.25">
      <c r="A180">
        <v>1.99</v>
      </c>
      <c r="B180">
        <v>3.78</v>
      </c>
      <c r="C180">
        <v>3.5</v>
      </c>
      <c r="D180" s="20">
        <f t="shared" si="41"/>
        <v>5.2777113078620541E-2</v>
      </c>
      <c r="E180" s="17">
        <f>IF(OR($A180="",$B180="",$C180=""),"",A180*'MPTO_working_3-way'!$I179)</f>
        <v>2.095026455026455</v>
      </c>
      <c r="F180" s="21">
        <f>IF(OR($A180="",$B180="",$C180=""),"",B180*'MPTO_working_3-way'!$I179)</f>
        <v>3.9794974874371856</v>
      </c>
      <c r="G180" s="22">
        <f>IF(OR($A180="",$B180="",$C180=""),"",C180*'MPTO_working_3-way'!$I179)</f>
        <v>3.6847198957751717</v>
      </c>
      <c r="H180" s="17">
        <f>IF(OR($A180="",$B180="",$C180=""),"",'MPTO_working_3-way'!E179)</f>
        <v>2.0621950105090008</v>
      </c>
      <c r="I180" s="21">
        <f>IF(OR($A180="",$B180="",$C180=""),"",'MPTO_working_3-way'!F179)</f>
        <v>4.04927328189485</v>
      </c>
      <c r="J180" s="22">
        <f>IF(OR($A180="",$B180="",$C180=""),"",'MPTO_working_3-way'!G179)</f>
        <v>3.7296466466135585</v>
      </c>
      <c r="K180" s="17">
        <f>IF(OR($A180="",$B180="",$C180=""),"",'OddsRatio_working_3-way'!H179)</f>
        <v>2.0749487999460241</v>
      </c>
      <c r="L180" s="21">
        <f>IF(OR($A180="",$B180="",$C180=""),"",'OddsRatio_working_3-way'!I179)</f>
        <v>4.0185430947979253</v>
      </c>
      <c r="M180" s="22">
        <f>IF(OR($A180="",$B180="",$C180=""),"",'OddsRatio_working_3-way'!J179)</f>
        <v>3.7145171715808689</v>
      </c>
      <c r="N180" s="23">
        <f t="shared" si="42"/>
        <v>47.73209415092434</v>
      </c>
      <c r="O180" s="24">
        <f t="shared" si="43"/>
        <v>25.128800888978688</v>
      </c>
      <c r="P180" s="24">
        <f t="shared" si="44"/>
        <v>27.139104960096983</v>
      </c>
      <c r="Q180" t="s">
        <v>456</v>
      </c>
      <c r="R180" t="s">
        <v>453</v>
      </c>
      <c r="S180" t="s">
        <v>491</v>
      </c>
      <c r="T180" s="35">
        <v>100</v>
      </c>
      <c r="U180" s="35">
        <f t="shared" si="45"/>
        <v>40.119760479041922</v>
      </c>
      <c r="V180" s="35">
        <f t="shared" si="46"/>
        <v>74.619289340101517</v>
      </c>
      <c r="W180" s="35">
        <f t="shared" si="47"/>
        <v>77.528089887640448</v>
      </c>
      <c r="X180" s="35">
        <f t="shared" si="48"/>
        <v>47.852620772258028</v>
      </c>
      <c r="Y180" s="35">
        <f t="shared" si="49"/>
        <v>82.352149633317637</v>
      </c>
      <c r="Z180" s="35">
        <f t="shared" si="50"/>
        <v>85.260950180856568</v>
      </c>
      <c r="AA180" s="35">
        <f t="shared" si="51"/>
        <v>-7.7328602932161061</v>
      </c>
      <c r="AB180" s="35">
        <f t="shared" si="52"/>
        <v>-7.7328602932161203</v>
      </c>
      <c r="AC180" s="35">
        <f t="shared" si="53"/>
        <v>-7.7328602932161203</v>
      </c>
      <c r="AD180" s="36"/>
      <c r="AE180" s="36"/>
      <c r="AF180">
        <v>1.78</v>
      </c>
      <c r="AG180">
        <v>2.02</v>
      </c>
      <c r="AI180" s="36"/>
      <c r="AJ180" t="s">
        <v>214</v>
      </c>
      <c r="AK180" s="35"/>
      <c r="AL180" s="35"/>
    </row>
    <row r="181" spans="1:38" s="35" customFormat="1" ht="15" x14ac:dyDescent="0.25">
      <c r="A181">
        <v>1.67</v>
      </c>
      <c r="B181">
        <v>3.94</v>
      </c>
      <c r="C181">
        <v>4.45</v>
      </c>
      <c r="D181" s="20">
        <f t="shared" si="41"/>
        <v>7.732860293216115E-2</v>
      </c>
      <c r="E181" s="17">
        <f>IF(OR($A181="",$B181="",$C181=""),"",A181*'MPTO_working_3-way'!$I180)</f>
        <v>1.7991387668967092</v>
      </c>
      <c r="F181" s="21">
        <f>IF(OR($A181="",$B181="",$C181=""),"",B181*'MPTO_working_3-way'!$I180)</f>
        <v>4.2446746955527148</v>
      </c>
      <c r="G181" s="22">
        <f>IF(OR($A181="",$B181="",$C181=""),"",C181*'MPTO_working_3-way'!$I180)</f>
        <v>4.7941122830481175</v>
      </c>
      <c r="H181" s="17">
        <f>IF(OR($A181="",$B181="",$C181=""),"",'MPTO_working_3-way'!E180)</f>
        <v>1.7451209212868788</v>
      </c>
      <c r="I181" s="21">
        <f>IF(OR($A181="",$B181="",$C181=""),"",'MPTO_working_3-way'!F180)</f>
        <v>4.3853704710511225</v>
      </c>
      <c r="J181" s="22">
        <f>IF(OR($A181="",$B181="",$C181=""),"",'MPTO_working_3-way'!G180)</f>
        <v>5.0265679210721945</v>
      </c>
      <c r="K181" s="17">
        <f>IF(OR($A181="",$B181="",$C181=""),"",'OddsRatio_working_3-way'!H180)</f>
        <v>1.7631134383401923</v>
      </c>
      <c r="L181" s="21">
        <f>IF(OR($A181="",$B181="",$C181=""),"",'OddsRatio_working_3-way'!I180)</f>
        <v>4.3485873264480084</v>
      </c>
      <c r="M181" s="22">
        <f>IF(OR($A181="",$B181="",$C181=""),"",'OddsRatio_working_3-way'!J180)</f>
        <v>4.9294647198114383</v>
      </c>
      <c r="N181" s="23">
        <f t="shared" si="42"/>
        <v>55.582149548412865</v>
      </c>
      <c r="O181" s="24">
        <f t="shared" si="43"/>
        <v>23.558931407576011</v>
      </c>
      <c r="P181" s="24">
        <f t="shared" si="44"/>
        <v>20.858919044011117</v>
      </c>
      <c r="Q181" t="s">
        <v>189</v>
      </c>
      <c r="R181" t="s">
        <v>190</v>
      </c>
      <c r="S181" t="s">
        <v>491</v>
      </c>
      <c r="T181" s="35">
        <v>100</v>
      </c>
      <c r="U181" s="35">
        <f t="shared" si="45"/>
        <v>28.057553956834536</v>
      </c>
      <c r="V181" s="35">
        <f t="shared" si="46"/>
        <v>78.494623655913983</v>
      </c>
      <c r="W181" s="35">
        <f t="shared" si="47"/>
        <v>84.251968503937007</v>
      </c>
      <c r="X181" s="35">
        <f t="shared" si="48"/>
        <v>37.253407840149009</v>
      </c>
      <c r="Y181" s="35">
        <f t="shared" si="49"/>
        <v>87.690477539228468</v>
      </c>
      <c r="Z181" s="35">
        <f t="shared" si="50"/>
        <v>93.447822387251492</v>
      </c>
      <c r="AA181" s="35">
        <f t="shared" si="51"/>
        <v>-9.1958538833144736</v>
      </c>
      <c r="AB181" s="35">
        <f t="shared" si="52"/>
        <v>-9.1958538833144843</v>
      </c>
      <c r="AC181" s="35">
        <f t="shared" si="53"/>
        <v>-9.1958538833144843</v>
      </c>
      <c r="AD181" s="36"/>
      <c r="AE181" s="36"/>
      <c r="AF181">
        <v>1.57</v>
      </c>
      <c r="AG181">
        <v>2.3199999999999998</v>
      </c>
      <c r="AH181" s="36"/>
      <c r="AI181" s="36"/>
      <c r="AJ181" t="s">
        <v>218</v>
      </c>
    </row>
    <row r="182" spans="1:38" s="35" customFormat="1" ht="15" x14ac:dyDescent="0.25">
      <c r="A182">
        <v>1.39</v>
      </c>
      <c r="B182">
        <v>4.6500000000000004</v>
      </c>
      <c r="C182">
        <v>6.35</v>
      </c>
      <c r="D182" s="20">
        <f t="shared" si="41"/>
        <v>9.1958538833144754E-2</v>
      </c>
      <c r="E182" s="17">
        <f>IF(OR($A182="",$B182="",$C182=""),"",A182*'MPTO_working_3-way'!$I181)</f>
        <v>1.517822368978071</v>
      </c>
      <c r="F182" s="21">
        <f>IF(OR($A182="",$B182="",$C182=""),"",B182*'MPTO_working_3-way'!$I181)</f>
        <v>5.0776072055741235</v>
      </c>
      <c r="G182" s="22">
        <f>IF(OR($A182="",$B182="",$C182=""),"",C182*'MPTO_working_3-way'!$I181)</f>
        <v>6.9339367215904684</v>
      </c>
      <c r="H182" s="17">
        <f>IF(OR($A182="",$B182="",$C182=""),"",'MPTO_working_3-way'!E181)</f>
        <v>1.4518600642803219</v>
      </c>
      <c r="I182" s="21">
        <f>IF(OR($A182="",$B182="",$C182=""),"",'MPTO_working_3-way'!F181)</f>
        <v>5.4229665198208785</v>
      </c>
      <c r="J182" s="22">
        <f>IF(OR($A182="",$B182="",$C182=""),"",'MPTO_working_3-way'!G181)</f>
        <v>7.8847272628308032</v>
      </c>
      <c r="K182" s="17">
        <f>IF(OR($A182="",$B182="",$C182=""),"",'OddsRatio_working_3-way'!H181)</f>
        <v>1.4697825214292575</v>
      </c>
      <c r="L182" s="21">
        <f>IF(OR($A182="",$B182="",$C182=""),"",'OddsRatio_working_3-way'!I181)</f>
        <v>5.396682572350743</v>
      </c>
      <c r="M182" s="22">
        <f>IF(OR($A182="",$B182="",$C182=""),"",'OddsRatio_working_3-way'!J181)</f>
        <v>7.444452537555196</v>
      </c>
      <c r="N182" s="23">
        <f t="shared" si="42"/>
        <v>65.883862330562849</v>
      </c>
      <c r="O182" s="24">
        <f t="shared" si="43"/>
        <v>19.694315836447814</v>
      </c>
      <c r="P182" s="24">
        <f t="shared" si="44"/>
        <v>14.421821832989348</v>
      </c>
      <c r="Q182" t="s">
        <v>458</v>
      </c>
      <c r="R182" t="s">
        <v>186</v>
      </c>
      <c r="S182" t="s">
        <v>491</v>
      </c>
      <c r="T182" s="35">
        <v>100</v>
      </c>
      <c r="U182" s="35">
        <f t="shared" si="45"/>
        <v>63.898916967509031</v>
      </c>
      <c r="V182" s="35">
        <f t="shared" si="46"/>
        <v>72.14484679665739</v>
      </c>
      <c r="W182" s="35">
        <f t="shared" si="47"/>
        <v>57.446808510638299</v>
      </c>
      <c r="X182" s="35">
        <f t="shared" si="48"/>
        <v>70.408344692704318</v>
      </c>
      <c r="Y182" s="35">
        <f t="shared" si="49"/>
        <v>78.65427452185267</v>
      </c>
      <c r="Z182" s="35">
        <f t="shared" si="50"/>
        <v>63.9562362358336</v>
      </c>
      <c r="AA182" s="35">
        <f t="shared" si="51"/>
        <v>-6.5094277251952875</v>
      </c>
      <c r="AB182" s="35">
        <f t="shared" si="52"/>
        <v>-6.5094277251952803</v>
      </c>
      <c r="AC182" s="35">
        <f t="shared" si="53"/>
        <v>-6.5094277251953017</v>
      </c>
      <c r="AD182" s="36"/>
      <c r="AE182" s="36"/>
      <c r="AF182">
        <v>1.51</v>
      </c>
      <c r="AG182">
        <v>2.39</v>
      </c>
      <c r="AH182" s="36"/>
      <c r="AI182" s="36"/>
      <c r="AJ182" t="s">
        <v>218</v>
      </c>
    </row>
    <row r="183" spans="1:38" ht="15" x14ac:dyDescent="0.25">
      <c r="A183">
        <v>2.77</v>
      </c>
      <c r="B183">
        <v>3.59</v>
      </c>
      <c r="C183">
        <v>2.35</v>
      </c>
      <c r="D183" s="20">
        <f t="shared" si="41"/>
        <v>6.5094277251952937E-2</v>
      </c>
      <c r="E183" s="17">
        <f>IF(OR($A183="",$B183="",$C183=""),"",A183*'MPTO_working_3-way'!$I182)</f>
        <v>2.9503111479879096</v>
      </c>
      <c r="F183" s="21">
        <f>IF(OR($A183="",$B183="",$C183=""),"",B183*'MPTO_working_3-way'!$I182)</f>
        <v>3.8236884553345107</v>
      </c>
      <c r="G183" s="22">
        <f>IF(OR($A183="",$B183="",$C183=""),"",C183*'MPTO_working_3-way'!$I182)</f>
        <v>2.5029715515420894</v>
      </c>
      <c r="H183" s="17">
        <f>IF(OR($A183="",$B183="",$C183=""),"",'MPTO_working_3-way'!E182)</f>
        <v>2.9471336860696886</v>
      </c>
      <c r="I183" s="21">
        <f>IF(OR($A183="",$B183="",$C183=""),"",'MPTO_working_3-way'!F182)</f>
        <v>3.893270814261212</v>
      </c>
      <c r="J183" s="22">
        <f>IF(OR($A183="",$B183="",$C183=""),"",'MPTO_working_3-way'!G182)</f>
        <v>2.476266088531228</v>
      </c>
      <c r="K183" s="17">
        <f>IF(OR($A183="",$B183="",$C183=""),"",'OddsRatio_working_3-way'!H182)</f>
        <v>2.9516018356955085</v>
      </c>
      <c r="L183" s="21">
        <f>IF(OR($A183="",$B183="",$C183=""),"",'OddsRatio_working_3-way'!I182)</f>
        <v>3.8557337595770429</v>
      </c>
      <c r="M183" s="22">
        <f>IF(OR($A183="",$B183="",$C183=""),"",'OddsRatio_working_3-way'!J182)</f>
        <v>2.4885098746830145</v>
      </c>
      <c r="N183" s="23">
        <f t="shared" si="42"/>
        <v>33.894730075571609</v>
      </c>
      <c r="O183" s="24">
        <f t="shared" si="43"/>
        <v>26.152758303435476</v>
      </c>
      <c r="P183" s="24">
        <f t="shared" si="44"/>
        <v>39.952511620992922</v>
      </c>
      <c r="Q183" t="s">
        <v>187</v>
      </c>
      <c r="R183" t="s">
        <v>188</v>
      </c>
      <c r="S183" t="s">
        <v>491</v>
      </c>
      <c r="T183" s="35">
        <v>100</v>
      </c>
      <c r="U183" s="35">
        <f t="shared" si="45"/>
        <v>60</v>
      </c>
      <c r="V183" s="35">
        <f t="shared" si="46"/>
        <v>69.78851963746223</v>
      </c>
      <c r="W183" s="35">
        <f t="shared" si="47"/>
        <v>63.768115942028999</v>
      </c>
      <c r="X183" s="35">
        <f t="shared" si="48"/>
        <v>66.443364420508772</v>
      </c>
      <c r="Y183" s="35">
        <f t="shared" si="49"/>
        <v>76.231884057971016</v>
      </c>
      <c r="Z183" s="35">
        <f t="shared" si="50"/>
        <v>70.21148036253777</v>
      </c>
      <c r="AA183" s="35">
        <f t="shared" si="51"/>
        <v>-6.4433644205087717</v>
      </c>
      <c r="AB183" s="35">
        <f t="shared" si="52"/>
        <v>-6.4433644205087859</v>
      </c>
      <c r="AC183" s="35">
        <f t="shared" si="53"/>
        <v>-6.4433644205087717</v>
      </c>
      <c r="AD183" s="36"/>
      <c r="AE183" s="36"/>
      <c r="AF183">
        <v>1.65</v>
      </c>
      <c r="AG183">
        <v>2.2200000000000002</v>
      </c>
      <c r="AI183" s="36"/>
      <c r="AJ183" t="s">
        <v>218</v>
      </c>
      <c r="AK183" s="35"/>
      <c r="AL183" s="35"/>
    </row>
    <row r="184" spans="1:38" ht="15" x14ac:dyDescent="0.25">
      <c r="A184">
        <v>2.5</v>
      </c>
      <c r="B184">
        <v>3.31</v>
      </c>
      <c r="C184">
        <v>2.76</v>
      </c>
      <c r="D184" s="20">
        <f t="shared" si="41"/>
        <v>6.4433644205087903E-2</v>
      </c>
      <c r="E184" s="17">
        <f>IF(OR($A184="",$B184="",$C184=""),"",A184*'MPTO_working_3-way'!$I183)</f>
        <v>2.6610841105127196</v>
      </c>
      <c r="F184" s="21">
        <f>IF(OR($A184="",$B184="",$C184=""),"",B184*'MPTO_working_3-way'!$I183)</f>
        <v>3.5232753623188411</v>
      </c>
      <c r="G184" s="22">
        <f>IF(OR($A184="",$B184="",$C184=""),"",C184*'MPTO_working_3-way'!$I183)</f>
        <v>2.9378368580060426</v>
      </c>
      <c r="H184" s="17">
        <f>IF(OR($A184="",$B184="",$C184=""),"",'MPTO_working_3-way'!E183)</f>
        <v>2.6418535426755918</v>
      </c>
      <c r="I184" s="21">
        <f>IF(OR($A184="",$B184="",$C184=""),"",'MPTO_working_3-way'!F183)</f>
        <v>3.5633230013937722</v>
      </c>
      <c r="J184" s="22">
        <f>IF(OR($A184="",$B184="",$C184=""),"",'MPTO_working_3-way'!G183)</f>
        <v>2.9339196862127146</v>
      </c>
      <c r="K184" s="17">
        <f>IF(OR($A184="",$B184="",$C184=""),"",'OddsRatio_working_3-way'!H183)</f>
        <v>2.6509074169461697</v>
      </c>
      <c r="L184" s="21">
        <f>IF(OR($A184="",$B184="",$C184=""),"",'OddsRatio_working_3-way'!I183)</f>
        <v>3.542397422097102</v>
      </c>
      <c r="M184" s="22">
        <f>IF(OR($A184="",$B184="",$C184=""),"",'OddsRatio_working_3-way'!J183)</f>
        <v>2.9370647025501717</v>
      </c>
      <c r="N184" s="23">
        <f t="shared" si="42"/>
        <v>37.578669387016362</v>
      </c>
      <c r="O184" s="24">
        <f t="shared" si="43"/>
        <v>28.382680805903593</v>
      </c>
      <c r="P184" s="24">
        <f t="shared" si="44"/>
        <v>34.038649807080034</v>
      </c>
      <c r="Q184" t="s">
        <v>457</v>
      </c>
      <c r="R184" t="s">
        <v>185</v>
      </c>
      <c r="S184" t="s">
        <v>491</v>
      </c>
      <c r="T184" s="35">
        <v>100</v>
      </c>
      <c r="U184" s="35">
        <f t="shared" si="45"/>
        <v>45.355191256830594</v>
      </c>
      <c r="V184" s="35">
        <f t="shared" si="46"/>
        <v>72.375690607734811</v>
      </c>
      <c r="W184" s="35">
        <f t="shared" si="47"/>
        <v>75.728155339805824</v>
      </c>
      <c r="X184" s="35">
        <f t="shared" si="48"/>
        <v>51.896154052459373</v>
      </c>
      <c r="Y184" s="35">
        <f t="shared" si="49"/>
        <v>78.916653403363568</v>
      </c>
      <c r="Z184" s="35">
        <f t="shared" si="50"/>
        <v>82.269118135434582</v>
      </c>
      <c r="AA184" s="35">
        <f t="shared" si="51"/>
        <v>-6.5409627956287792</v>
      </c>
      <c r="AB184" s="35">
        <f t="shared" si="52"/>
        <v>-6.5409627956287579</v>
      </c>
      <c r="AC184" s="35">
        <f t="shared" si="53"/>
        <v>-6.5409627956287579</v>
      </c>
      <c r="AD184" s="36"/>
      <c r="AE184" s="36"/>
      <c r="AF184">
        <v>1.83</v>
      </c>
      <c r="AG184">
        <v>2</v>
      </c>
      <c r="AI184" s="36"/>
      <c r="AJ184" t="s">
        <v>218</v>
      </c>
      <c r="AK184" s="35"/>
      <c r="AL184" s="35"/>
    </row>
    <row r="185" spans="1:38" s="35" customFormat="1" ht="17.25" customHeight="1" x14ac:dyDescent="0.25">
      <c r="A185">
        <v>1.83</v>
      </c>
      <c r="B185">
        <v>3.62</v>
      </c>
      <c r="C185">
        <v>4.12</v>
      </c>
      <c r="D185" s="20">
        <f t="shared" si="41"/>
        <v>6.5409627956287686E-2</v>
      </c>
      <c r="E185" s="17">
        <f>IF(OR($A185="",$B185="",$C185=""),"",A185*'MPTO_working_3-way'!$I184)</f>
        <v>1.9496996191600064</v>
      </c>
      <c r="F185" s="21">
        <f>IF(OR($A185="",$B185="",$C185=""),"",B185*'MPTO_working_3-way'!$I184)</f>
        <v>3.8567828532017616</v>
      </c>
      <c r="G185" s="22">
        <f>IF(OR($A185="",$B185="",$C185=""),"",C185*'MPTO_working_3-way'!$I184)</f>
        <v>4.389487667179905</v>
      </c>
      <c r="H185" s="17">
        <f>IF(OR($A185="",$B185="",$C185=""),"",'MPTO_working_3-way'!E184)</f>
        <v>1.906051200951107</v>
      </c>
      <c r="I185" s="21">
        <f>IF(OR($A185="",$B185="",$C185=""),"",'MPTO_working_3-way'!F184)</f>
        <v>3.9302014366057212</v>
      </c>
      <c r="J185" s="22">
        <f>IF(OR($A185="",$B185="",$C185=""),"",'MPTO_working_3-way'!G184)</f>
        <v>4.5266230265418699</v>
      </c>
      <c r="K185" s="17">
        <f>IF(OR($A185="",$B185="",$C185=""),"",'OddsRatio_working_3-way'!H184)</f>
        <v>1.9219121493085896</v>
      </c>
      <c r="L185" s="21">
        <f>IF(OR($A185="",$B185="",$C185=""),"",'OddsRatio_working_3-way'!I184)</f>
        <v>3.9101323267331369</v>
      </c>
      <c r="M185" s="22">
        <f>IF(OR($A185="",$B185="",$C185=""),"",'OddsRatio_working_3-way'!J184)</f>
        <v>4.4655010913768649</v>
      </c>
      <c r="N185" s="23">
        <f t="shared" si="42"/>
        <v>51.289952060965796</v>
      </c>
      <c r="O185" s="24">
        <f t="shared" si="43"/>
        <v>25.92834593137221</v>
      </c>
      <c r="P185" s="24">
        <f t="shared" si="44"/>
        <v>22.781702007661995</v>
      </c>
      <c r="Q185" t="s">
        <v>192</v>
      </c>
      <c r="R185" t="s">
        <v>196</v>
      </c>
      <c r="S185" t="s">
        <v>491</v>
      </c>
      <c r="T185" s="35">
        <v>100</v>
      </c>
      <c r="U185" s="35">
        <f t="shared" si="45"/>
        <v>57.081545064377686</v>
      </c>
      <c r="V185" s="35">
        <f t="shared" si="46"/>
        <v>69.325153374233125</v>
      </c>
      <c r="W185" s="35">
        <f t="shared" si="47"/>
        <v>67.21311475409837</v>
      </c>
      <c r="X185" s="35">
        <f t="shared" si="48"/>
        <v>63.461731871668512</v>
      </c>
      <c r="Y185" s="35">
        <f t="shared" si="49"/>
        <v>75.705340181523965</v>
      </c>
      <c r="Z185" s="35">
        <f t="shared" si="50"/>
        <v>73.593301561389197</v>
      </c>
      <c r="AA185" s="35">
        <f t="shared" si="51"/>
        <v>-6.3801868072908263</v>
      </c>
      <c r="AB185" s="35">
        <f t="shared" si="52"/>
        <v>-6.3801868072908405</v>
      </c>
      <c r="AC185" s="35">
        <f t="shared" si="53"/>
        <v>-6.3801868072908263</v>
      </c>
      <c r="AD185" s="36"/>
      <c r="AE185" s="36"/>
      <c r="AF185">
        <v>1.86</v>
      </c>
      <c r="AG185">
        <v>1.96</v>
      </c>
      <c r="AH185" s="36"/>
      <c r="AI185" s="36"/>
      <c r="AJ185" t="s">
        <v>219</v>
      </c>
    </row>
    <row r="186" spans="1:38" s="35" customFormat="1" ht="15" x14ac:dyDescent="0.25">
      <c r="A186">
        <v>2.33</v>
      </c>
      <c r="B186">
        <v>3.26</v>
      </c>
      <c r="C186">
        <v>3.05</v>
      </c>
      <c r="D186" s="20">
        <f t="shared" si="41"/>
        <v>6.3801868072908441E-2</v>
      </c>
      <c r="E186" s="17">
        <f>IF(OR($A186="",$B186="",$C186=""),"",A186*'MPTO_working_3-way'!$I185)</f>
        <v>2.4786583526098767</v>
      </c>
      <c r="F186" s="21">
        <f>IF(OR($A186="",$B186="",$C186=""),"",B186*'MPTO_working_3-way'!$I185)</f>
        <v>3.4679940899176813</v>
      </c>
      <c r="G186" s="22">
        <f>IF(OR($A186="",$B186="",$C186=""),"",C186*'MPTO_working_3-way'!$I185)</f>
        <v>3.2445956976223704</v>
      </c>
      <c r="H186" s="17">
        <f>IF(OR($A186="",$B186="",$C186=""),"",'MPTO_working_3-way'!E185)</f>
        <v>2.4514775373894793</v>
      </c>
      <c r="I186" s="21">
        <f>IF(OR($A186="",$B186="",$C186=""),"",'MPTO_working_3-way'!F185)</f>
        <v>3.502857914692469</v>
      </c>
      <c r="J186" s="22">
        <f>IF(OR($A186="",$B186="",$C186=""),"",'MPTO_working_3-way'!G185)</f>
        <v>3.2615619760207872</v>
      </c>
      <c r="K186" s="17">
        <f>IF(OR($A186="",$B186="",$C186=""),"",'OddsRatio_working_3-way'!H185)</f>
        <v>2.4632006765698713</v>
      </c>
      <c r="L186" s="21">
        <f>IF(OR($A186="",$B186="",$C186=""),"",'OddsRatio_working_3-way'!I185)</f>
        <v>3.4863409992841423</v>
      </c>
      <c r="M186" s="22">
        <f>IF(OR($A186="",$B186="",$C186=""),"",'OddsRatio_working_3-way'!J185)</f>
        <v>3.2553093135099513</v>
      </c>
      <c r="N186" s="23">
        <f t="shared" si="42"/>
        <v>40.344406438550145</v>
      </c>
      <c r="O186" s="24">
        <f t="shared" si="43"/>
        <v>28.835112577245965</v>
      </c>
      <c r="P186" s="24">
        <f t="shared" si="44"/>
        <v>30.820480984203886</v>
      </c>
      <c r="Q186" t="s">
        <v>193</v>
      </c>
      <c r="R186" t="s">
        <v>200</v>
      </c>
      <c r="S186" t="s">
        <v>491</v>
      </c>
      <c r="T186" s="35">
        <v>100</v>
      </c>
      <c r="U186" s="35">
        <f t="shared" si="45"/>
        <v>41.176470588235297</v>
      </c>
      <c r="V186" s="35">
        <f t="shared" si="46"/>
        <v>73.614775725593674</v>
      </c>
      <c r="W186" s="35">
        <f t="shared" si="47"/>
        <v>78.632478632478637</v>
      </c>
      <c r="X186" s="35">
        <f t="shared" si="48"/>
        <v>47.752745641927703</v>
      </c>
      <c r="Y186" s="35">
        <f t="shared" si="49"/>
        <v>80.191050779286073</v>
      </c>
      <c r="Z186" s="35">
        <f t="shared" si="50"/>
        <v>85.20875368617105</v>
      </c>
      <c r="AA186" s="35">
        <f t="shared" si="51"/>
        <v>-6.5762750536924059</v>
      </c>
      <c r="AB186" s="35">
        <f t="shared" si="52"/>
        <v>-6.5762750536923988</v>
      </c>
      <c r="AC186" s="35">
        <f t="shared" si="53"/>
        <v>-6.5762750536924131</v>
      </c>
      <c r="AD186" s="36"/>
      <c r="AE186" s="36"/>
      <c r="AF186">
        <v>2.04</v>
      </c>
      <c r="AG186">
        <v>1.79</v>
      </c>
      <c r="AH186" s="36"/>
      <c r="AI186" s="36"/>
      <c r="AJ186" t="s">
        <v>219</v>
      </c>
    </row>
    <row r="187" spans="1:38" ht="15" x14ac:dyDescent="0.25">
      <c r="A187">
        <v>1.7</v>
      </c>
      <c r="B187">
        <v>3.79</v>
      </c>
      <c r="C187">
        <v>4.68</v>
      </c>
      <c r="D187" s="20">
        <f t="shared" si="41"/>
        <v>6.5762750536924042E-2</v>
      </c>
      <c r="E187" s="17">
        <f>IF(OR($A187="",$B187="",$C187=""),"",A187*'MPTO_working_3-way'!$I186)</f>
        <v>1.8117966759127708</v>
      </c>
      <c r="F187" s="21">
        <f>IF(OR($A187="",$B187="",$C187=""),"",B187*'MPTO_working_3-way'!$I186)</f>
        <v>4.039240824534942</v>
      </c>
      <c r="G187" s="22">
        <f>IF(OR($A187="",$B187="",$C187=""),"",C187*'MPTO_working_3-way'!$I186)</f>
        <v>4.9877696725128038</v>
      </c>
      <c r="H187" s="17">
        <f>IF(OR($A187="",$B187="",$C187=""),"",'MPTO_working_3-way'!E186)</f>
        <v>1.7658036598277838</v>
      </c>
      <c r="I187" s="21">
        <f>IF(OR($A187="",$B187="",$C187=""),"",'MPTO_working_3-way'!F186)</f>
        <v>4.1334043712051702</v>
      </c>
      <c r="J187" s="22">
        <f>IF(OR($A187="",$B187="",$C187=""),"",'MPTO_working_3-way'!G186)</f>
        <v>5.2150069987155563</v>
      </c>
      <c r="K187" s="17">
        <f>IF(OR($A187="",$B187="",$C187=""),"",'OddsRatio_working_3-way'!H186)</f>
        <v>1.7816351523302292</v>
      </c>
      <c r="L187" s="21">
        <f>IF(OR($A187="",$B187="",$C187=""),"",'OddsRatio_working_3-way'!I186)</f>
        <v>4.1153743928590565</v>
      </c>
      <c r="M187" s="22">
        <f>IF(OR($A187="",$B187="",$C187=""),"",'OddsRatio_working_3-way'!J186)</f>
        <v>5.1091676579646323</v>
      </c>
      <c r="N187" s="23">
        <f t="shared" si="42"/>
        <v>55.193831255717853</v>
      </c>
      <c r="O187" s="24">
        <f t="shared" si="43"/>
        <v>24.757127476179512</v>
      </c>
      <c r="P187" s="24">
        <f t="shared" si="44"/>
        <v>20.049041268102641</v>
      </c>
      <c r="Q187" t="s">
        <v>194</v>
      </c>
      <c r="R187" t="s">
        <v>195</v>
      </c>
      <c r="S187" t="s">
        <v>491</v>
      </c>
      <c r="T187" s="35">
        <v>100</v>
      </c>
      <c r="U187" s="35">
        <f t="shared" si="45"/>
        <v>53.917050691244242</v>
      </c>
      <c r="V187" s="35">
        <f t="shared" si="46"/>
        <v>70.326409495548958</v>
      </c>
      <c r="W187" s="35">
        <f t="shared" si="47"/>
        <v>69.230769230769241</v>
      </c>
      <c r="X187" s="35">
        <f t="shared" si="48"/>
        <v>60.442821273681815</v>
      </c>
      <c r="Y187" s="35">
        <f t="shared" si="49"/>
        <v>76.852180077986532</v>
      </c>
      <c r="Z187" s="35">
        <f t="shared" si="50"/>
        <v>75.7565398132068</v>
      </c>
      <c r="AA187" s="35">
        <f t="shared" si="51"/>
        <v>-6.5257705824375734</v>
      </c>
      <c r="AB187" s="35">
        <f t="shared" si="52"/>
        <v>-6.5257705824375734</v>
      </c>
      <c r="AC187" s="35">
        <f t="shared" si="53"/>
        <v>-6.5257705824375591</v>
      </c>
      <c r="AD187" s="36"/>
      <c r="AE187" s="36"/>
      <c r="AF187">
        <v>1.81</v>
      </c>
      <c r="AG187">
        <v>2.02</v>
      </c>
      <c r="AH187" s="41"/>
      <c r="AI187" s="36"/>
      <c r="AJ187" t="s">
        <v>219</v>
      </c>
      <c r="AK187" s="35"/>
      <c r="AL187" s="35"/>
    </row>
    <row r="188" spans="1:38" s="35" customFormat="1" ht="15" x14ac:dyDescent="0.25">
      <c r="A188">
        <v>2.17</v>
      </c>
      <c r="B188">
        <v>3.37</v>
      </c>
      <c r="C188">
        <v>3.25</v>
      </c>
      <c r="D188" s="20">
        <f t="shared" si="41"/>
        <v>6.5257705824375734E-2</v>
      </c>
      <c r="E188" s="17">
        <f>IF(OR($A188="",$B188="",$C188=""),"",A188*'MPTO_working_3-way'!$I187)</f>
        <v>2.3116092216388955</v>
      </c>
      <c r="F188" s="21">
        <f>IF(OR($A188="",$B188="",$C188=""),"",B188*'MPTO_working_3-way'!$I187)</f>
        <v>3.5899184686281465</v>
      </c>
      <c r="G188" s="22">
        <f>IF(OR($A188="",$B188="",$C188=""),"",C188*'MPTO_working_3-way'!$I187)</f>
        <v>3.4620875439292211</v>
      </c>
      <c r="H188" s="17">
        <f>IF(OR($A188="",$B188="",$C188=""),"",'MPTO_working_3-way'!E187)</f>
        <v>2.2775052485065017</v>
      </c>
      <c r="I188" s="21">
        <f>IF(OR($A188="",$B188="",$C188=""),"",'MPTO_working_3-way'!F187)</f>
        <v>3.6365839943590208</v>
      </c>
      <c r="J188" s="22">
        <f>IF(OR($A188="",$B188="",$C188=""),"",'MPTO_working_3-way'!G187)</f>
        <v>3.4972403738033551</v>
      </c>
      <c r="K188" s="17">
        <f>IF(OR($A188="",$B188="",$C188=""),"",'OddsRatio_working_3-way'!H187)</f>
        <v>2.2914804480847248</v>
      </c>
      <c r="L188" s="21">
        <f>IF(OR($A188="",$B188="",$C188=""),"",'OddsRatio_working_3-way'!I187)</f>
        <v>3.6160757794536735</v>
      </c>
      <c r="M188" s="22">
        <f>IF(OR($A188="",$B188="",$C188=""),"",'OddsRatio_working_3-way'!J187)</f>
        <v>3.4836162463167777</v>
      </c>
      <c r="N188" s="23">
        <f t="shared" si="42"/>
        <v>43.259907022304375</v>
      </c>
      <c r="O188" s="24">
        <f t="shared" si="43"/>
        <v>27.855785827418543</v>
      </c>
      <c r="P188" s="24">
        <f t="shared" si="44"/>
        <v>28.884307150277078</v>
      </c>
      <c r="Q188" t="s">
        <v>197</v>
      </c>
      <c r="R188" t="s">
        <v>191</v>
      </c>
      <c r="S188" t="s">
        <v>491</v>
      </c>
      <c r="T188" s="35">
        <v>100</v>
      </c>
      <c r="U188" s="35">
        <f t="shared" si="45"/>
        <v>37.5</v>
      </c>
      <c r="V188" s="35">
        <f t="shared" si="46"/>
        <v>74.874371859296474</v>
      </c>
      <c r="W188" s="35">
        <f t="shared" si="47"/>
        <v>81.273408239700387</v>
      </c>
      <c r="X188" s="35">
        <f t="shared" si="48"/>
        <v>43.852219901003139</v>
      </c>
      <c r="Y188" s="35">
        <f t="shared" si="49"/>
        <v>81.226591760299627</v>
      </c>
      <c r="Z188" s="35">
        <f t="shared" si="50"/>
        <v>87.625628140703512</v>
      </c>
      <c r="AA188" s="35">
        <f t="shared" si="51"/>
        <v>-6.3522199010031386</v>
      </c>
      <c r="AB188" s="35">
        <f t="shared" si="52"/>
        <v>-6.3522199010031528</v>
      </c>
      <c r="AC188" s="35">
        <f t="shared" si="53"/>
        <v>-6.3522199010031244</v>
      </c>
      <c r="AD188" s="36"/>
      <c r="AE188" s="36"/>
      <c r="AF188">
        <v>2.0299999999999998</v>
      </c>
      <c r="AG188">
        <v>1.78</v>
      </c>
      <c r="AH188" s="41"/>
      <c r="AI188" s="36"/>
      <c r="AJ188" t="s">
        <v>219</v>
      </c>
    </row>
    <row r="189" spans="1:38" ht="15" x14ac:dyDescent="0.25">
      <c r="A189">
        <v>1.6</v>
      </c>
      <c r="B189">
        <v>3.98</v>
      </c>
      <c r="C189">
        <v>5.34</v>
      </c>
      <c r="D189" s="20">
        <f t="shared" si="41"/>
        <v>6.3522199010031422E-2</v>
      </c>
      <c r="E189" s="17">
        <f>IF(OR($A189="",$B189="",$C189=""),"",A189*'MPTO_working_3-way'!$I188)</f>
        <v>1.7016355184160503</v>
      </c>
      <c r="F189" s="21">
        <f>IF(OR($A189="",$B189="",$C189=""),"",B189*'MPTO_working_3-way'!$I188)</f>
        <v>4.2328183520599252</v>
      </c>
      <c r="G189" s="22">
        <f>IF(OR($A189="",$B189="",$C189=""),"",C189*'MPTO_working_3-way'!$I188)</f>
        <v>5.6792085427135675</v>
      </c>
      <c r="H189" s="17">
        <f>IF(OR($A189="",$B189="",$C189=""),"",'MPTO_working_3-way'!E188)</f>
        <v>1.6561064112187891</v>
      </c>
      <c r="I189" s="21">
        <f>IF(OR($A189="",$B189="",$C189=""),"",'MPTO_working_3-way'!F188)</f>
        <v>4.3462724821829655</v>
      </c>
      <c r="J189" s="22">
        <f>IF(OR($A189="",$B189="",$C189=""),"",'MPTO_working_3-way'!G188)</f>
        <v>6.0207649705617108</v>
      </c>
      <c r="K189" s="17">
        <f>IF(OR($A189="",$B189="",$C189=""),"",'OddsRatio_working_3-way'!H188)</f>
        <v>1.6711038390214816</v>
      </c>
      <c r="L189" s="21">
        <f>IF(OR($A189="",$B189="",$C189=""),"",'OddsRatio_working_3-way'!I188)</f>
        <v>4.3331490671400266</v>
      </c>
      <c r="M189" s="22">
        <f>IF(OR($A189="",$B189="",$C189=""),"",'OddsRatio_working_3-way'!J188)</f>
        <v>5.8543177689220514</v>
      </c>
      <c r="N189" s="23">
        <f t="shared" si="42"/>
        <v>58.76699147246525</v>
      </c>
      <c r="O189" s="24">
        <f t="shared" si="43"/>
        <v>23.624921194960901</v>
      </c>
      <c r="P189" s="24">
        <f t="shared" si="44"/>
        <v>17.608087332573856</v>
      </c>
      <c r="Q189" t="s">
        <v>199</v>
      </c>
      <c r="R189" t="s">
        <v>198</v>
      </c>
      <c r="S189" t="s">
        <v>491</v>
      </c>
      <c r="T189" s="35">
        <v>100</v>
      </c>
      <c r="U189" s="35">
        <f t="shared" si="45"/>
        <v>66.666666666666657</v>
      </c>
      <c r="V189" s="35">
        <f t="shared" si="46"/>
        <v>69.230769230769241</v>
      </c>
      <c r="W189" s="35">
        <f t="shared" si="47"/>
        <v>61.389961389961393</v>
      </c>
      <c r="X189" s="35">
        <f t="shared" si="48"/>
        <v>69.379269379269388</v>
      </c>
      <c r="Y189" s="35">
        <f t="shared" si="49"/>
        <v>71.943371943371943</v>
      </c>
      <c r="Z189" s="35">
        <f t="shared" si="50"/>
        <v>64.102564102564102</v>
      </c>
      <c r="AA189" s="35">
        <f t="shared" si="51"/>
        <v>-2.712602712602731</v>
      </c>
      <c r="AB189" s="35">
        <f t="shared" si="52"/>
        <v>-2.7126027126027026</v>
      </c>
      <c r="AC189" s="35">
        <f t="shared" si="53"/>
        <v>-2.7126027126027097</v>
      </c>
      <c r="AD189" s="36"/>
      <c r="AE189" s="36"/>
      <c r="AF189">
        <v>1.81</v>
      </c>
      <c r="AG189">
        <v>2.0099999999999998</v>
      </c>
      <c r="AH189" s="41"/>
      <c r="AI189" s="36"/>
      <c r="AJ189" t="s">
        <v>219</v>
      </c>
      <c r="AK189" s="35"/>
      <c r="AL189" s="35"/>
    </row>
    <row r="190" spans="1:38" ht="15" x14ac:dyDescent="0.25">
      <c r="A190">
        <v>3</v>
      </c>
      <c r="B190">
        <v>3.25</v>
      </c>
      <c r="C190">
        <v>2.59</v>
      </c>
      <c r="D190" s="20">
        <f t="shared" si="41"/>
        <v>2.7126027126027186E-2</v>
      </c>
      <c r="E190" s="17">
        <f>IF(OR($A190="",$B190="",$C190=""),"",A190*'MPTO_working_3-way'!$I189)</f>
        <v>3.0813780813780816</v>
      </c>
      <c r="F190" s="21">
        <f>IF(OR($A190="",$B190="",$C190=""),"",B190*'MPTO_working_3-way'!$I189)</f>
        <v>3.3381595881595882</v>
      </c>
      <c r="G190" s="22">
        <f>IF(OR($A190="",$B190="",$C190=""),"",C190*'MPTO_working_3-way'!$I189)</f>
        <v>2.6602564102564101</v>
      </c>
      <c r="H190" s="17">
        <f>IF(OR($A190="",$B190="",$C190=""),"",'MPTO_working_3-way'!E189)</f>
        <v>3.0836470947389847</v>
      </c>
      <c r="I190" s="21">
        <f>IF(OR($A190="",$B190="",$C190=""),"",'MPTO_working_3-way'!F189)</f>
        <v>3.3483977900552486</v>
      </c>
      <c r="J190" s="22">
        <f>IF(OR($A190="",$B190="",$C190=""),"",'MPTO_working_3-way'!G189)</f>
        <v>2.6521092245755296</v>
      </c>
      <c r="K190" s="17">
        <f>IF(OR($A190="",$B190="",$C190=""),"",'OddsRatio_working_3-way'!H189)</f>
        <v>3.0828948551932576</v>
      </c>
      <c r="L190" s="21">
        <f>IF(OR($A190="",$B190="",$C190=""),"",'OddsRatio_working_3-way'!I189)</f>
        <v>3.3432567120924142</v>
      </c>
      <c r="M190" s="22">
        <f>IF(OR($A190="",$B190="",$C190=""),"",'OddsRatio_working_3-way'!J189)</f>
        <v>2.6559014098786395</v>
      </c>
      <c r="N190" s="23">
        <f t="shared" si="42"/>
        <v>32.453012048192768</v>
      </c>
      <c r="O190" s="24">
        <f t="shared" si="43"/>
        <v>29.956626506024097</v>
      </c>
      <c r="P190" s="24">
        <f t="shared" si="44"/>
        <v>37.590361445783131</v>
      </c>
      <c r="Q190" t="s">
        <v>311</v>
      </c>
      <c r="R190" t="s">
        <v>309</v>
      </c>
      <c r="S190" t="s">
        <v>491</v>
      </c>
      <c r="T190" s="35">
        <v>100</v>
      </c>
      <c r="U190" s="35">
        <f t="shared" si="45"/>
        <v>53.703703703703695</v>
      </c>
      <c r="V190" s="35">
        <f t="shared" si="46"/>
        <v>68.35443037974683</v>
      </c>
      <c r="W190" s="35">
        <f t="shared" si="47"/>
        <v>75.247524752475243</v>
      </c>
      <c r="X190" s="35">
        <f t="shared" si="48"/>
        <v>56.398044867777905</v>
      </c>
      <c r="Y190" s="35">
        <f t="shared" si="49"/>
        <v>71.048771543821047</v>
      </c>
      <c r="Z190" s="35">
        <f t="shared" si="50"/>
        <v>77.94186591654946</v>
      </c>
      <c r="AA190" s="35">
        <f t="shared" si="51"/>
        <v>-2.6943411640742099</v>
      </c>
      <c r="AB190" s="35">
        <f t="shared" si="52"/>
        <v>-2.694341164074217</v>
      </c>
      <c r="AC190" s="35">
        <f t="shared" si="53"/>
        <v>-2.694341164074217</v>
      </c>
      <c r="AD190" s="36"/>
      <c r="AE190" s="36"/>
      <c r="AF190">
        <v>2.14</v>
      </c>
      <c r="AG190">
        <v>1.77</v>
      </c>
      <c r="AH190" s="41"/>
      <c r="AI190" s="36"/>
      <c r="AJ190" t="s">
        <v>348</v>
      </c>
      <c r="AK190" s="35"/>
      <c r="AL190" s="35"/>
    </row>
    <row r="191" spans="1:38" ht="15" x14ac:dyDescent="0.25">
      <c r="A191">
        <v>2.16</v>
      </c>
      <c r="B191">
        <v>3.16</v>
      </c>
      <c r="C191">
        <v>4.04</v>
      </c>
      <c r="D191" s="20">
        <f t="shared" si="41"/>
        <v>2.6943411640742099E-2</v>
      </c>
      <c r="E191" s="17">
        <f>IF(OR($A191="",$B191="",$C191=""),"",A191*'MPTO_working_3-way'!$I190)</f>
        <v>2.2181977691440031</v>
      </c>
      <c r="F191" s="21">
        <f>IF(OR($A191="",$B191="",$C191=""),"",B191*'MPTO_working_3-way'!$I190)</f>
        <v>3.2451411807847452</v>
      </c>
      <c r="G191" s="22">
        <f>IF(OR($A191="",$B191="",$C191=""),"",C191*'MPTO_working_3-way'!$I190)</f>
        <v>4.1488513830285978</v>
      </c>
      <c r="H191" s="17">
        <f>IF(OR($A191="",$B191="",$C191=""),"",'MPTO_working_3-way'!E190)</f>
        <v>2.2027313502017671</v>
      </c>
      <c r="I191" s="21">
        <f>IF(OR($A191="",$B191="",$C191=""),"",'MPTO_working_3-way'!F190)</f>
        <v>3.2523015994826907</v>
      </c>
      <c r="J191" s="22">
        <f>IF(OR($A191="",$B191="",$C191=""),"",'MPTO_working_3-way'!G190)</f>
        <v>4.1921054935931323</v>
      </c>
      <c r="K191" s="17">
        <f>IF(OR($A191="",$B191="",$C191=""),"",'OddsRatio_working_3-way'!H190)</f>
        <v>2.2093154435728879</v>
      </c>
      <c r="L191" s="21">
        <f>IF(OR($A191="",$B191="",$C191=""),"",'OddsRatio_working_3-way'!I190)</f>
        <v>3.2518287569977917</v>
      </c>
      <c r="M191" s="22">
        <f>IF(OR($A191="",$B191="",$C191=""),"",'OddsRatio_working_3-way'!J190)</f>
        <v>4.1692404728117065</v>
      </c>
      <c r="N191" s="23">
        <f t="shared" si="42"/>
        <v>45.0816430306797</v>
      </c>
      <c r="O191" s="24">
        <f t="shared" si="43"/>
        <v>30.815300299451948</v>
      </c>
      <c r="P191" s="24">
        <f t="shared" si="44"/>
        <v>24.103056669868355</v>
      </c>
      <c r="Q191" t="s">
        <v>225</v>
      </c>
      <c r="R191" t="s">
        <v>264</v>
      </c>
      <c r="S191" t="s">
        <v>491</v>
      </c>
      <c r="T191" s="35">
        <v>100</v>
      </c>
      <c r="U191" s="35">
        <f t="shared" si="45"/>
        <v>71.910112359550567</v>
      </c>
      <c r="V191" s="35">
        <f t="shared" si="46"/>
        <v>75.124378109452735</v>
      </c>
      <c r="W191" s="35">
        <f t="shared" si="47"/>
        <v>50</v>
      </c>
      <c r="X191" s="35">
        <f t="shared" si="48"/>
        <v>74.875621890547265</v>
      </c>
      <c r="Y191" s="35">
        <f t="shared" si="49"/>
        <v>78.089887640449433</v>
      </c>
      <c r="Z191" s="35">
        <f t="shared" si="50"/>
        <v>52.965509530996698</v>
      </c>
      <c r="AA191" s="35">
        <f t="shared" si="51"/>
        <v>-2.9655095309966981</v>
      </c>
      <c r="AB191" s="35">
        <f t="shared" si="52"/>
        <v>-2.9655095309966981</v>
      </c>
      <c r="AC191" s="35">
        <f t="shared" si="53"/>
        <v>-2.9655095309966981</v>
      </c>
      <c r="AD191" s="36"/>
      <c r="AE191" s="36"/>
      <c r="AF191">
        <v>2.5</v>
      </c>
      <c r="AG191">
        <v>1.58</v>
      </c>
      <c r="AH191" s="41"/>
      <c r="AI191" s="36"/>
      <c r="AJ191" t="s">
        <v>348</v>
      </c>
      <c r="AK191" s="35"/>
      <c r="AL191" s="35"/>
    </row>
    <row r="192" spans="1:38" ht="15" x14ac:dyDescent="0.25">
      <c r="A192">
        <v>3.56</v>
      </c>
      <c r="B192">
        <v>4.0199999999999996</v>
      </c>
      <c r="C192">
        <v>2</v>
      </c>
      <c r="D192" s="20">
        <f t="shared" si="41"/>
        <v>2.9655095309967017E-2</v>
      </c>
      <c r="E192" s="17">
        <f>IF(OR($A192="",$B192="",$C192=""),"",A192*'MPTO_working_3-way'!$I191)</f>
        <v>3.6655721393034826</v>
      </c>
      <c r="F192" s="21">
        <f>IF(OR($A192="",$B192="",$C192=""),"",B192*'MPTO_working_3-way'!$I191)</f>
        <v>4.139213483146067</v>
      </c>
      <c r="G192" s="22">
        <f>IF(OR($A192="",$B192="",$C192=""),"",C192*'MPTO_working_3-way'!$I191)</f>
        <v>2.059310190619934</v>
      </c>
      <c r="H192" s="17">
        <f>IF(OR($A192="",$B192="",$C192=""),"",'MPTO_working_3-way'!E191)</f>
        <v>3.6898483963010071</v>
      </c>
      <c r="I192" s="21">
        <f>IF(OR($A192="",$B192="",$C192=""),"",'MPTO_working_3-way'!F191)</f>
        <v>4.1863567221810518</v>
      </c>
      <c r="J192" s="22">
        <f>IF(OR($A192="",$B192="",$C192=""),"",'MPTO_working_3-way'!G191)</f>
        <v>2.0403376040755807</v>
      </c>
      <c r="K192" s="17">
        <f>IF(OR($A192="",$B192="",$C192=""),"",'OddsRatio_working_3-way'!H191)</f>
        <v>3.6824807688423631</v>
      </c>
      <c r="L192" s="21">
        <f>IF(OR($A192="",$B192="",$C192=""),"",'OddsRatio_working_3-way'!I191)</f>
        <v>4.1644890319937247</v>
      </c>
      <c r="M192" s="22">
        <f>IF(OR($A192="",$B192="",$C192=""),"",'OddsRatio_working_3-way'!J191)</f>
        <v>2.047844050329048</v>
      </c>
      <c r="N192" s="23">
        <f t="shared" si="42"/>
        <v>27.280870816254517</v>
      </c>
      <c r="O192" s="24">
        <f t="shared" si="43"/>
        <v>24.159179130812458</v>
      </c>
      <c r="P192" s="24">
        <f t="shared" si="44"/>
        <v>48.559950052933033</v>
      </c>
      <c r="Q192" t="s">
        <v>262</v>
      </c>
      <c r="R192" t="s">
        <v>266</v>
      </c>
      <c r="S192" t="s">
        <v>491</v>
      </c>
      <c r="T192" s="35">
        <v>100</v>
      </c>
      <c r="U192" s="35">
        <f t="shared" si="45"/>
        <v>55.752212389380524</v>
      </c>
      <c r="V192" s="35">
        <f t="shared" si="46"/>
        <v>69.696969696969703</v>
      </c>
      <c r="W192" s="35">
        <f t="shared" si="47"/>
        <v>71.671388101982998</v>
      </c>
      <c r="X192" s="35">
        <f t="shared" si="48"/>
        <v>58.631642201047306</v>
      </c>
      <c r="Y192" s="35">
        <f t="shared" si="49"/>
        <v>72.57639950863647</v>
      </c>
      <c r="Z192" s="35">
        <f t="shared" si="50"/>
        <v>74.550817913649766</v>
      </c>
      <c r="AA192" s="35">
        <f t="shared" si="51"/>
        <v>-2.8794298116667818</v>
      </c>
      <c r="AB192" s="35">
        <f t="shared" si="52"/>
        <v>-2.8794298116667676</v>
      </c>
      <c r="AC192" s="35">
        <f t="shared" si="53"/>
        <v>-2.8794298116667676</v>
      </c>
      <c r="AD192" s="36"/>
      <c r="AE192" s="36"/>
      <c r="AF192">
        <v>1.65</v>
      </c>
      <c r="AG192">
        <v>2.35</v>
      </c>
      <c r="AH192" s="41"/>
      <c r="AI192" s="36"/>
      <c r="AJ192" t="s">
        <v>348</v>
      </c>
      <c r="AK192" s="35"/>
      <c r="AL192" s="35"/>
    </row>
    <row r="193" spans="1:38" s="35" customFormat="1" ht="15" x14ac:dyDescent="0.25">
      <c r="A193">
        <v>2.2599999999999998</v>
      </c>
      <c r="B193">
        <v>3.3</v>
      </c>
      <c r="C193">
        <v>3.53</v>
      </c>
      <c r="D193" s="20">
        <f t="shared" si="41"/>
        <v>2.8794298116667782E-2</v>
      </c>
      <c r="E193" s="17">
        <f>IF(OR($A193="",$B193="",$C193=""),"",A193*'MPTO_working_3-way'!$I192)</f>
        <v>2.3250751137436692</v>
      </c>
      <c r="F193" s="21">
        <f>IF(OR($A193="",$B193="",$C193=""),"",B193*'MPTO_working_3-way'!$I192)</f>
        <v>3.3950211837850035</v>
      </c>
      <c r="G193" s="22">
        <f>IF(OR($A193="",$B193="",$C193=""),"",C193*'MPTO_working_3-way'!$I192)</f>
        <v>3.6316438723518369</v>
      </c>
      <c r="H193" s="17">
        <f>IF(OR($A193="",$B193="",$C193=""),"",'MPTO_working_3-way'!E192)</f>
        <v>2.3101102286294926</v>
      </c>
      <c r="I193" s="21">
        <f>IF(OR($A193="",$B193="",$C193=""),"",'MPTO_working_3-way'!F192)</f>
        <v>3.4079422351516739</v>
      </c>
      <c r="J193" s="22">
        <f>IF(OR($A193="",$B193="",$C193=""),"",'MPTO_working_3-way'!G192)</f>
        <v>3.6537953010602364</v>
      </c>
      <c r="K193" s="17">
        <f>IF(OR($A193="",$B193="",$C193=""),"",'OddsRatio_working_3-way'!H192)</f>
        <v>2.3164953524415832</v>
      </c>
      <c r="L193" s="21">
        <f>IF(OR($A193="",$B193="",$C193=""),"",'OddsRatio_working_3-way'!I192)</f>
        <v>3.4031264369965406</v>
      </c>
      <c r="M193" s="22">
        <f>IF(OR($A193="",$B193="",$C193=""),"",'OddsRatio_working_3-way'!J192)</f>
        <v>3.6434390806961954</v>
      </c>
      <c r="N193" s="23">
        <f t="shared" si="42"/>
        <v>43.009363185255197</v>
      </c>
      <c r="O193" s="24">
        <f t="shared" si="43"/>
        <v>29.454897211720226</v>
      </c>
      <c r="P193" s="24">
        <f t="shared" si="44"/>
        <v>27.535739603024574</v>
      </c>
      <c r="Q193" t="s">
        <v>261</v>
      </c>
      <c r="R193" t="s">
        <v>265</v>
      </c>
      <c r="S193" t="s">
        <v>491</v>
      </c>
      <c r="T193" s="35">
        <v>100</v>
      </c>
      <c r="U193" s="35">
        <f t="shared" si="45"/>
        <v>51.456310679611654</v>
      </c>
      <c r="V193" s="35">
        <f t="shared" si="46"/>
        <v>68.051118210862612</v>
      </c>
      <c r="W193" s="35">
        <f t="shared" si="47"/>
        <v>77.528089887640448</v>
      </c>
      <c r="X193" s="35">
        <f t="shared" si="48"/>
        <v>54.420791901496933</v>
      </c>
      <c r="Y193" s="35">
        <f t="shared" si="49"/>
        <v>71.015599432747905</v>
      </c>
      <c r="Z193" s="35">
        <f t="shared" si="50"/>
        <v>80.492571109525727</v>
      </c>
      <c r="AA193" s="35">
        <f t="shared" si="51"/>
        <v>-2.9644812218852792</v>
      </c>
      <c r="AB193" s="35">
        <f t="shared" si="52"/>
        <v>-2.9644812218852934</v>
      </c>
      <c r="AC193" s="35">
        <f t="shared" si="53"/>
        <v>-2.9644812218852792</v>
      </c>
      <c r="AD193" s="36"/>
      <c r="AE193" s="36"/>
      <c r="AF193">
        <v>2.4</v>
      </c>
      <c r="AG193">
        <v>1.62</v>
      </c>
      <c r="AH193" s="41"/>
      <c r="AI193" s="36"/>
      <c r="AJ193" t="s">
        <v>348</v>
      </c>
    </row>
    <row r="194" spans="1:38" s="35" customFormat="1" ht="15" x14ac:dyDescent="0.25">
      <c r="A194">
        <v>2.06</v>
      </c>
      <c r="B194">
        <v>3.13</v>
      </c>
      <c r="C194">
        <v>4.45</v>
      </c>
      <c r="D194" s="20">
        <f t="shared" si="41"/>
        <v>2.9644812218852845E-2</v>
      </c>
      <c r="E194" s="17">
        <f>IF(OR($A194="",$B194="",$C194=""),"",A194*'MPTO_working_3-way'!$I193)</f>
        <v>2.121068313170837</v>
      </c>
      <c r="F194" s="21">
        <f>IF(OR($A194="",$B194="",$C194=""),"",B194*'MPTO_working_3-way'!$I193)</f>
        <v>3.2227882622450092</v>
      </c>
      <c r="G194" s="22">
        <f>IF(OR($A194="",$B194="",$C194=""),"",C194*'MPTO_working_3-way'!$I193)</f>
        <v>4.5819194143738953</v>
      </c>
      <c r="H194" s="17">
        <f>IF(OR($A194="",$B194="",$C194=""),"",'MPTO_working_3-way'!E193)</f>
        <v>2.1028049163904354</v>
      </c>
      <c r="I194" s="21">
        <f>IF(OR($A194="",$B194="",$C194=""),"",'MPTO_working_3-way'!F193)</f>
        <v>3.2298989021182041</v>
      </c>
      <c r="J194" s="22">
        <f>IF(OR($A194="",$B194="",$C194=""),"",'MPTO_working_3-way'!G193)</f>
        <v>4.6546809273441951</v>
      </c>
      <c r="K194" s="17">
        <f>IF(OR($A194="",$B194="",$C194=""),"",'OddsRatio_working_3-way'!H193)</f>
        <v>2.1104860803862246</v>
      </c>
      <c r="L194" s="21">
        <f>IF(OR($A194="",$B194="",$C194=""),"",'OddsRatio_working_3-way'!I193)</f>
        <v>3.2314484445496774</v>
      </c>
      <c r="M194" s="22">
        <f>IF(OR($A194="",$B194="",$C194=""),"",'OddsRatio_working_3-way'!J193)</f>
        <v>4.6143179031438448</v>
      </c>
      <c r="N194" s="23">
        <f t="shared" si="42"/>
        <v>47.146053419895537</v>
      </c>
      <c r="O194" s="24">
        <f t="shared" si="43"/>
        <v>31.029031963253935</v>
      </c>
      <c r="P194" s="24">
        <f t="shared" si="44"/>
        <v>21.824914616850517</v>
      </c>
      <c r="Q194" t="s">
        <v>268</v>
      </c>
      <c r="R194" t="s">
        <v>338</v>
      </c>
      <c r="S194" t="s">
        <v>491</v>
      </c>
      <c r="T194" s="35">
        <v>100</v>
      </c>
      <c r="U194" s="35">
        <f t="shared" si="45"/>
        <v>59.514170040485837</v>
      </c>
      <c r="V194" s="35">
        <f t="shared" si="46"/>
        <v>69.78851963746223</v>
      </c>
      <c r="W194" s="35">
        <f t="shared" si="47"/>
        <v>67.948717948717942</v>
      </c>
      <c r="X194" s="35">
        <f t="shared" si="48"/>
        <v>62.262762413819807</v>
      </c>
      <c r="Y194" s="35">
        <f t="shared" si="49"/>
        <v>72.537112010796221</v>
      </c>
      <c r="Z194" s="35">
        <f t="shared" si="50"/>
        <v>70.697310322051933</v>
      </c>
      <c r="AA194" s="35">
        <f t="shared" si="51"/>
        <v>-2.7485923733339703</v>
      </c>
      <c r="AB194" s="35">
        <f t="shared" si="52"/>
        <v>-2.7485923733339916</v>
      </c>
      <c r="AC194" s="35">
        <f t="shared" si="53"/>
        <v>-2.7485923733339916</v>
      </c>
      <c r="AD194" s="36"/>
      <c r="AE194" s="36"/>
      <c r="AF194">
        <v>2.7</v>
      </c>
      <c r="AG194">
        <v>1.51</v>
      </c>
      <c r="AH194" s="41"/>
      <c r="AI194" s="36"/>
      <c r="AJ194" t="s">
        <v>349</v>
      </c>
    </row>
    <row r="195" spans="1:38" ht="15" x14ac:dyDescent="0.25">
      <c r="A195">
        <v>2.4700000000000002</v>
      </c>
      <c r="B195">
        <v>3.31</v>
      </c>
      <c r="C195">
        <v>3.12</v>
      </c>
      <c r="D195" s="20">
        <f t="shared" si="41"/>
        <v>2.7485923733339801E-2</v>
      </c>
      <c r="E195" s="17">
        <f>IF(OR($A195="",$B195="",$C195=""),"",A195*'MPTO_working_3-way'!$I194)</f>
        <v>2.5378902316213496</v>
      </c>
      <c r="F195" s="21">
        <f>IF(OR($A195="",$B195="",$C195=""),"",B195*'MPTO_working_3-way'!$I194)</f>
        <v>3.4009784075573548</v>
      </c>
      <c r="G195" s="22">
        <f>IF(OR($A195="",$B195="",$C195=""),"",C195*'MPTO_working_3-way'!$I194)</f>
        <v>3.2057560820480204</v>
      </c>
      <c r="H195" s="17">
        <f>IF(OR($A195="",$B195="",$C195=""),"",'MPTO_working_3-way'!E194)</f>
        <v>2.5271905165056148</v>
      </c>
      <c r="I195" s="21">
        <f>IF(OR($A195="",$B195="",$C195=""),"",'MPTO_working_3-way'!F194)</f>
        <v>3.4135188359540445</v>
      </c>
      <c r="J195" s="22">
        <f>IF(OR($A195="",$B195="",$C195=""),"",'MPTO_working_3-way'!G194)</f>
        <v>3.2118107692844919</v>
      </c>
      <c r="K195" s="17">
        <f>IF(OR($A195="",$B195="",$C195=""),"",'OddsRatio_working_3-way'!H194)</f>
        <v>2.5320102302810357</v>
      </c>
      <c r="L195" s="21">
        <f>IF(OR($A195="",$B195="",$C195=""),"",'OddsRatio_working_3-way'!I194)</f>
        <v>3.4074446475844846</v>
      </c>
      <c r="M195" s="22">
        <f>IF(OR($A195="",$B195="",$C195=""),"",'OddsRatio_working_3-way'!J194)</f>
        <v>3.2094297198610851</v>
      </c>
      <c r="N195" s="23">
        <f t="shared" si="42"/>
        <v>39.402807400426568</v>
      </c>
      <c r="O195" s="24">
        <f t="shared" si="43"/>
        <v>29.403303407569069</v>
      </c>
      <c r="P195" s="24">
        <f t="shared" si="44"/>
        <v>31.193889192004363</v>
      </c>
      <c r="Q195" t="s">
        <v>271</v>
      </c>
      <c r="R195" t="s">
        <v>229</v>
      </c>
      <c r="S195" t="s">
        <v>491</v>
      </c>
      <c r="T195" s="35">
        <v>100</v>
      </c>
      <c r="U195" s="35">
        <f t="shared" si="45"/>
        <v>55.55555555555555</v>
      </c>
      <c r="V195" s="35">
        <f t="shared" si="46"/>
        <v>69.418960244648318</v>
      </c>
      <c r="W195" s="35">
        <f t="shared" si="47"/>
        <v>72.375690607734811</v>
      </c>
      <c r="X195" s="35">
        <f t="shared" si="48"/>
        <v>58.205349147616879</v>
      </c>
      <c r="Y195" s="35">
        <f t="shared" si="49"/>
        <v>72.068753836709632</v>
      </c>
      <c r="Z195" s="35">
        <f t="shared" si="50"/>
        <v>75.025484199796125</v>
      </c>
      <c r="AA195" s="35">
        <f t="shared" si="51"/>
        <v>-2.6497935920613287</v>
      </c>
      <c r="AB195" s="35">
        <f t="shared" si="52"/>
        <v>-2.6497935920613145</v>
      </c>
      <c r="AC195" s="35">
        <f t="shared" si="53"/>
        <v>-2.6497935920613145</v>
      </c>
      <c r="AD195" s="36"/>
      <c r="AE195" s="36"/>
      <c r="AF195">
        <v>2.16</v>
      </c>
      <c r="AG195">
        <v>1.75</v>
      </c>
      <c r="AH195" s="41"/>
      <c r="AI195" s="36"/>
      <c r="AJ195" t="s">
        <v>349</v>
      </c>
      <c r="AK195" s="35"/>
      <c r="AL195" s="35"/>
    </row>
    <row r="196" spans="1:38" s="35" customFormat="1" ht="15" x14ac:dyDescent="0.25">
      <c r="A196">
        <v>2.25</v>
      </c>
      <c r="B196">
        <v>3.27</v>
      </c>
      <c r="C196">
        <v>3.62</v>
      </c>
      <c r="D196" s="20">
        <f t="shared" ref="D196:D201" si="54">IF(OR($A196="",$B196="",$C196=""),"",(1/A196)+(1/B196)+(1/C196)-1)</f>
        <v>2.6497935920613225E-2</v>
      </c>
      <c r="E196" s="17">
        <f>IF(OR($A196="",$B196="",$C196=""),"",A196*'MPTO_working_3-way'!$I195)</f>
        <v>2.3096203558213797</v>
      </c>
      <c r="F196" s="21">
        <f>IF(OR($A196="",$B196="",$C196=""),"",B196*'MPTO_working_3-way'!$I195)</f>
        <v>3.3566482504604052</v>
      </c>
      <c r="G196" s="22">
        <f>IF(OR($A196="",$B196="",$C196=""),"",C196*'MPTO_working_3-way'!$I195)</f>
        <v>3.7159225280326198</v>
      </c>
      <c r="H196" s="17">
        <f>IF(OR($A196="",$B196="",$C196=""),"",'MPTO_working_3-way'!E195)</f>
        <v>2.2956219321418874</v>
      </c>
      <c r="I196" s="21">
        <f>IF(OR($A196="",$B196="",$C196=""),"",'MPTO_working_3-way'!F195)</f>
        <v>3.3672556022630298</v>
      </c>
      <c r="J196" s="22">
        <f>IF(OR($A196="",$B196="",$C196=""),"",'MPTO_working_3-way'!G195)</f>
        <v>3.7395696584646703</v>
      </c>
      <c r="K196" s="17">
        <f>IF(OR($A196="",$B196="",$C196=""),"",'OddsRatio_working_3-way'!H195)</f>
        <v>2.3016016622453694</v>
      </c>
      <c r="L196" s="21">
        <f>IF(OR($A196="",$B196="",$C196=""),"",'OddsRatio_working_3-way'!I195)</f>
        <v>3.3637086186375904</v>
      </c>
      <c r="M196" s="22">
        <f>IF(OR($A196="",$B196="",$C196=""),"",'OddsRatio_working_3-way'!J195)</f>
        <v>3.7281570840662943</v>
      </c>
      <c r="N196" s="23">
        <f t="shared" si="42"/>
        <v>43.297159097143734</v>
      </c>
      <c r="O196" s="24">
        <f t="shared" si="43"/>
        <v>29.791623231979635</v>
      </c>
      <c r="P196" s="24">
        <f t="shared" si="44"/>
        <v>26.911217670876631</v>
      </c>
      <c r="Q196" t="s">
        <v>315</v>
      </c>
      <c r="R196" t="s">
        <v>320</v>
      </c>
      <c r="S196" t="s">
        <v>491</v>
      </c>
      <c r="T196" s="35">
        <v>100</v>
      </c>
      <c r="U196" s="35">
        <f t="shared" si="45"/>
        <v>60.15936254980079</v>
      </c>
      <c r="V196" s="35">
        <f t="shared" si="46"/>
        <v>69.325153374233125</v>
      </c>
      <c r="W196" s="35">
        <f t="shared" si="47"/>
        <v>67.741935483870961</v>
      </c>
      <c r="X196" s="35">
        <f t="shared" si="48"/>
        <v>62.9329111418959</v>
      </c>
      <c r="Y196" s="35">
        <f t="shared" si="49"/>
        <v>72.098701966328235</v>
      </c>
      <c r="Z196" s="35">
        <f t="shared" si="50"/>
        <v>70.515484075966086</v>
      </c>
      <c r="AA196" s="35">
        <f t="shared" si="51"/>
        <v>-2.7735485920951106</v>
      </c>
      <c r="AB196" s="35">
        <f t="shared" si="52"/>
        <v>-2.7735485920951106</v>
      </c>
      <c r="AC196" s="35">
        <f t="shared" si="53"/>
        <v>-2.7735485920951248</v>
      </c>
      <c r="AD196" s="36"/>
      <c r="AE196" s="36"/>
      <c r="AF196">
        <v>2.27</v>
      </c>
      <c r="AG196">
        <v>1.69</v>
      </c>
      <c r="AH196" s="41"/>
      <c r="AI196" s="36"/>
      <c r="AJ196" t="s">
        <v>349</v>
      </c>
    </row>
    <row r="197" spans="1:38" ht="15" x14ac:dyDescent="0.25">
      <c r="A197">
        <v>2.5099999999999998</v>
      </c>
      <c r="B197">
        <v>3.26</v>
      </c>
      <c r="C197">
        <v>3.1</v>
      </c>
      <c r="D197" s="20">
        <f t="shared" si="54"/>
        <v>2.7735485920951097E-2</v>
      </c>
      <c r="E197" s="17">
        <f>IF(OR($A197="",$B197="",$C197=""),"",A197*'MPTO_working_3-way'!$I196)</f>
        <v>2.5796160696615869</v>
      </c>
      <c r="F197" s="21">
        <f>IF(OR($A197="",$B197="",$C197=""),"",B197*'MPTO_working_3-way'!$I196)</f>
        <v>3.3504176841023003</v>
      </c>
      <c r="G197" s="22">
        <f>IF(OR($A197="",$B197="",$C197=""),"",C197*'MPTO_working_3-way'!$I196)</f>
        <v>3.1859800063549484</v>
      </c>
      <c r="H197" s="17">
        <f>IF(OR($A197="",$B197="",$C197=""),"",'MPTO_working_3-way'!E196)</f>
        <v>2.569629160889646</v>
      </c>
      <c r="I197" s="21">
        <f>IF(OR($A197="",$B197="",$C197=""),"",'MPTO_working_3-way'!F196)</f>
        <v>3.3613072043237779</v>
      </c>
      <c r="J197" s="22">
        <f>IF(OR($A197="",$B197="",$C197=""),"",'MPTO_working_3-way'!G196)</f>
        <v>3.1914674642870025</v>
      </c>
      <c r="K197" s="17">
        <f>IF(OR($A197="",$B197="",$C197=""),"",'OddsRatio_working_3-way'!H196)</f>
        <v>2.5741670559887271</v>
      </c>
      <c r="L197" s="21">
        <f>IF(OR($A197="",$B197="",$C197=""),"",'OddsRatio_working_3-way'!I196)</f>
        <v>3.3560381102877646</v>
      </c>
      <c r="M197" s="22">
        <f>IF(OR($A197="",$B197="",$C197=""),"",'OddsRatio_working_3-way'!J196)</f>
        <v>3.1892389520373032</v>
      </c>
      <c r="N197" s="23">
        <f t="shared" ref="N197:N201" si="55">(1/E197)* 100</f>
        <v>38.765458618467491</v>
      </c>
      <c r="O197" s="24">
        <f t="shared" ref="O197:O201" si="56">(1/F197)* 100</f>
        <v>29.847024887224965</v>
      </c>
      <c r="P197" s="24">
        <f t="shared" ref="P197:P201" si="57">(1/G197)* 100</f>
        <v>31.387516494307544</v>
      </c>
      <c r="Q197" t="s">
        <v>270</v>
      </c>
      <c r="R197" t="s">
        <v>337</v>
      </c>
      <c r="S197" t="s">
        <v>491</v>
      </c>
      <c r="T197" s="35">
        <v>100</v>
      </c>
      <c r="U197" s="35">
        <f t="shared" ref="U197:U201" si="58">(1/A198)*((T197*A198)-T197)</f>
        <v>51.92307692307692</v>
      </c>
      <c r="V197" s="35">
        <f t="shared" ref="V197:V201" si="59">(1/B198)*((T197*B198)-T197)</f>
        <v>71.988795518207283</v>
      </c>
      <c r="W197" s="35">
        <f t="shared" ref="W197:W201" si="60">(1/C198)*((T197*C198)-T197)</f>
        <v>73.262032085561486</v>
      </c>
      <c r="X197" s="35">
        <f t="shared" ref="X197:X201" si="61">((1/B198)+(1/C198))*T197</f>
        <v>54.749172396231216</v>
      </c>
      <c r="Y197" s="35">
        <f t="shared" ref="Y197:Y201" si="62">((1/A198)+(1/C198))*T197</f>
        <v>74.814890991361565</v>
      </c>
      <c r="Z197" s="35">
        <f t="shared" ref="Z197:Z201" si="63">((1/A198)+(1/B198))*T197</f>
        <v>76.088127558715797</v>
      </c>
      <c r="AA197" s="35">
        <f t="shared" ref="AA197:AA201" si="64">U197-X197</f>
        <v>-2.8260954731542967</v>
      </c>
      <c r="AB197" s="35">
        <f t="shared" ref="AB197:AB201" si="65">V197-Y197</f>
        <v>-2.8260954731542824</v>
      </c>
      <c r="AC197" s="35">
        <f t="shared" ref="AC197:AC201" si="66">W197-Z197</f>
        <v>-2.8260954731543109</v>
      </c>
      <c r="AD197" s="36"/>
      <c r="AE197" s="36"/>
      <c r="AF197">
        <v>2.27</v>
      </c>
      <c r="AG197">
        <v>1.68</v>
      </c>
      <c r="AH197" s="41"/>
      <c r="AI197" s="36"/>
      <c r="AJ197" t="s">
        <v>349</v>
      </c>
      <c r="AK197" s="35"/>
      <c r="AL197" s="35"/>
    </row>
    <row r="198" spans="1:38" s="35" customFormat="1" ht="15" x14ac:dyDescent="0.25">
      <c r="A198">
        <v>2.08</v>
      </c>
      <c r="B198">
        <v>3.57</v>
      </c>
      <c r="C198">
        <v>3.74</v>
      </c>
      <c r="D198" s="20">
        <f t="shared" si="54"/>
        <v>2.8260954731542887E-2</v>
      </c>
      <c r="E198" s="17">
        <f>IF(OR($A198="",$B198="",$C198=""),"",A198*'MPTO_working_3-way'!$I197)</f>
        <v>2.1387827858416091</v>
      </c>
      <c r="F198" s="21">
        <f>IF(OR($A198="",$B198="",$C198=""),"",B198*'MPTO_working_3-way'!$I197)</f>
        <v>3.6708916083916079</v>
      </c>
      <c r="G198" s="22">
        <f>IF(OR($A198="",$B198="",$C198=""),"",C198*'MPTO_working_3-way'!$I197)</f>
        <v>3.8456959706959708</v>
      </c>
      <c r="H198" s="17">
        <f>IF(OR($A198="",$B198="",$C198=""),"",'MPTO_working_3-way'!E197)</f>
        <v>2.12157061027726</v>
      </c>
      <c r="I198" s="21">
        <f>IF(OR($A198="",$B198="",$C198=""),"",'MPTO_working_3-way'!F197)</f>
        <v>3.6942392464526703</v>
      </c>
      <c r="J198" s="22">
        <f>IF(OR($A198="",$B198="",$C198=""),"",'MPTO_working_3-way'!G197)</f>
        <v>3.8765796151339313</v>
      </c>
      <c r="K198" s="17">
        <f>IF(OR($A198="",$B198="",$C198=""),"",'OddsRatio_working_3-way'!H197)</f>
        <v>2.1285310429864648</v>
      </c>
      <c r="L198" s="21">
        <f>IF(OR($A198="",$B198="",$C198=""),"",'OddsRatio_working_3-way'!I197)</f>
        <v>3.6854859078474198</v>
      </c>
      <c r="M198" s="22">
        <f>IF(OR($A198="",$B198="",$C198=""),"",'OddsRatio_working_3-way'!J197)</f>
        <v>3.863125053502698</v>
      </c>
      <c r="N198" s="23">
        <f t="shared" si="55"/>
        <v>46.755566138826055</v>
      </c>
      <c r="O198" s="24">
        <f t="shared" si="56"/>
        <v>27.241338254554115</v>
      </c>
      <c r="P198" s="24">
        <f t="shared" si="57"/>
        <v>26.003095606619837</v>
      </c>
      <c r="Q198" t="s">
        <v>321</v>
      </c>
      <c r="R198" t="s">
        <v>280</v>
      </c>
      <c r="S198" t="s">
        <v>491</v>
      </c>
      <c r="T198" s="35">
        <v>100</v>
      </c>
      <c r="U198" s="35">
        <f t="shared" si="58"/>
        <v>69.040247678018574</v>
      </c>
      <c r="V198" s="35">
        <f t="shared" si="59"/>
        <v>73.474801061007966</v>
      </c>
      <c r="W198" s="35">
        <f t="shared" si="60"/>
        <v>54.751131221719454</v>
      </c>
      <c r="X198" s="35">
        <f t="shared" si="61"/>
        <v>71.774067717272601</v>
      </c>
      <c r="Y198" s="35">
        <f t="shared" si="62"/>
        <v>76.208621100261965</v>
      </c>
      <c r="Z198" s="35">
        <f t="shared" si="63"/>
        <v>57.484951260973475</v>
      </c>
      <c r="AA198" s="35">
        <f t="shared" si="64"/>
        <v>-2.7338200392540273</v>
      </c>
      <c r="AB198" s="35">
        <f t="shared" si="65"/>
        <v>-2.7338200392539989</v>
      </c>
      <c r="AC198" s="35">
        <f t="shared" si="66"/>
        <v>-2.7338200392540202</v>
      </c>
      <c r="AD198" s="36"/>
      <c r="AF198">
        <v>1.94</v>
      </c>
      <c r="AG198">
        <v>1.94</v>
      </c>
      <c r="AH198" s="41"/>
      <c r="AI198" s="36"/>
      <c r="AJ198" t="s">
        <v>350</v>
      </c>
    </row>
    <row r="199" spans="1:38" ht="15" x14ac:dyDescent="0.25">
      <c r="A199">
        <v>3.23</v>
      </c>
      <c r="B199">
        <v>3.77</v>
      </c>
      <c r="C199">
        <v>2.21</v>
      </c>
      <c r="D199" s="20">
        <f t="shared" si="54"/>
        <v>2.7338200392540202E-2</v>
      </c>
      <c r="E199" s="17">
        <f>IF(OR($A199="",$B199="",$C199=""),"",A199*'MPTO_working_3-way'!$I198)</f>
        <v>3.3183023872679049</v>
      </c>
      <c r="F199" s="21">
        <f>IF(OR($A199="",$B199="",$C199=""),"",B199*'MPTO_working_3-way'!$I198)</f>
        <v>3.8730650154798765</v>
      </c>
      <c r="G199" s="22">
        <f>IF(OR($A199="",$B199="",$C199=""),"",C199*'MPTO_working_3-way'!$I198)</f>
        <v>2.270417422867514</v>
      </c>
      <c r="H199" s="17">
        <f>IF(OR($A199="",$B199="",$C199=""),"",'MPTO_working_3-way'!E198)</f>
        <v>3.3279554709349468</v>
      </c>
      <c r="I199" s="21">
        <f>IF(OR($A199="",$B199="",$C199=""),"",'MPTO_working_3-way'!F198)</f>
        <v>3.9041262784409705</v>
      </c>
      <c r="J199" s="22">
        <f>IF(OR($A199="",$B199="",$C199=""),"",'MPTO_working_3-way'!G198)</f>
        <v>2.2554222669490223</v>
      </c>
      <c r="K199" s="17">
        <f>IF(OR($A199="",$B199="",$C199=""),"",'OddsRatio_working_3-way'!H198)</f>
        <v>3.3254608002830079</v>
      </c>
      <c r="L199" s="21">
        <f>IF(OR($A199="",$B199="",$C199=""),"",'OddsRatio_working_3-way'!I198)</f>
        <v>3.8885768685129736</v>
      </c>
      <c r="M199" s="22">
        <f>IF(OR($A199="",$B199="",$C199=""),"",'OddsRatio_working_3-way'!J198)</f>
        <v>2.2617971158486276</v>
      </c>
      <c r="N199" s="23">
        <f t="shared" si="55"/>
        <v>30.135891286970416</v>
      </c>
      <c r="O199" s="24">
        <f t="shared" si="56"/>
        <v>25.819344524380494</v>
      </c>
      <c r="P199" s="24">
        <f t="shared" si="57"/>
        <v>44.044764188649069</v>
      </c>
      <c r="Q199" t="s">
        <v>276</v>
      </c>
      <c r="R199" t="s">
        <v>233</v>
      </c>
      <c r="S199" t="s">
        <v>491</v>
      </c>
      <c r="T199" s="35">
        <v>100</v>
      </c>
      <c r="U199" s="35">
        <f t="shared" si="58"/>
        <v>35.483870967741936</v>
      </c>
      <c r="V199" s="35">
        <f t="shared" si="59"/>
        <v>78.354978354978357</v>
      </c>
      <c r="W199" s="35">
        <f t="shared" si="60"/>
        <v>83.079526226734345</v>
      </c>
      <c r="X199" s="35">
        <f t="shared" si="61"/>
        <v>38.565495418287298</v>
      </c>
      <c r="Y199" s="35">
        <f t="shared" si="62"/>
        <v>81.436602805523719</v>
      </c>
      <c r="Z199" s="35">
        <f t="shared" si="63"/>
        <v>86.161150677279707</v>
      </c>
      <c r="AA199" s="35">
        <f t="shared" si="64"/>
        <v>-3.0816244505453625</v>
      </c>
      <c r="AB199" s="35">
        <f t="shared" si="65"/>
        <v>-3.0816244505453625</v>
      </c>
      <c r="AC199" s="35">
        <f t="shared" si="66"/>
        <v>-3.0816244505453625</v>
      </c>
      <c r="AD199" s="36"/>
      <c r="AE199" s="36"/>
      <c r="AF199">
        <v>1.78</v>
      </c>
      <c r="AG199">
        <v>2.12</v>
      </c>
      <c r="AH199" s="41"/>
      <c r="AI199" s="36"/>
      <c r="AJ199" t="s">
        <v>350</v>
      </c>
      <c r="AK199" s="35"/>
      <c r="AL199" s="35"/>
    </row>
    <row r="200" spans="1:38" s="35" customFormat="1" ht="15" x14ac:dyDescent="0.25">
      <c r="A200">
        <v>1.55</v>
      </c>
      <c r="B200">
        <v>4.62</v>
      </c>
      <c r="C200">
        <v>5.91</v>
      </c>
      <c r="D200" s="20">
        <f t="shared" si="54"/>
        <v>3.0816244505453616E-2</v>
      </c>
      <c r="E200" s="17">
        <f>IF(OR($A200="",$B200="",$C200=""),"",A200*'MPTO_working_3-way'!$I199)</f>
        <v>1.597765178983453</v>
      </c>
      <c r="F200" s="21">
        <f>IF(OR($A200="",$B200="",$C200=""),"",B200*'MPTO_working_3-way'!$I199)</f>
        <v>4.7623710496151954</v>
      </c>
      <c r="G200" s="22">
        <f>IF(OR($A200="",$B200="",$C200=""),"",C200*'MPTO_working_3-way'!$I199)</f>
        <v>6.0921240050272312</v>
      </c>
      <c r="H200" s="17">
        <f>IF(OR($A200="",$B200="",$C200=""),"",'MPTO_working_3-way'!E199)</f>
        <v>1.5750779602277232</v>
      </c>
      <c r="I200" s="21">
        <f>IF(OR($A200="",$B200="",$C200=""),"",'MPTO_working_3-way'!F199)</f>
        <v>4.8501748269780203</v>
      </c>
      <c r="J200" s="22">
        <f>IF(OR($A200="",$B200="",$C200=""),"",'MPTO_working_3-way'!G199)</f>
        <v>6.2919731143709674</v>
      </c>
      <c r="K200" s="17">
        <f>IF(OR($A200="",$B200="",$C200=""),"",'OddsRatio_working_3-way'!H199)</f>
        <v>1.58257689525268</v>
      </c>
      <c r="L200" s="21">
        <f>IF(OR($A200="",$B200="",$C200=""),"",'OddsRatio_working_3-way'!I199)</f>
        <v>4.8344152014812778</v>
      </c>
      <c r="M200" s="22">
        <f>IF(OR($A200="",$B200="",$C200=""),"",'OddsRatio_working_3-way'!J199)</f>
        <v>6.2008228285284748</v>
      </c>
      <c r="N200" s="23">
        <f t="shared" si="55"/>
        <v>62.587419800713803</v>
      </c>
      <c r="O200" s="24">
        <f t="shared" si="56"/>
        <v>20.997943872533853</v>
      </c>
      <c r="P200" s="24">
        <f t="shared" si="57"/>
        <v>16.414636326752348</v>
      </c>
      <c r="Q200" t="s">
        <v>232</v>
      </c>
      <c r="R200" t="s">
        <v>279</v>
      </c>
      <c r="S200" t="s">
        <v>491</v>
      </c>
      <c r="T200" s="35">
        <v>100</v>
      </c>
      <c r="U200" s="35">
        <f t="shared" si="58"/>
        <v>23.664122137404579</v>
      </c>
      <c r="V200" s="35">
        <f t="shared" si="59"/>
        <v>83.66013071895425</v>
      </c>
      <c r="W200" s="35">
        <f t="shared" si="60"/>
        <v>89.293361884368309</v>
      </c>
      <c r="X200" s="35">
        <f t="shared" si="61"/>
        <v>27.046507396677445</v>
      </c>
      <c r="Y200" s="35">
        <f t="shared" si="62"/>
        <v>87.042515978227115</v>
      </c>
      <c r="Z200" s="35">
        <f t="shared" si="63"/>
        <v>92.675747143641161</v>
      </c>
      <c r="AA200" s="35">
        <f t="shared" si="64"/>
        <v>-3.3823852592728656</v>
      </c>
      <c r="AB200" s="35">
        <f t="shared" si="65"/>
        <v>-3.3823852592728656</v>
      </c>
      <c r="AC200" s="35">
        <f t="shared" si="66"/>
        <v>-3.3823852592728514</v>
      </c>
      <c r="AD200" s="36"/>
      <c r="AE200" s="36"/>
      <c r="AF200">
        <v>1.64</v>
      </c>
      <c r="AG200">
        <v>2.37</v>
      </c>
      <c r="AH200" s="41"/>
      <c r="AI200" s="36"/>
      <c r="AJ200" t="s">
        <v>350</v>
      </c>
    </row>
    <row r="201" spans="1:38" s="35" customFormat="1" ht="15" x14ac:dyDescent="0.25">
      <c r="A201">
        <v>1.31</v>
      </c>
      <c r="B201">
        <v>6.12</v>
      </c>
      <c r="C201">
        <v>9.34</v>
      </c>
      <c r="D201" s="20">
        <f t="shared" si="54"/>
        <v>3.3823852592728576E-2</v>
      </c>
      <c r="E201" s="17">
        <f>IF(OR($A201="",$B201="",$C201=""),"",A201*'MPTO_working_3-way'!$I200)</f>
        <v>1.3543092468964746</v>
      </c>
      <c r="F201" s="21">
        <f>IF(OR($A201="",$B201="",$C201=""),"",B201*'MPTO_working_3-way'!$I200)</f>
        <v>6.3270019778674991</v>
      </c>
      <c r="G201" s="22">
        <f>IF(OR($A201="",$B201="",$C201=""),"",C201*'MPTO_working_3-way'!$I200)</f>
        <v>9.655914783216085</v>
      </c>
      <c r="H201" s="17">
        <f>IF(OR($A201="",$B201="",$C201=""),"",'MPTO_working_3-way'!E200)</f>
        <v>1.3296384257633966</v>
      </c>
      <c r="I201" s="21">
        <f>IF(OR($A201="",$B201="",$C201=""),"",'MPTO_working_3-way'!F200)</f>
        <v>6.5735814542331221</v>
      </c>
      <c r="J201" s="22">
        <f>IF(OR($A201="",$B201="",$C201=""),"",'MPTO_working_3-way'!G200)</f>
        <v>10.439310877608317</v>
      </c>
      <c r="K201" s="17">
        <f>IF(OR($A201="",$B201="",$C201=""),"",'OddsRatio_working_3-way'!H200)</f>
        <v>1.3366565716778083</v>
      </c>
      <c r="L201" s="21">
        <f>IF(OR($A201="",$B201="",$C201=""),"",'OddsRatio_working_3-way'!I200)</f>
        <v>6.5602633773883152</v>
      </c>
      <c r="M201" s="22">
        <f>IF(OR($A201="",$B201="",$C201=""),"",'OddsRatio_working_3-way'!J200)</f>
        <v>10.057147767073934</v>
      </c>
      <c r="N201" s="23">
        <f t="shared" si="55"/>
        <v>73.838379402015661</v>
      </c>
      <c r="O201" s="24">
        <f t="shared" si="56"/>
        <v>15.805274022326884</v>
      </c>
      <c r="P201" s="24">
        <f t="shared" si="57"/>
        <v>10.356346575657446</v>
      </c>
      <c r="Q201" t="s">
        <v>278</v>
      </c>
      <c r="R201" t="s">
        <v>274</v>
      </c>
      <c r="S201" t="s">
        <v>491</v>
      </c>
      <c r="T201" s="35">
        <v>100</v>
      </c>
      <c r="U201" s="35" t="e">
        <f t="shared" si="58"/>
        <v>#DIV/0!</v>
      </c>
      <c r="V201" s="35" t="e">
        <f t="shared" si="59"/>
        <v>#DIV/0!</v>
      </c>
      <c r="W201" s="35" t="e">
        <f t="shared" si="60"/>
        <v>#DIV/0!</v>
      </c>
      <c r="X201" s="35" t="e">
        <f t="shared" si="61"/>
        <v>#DIV/0!</v>
      </c>
      <c r="Y201" s="35" t="e">
        <f t="shared" si="62"/>
        <v>#DIV/0!</v>
      </c>
      <c r="Z201" s="35" t="e">
        <f t="shared" si="63"/>
        <v>#DIV/0!</v>
      </c>
      <c r="AA201" s="35" t="e">
        <f t="shared" si="64"/>
        <v>#DIV/0!</v>
      </c>
      <c r="AB201" s="35" t="e">
        <f t="shared" si="65"/>
        <v>#DIV/0!</v>
      </c>
      <c r="AC201" s="35" t="e">
        <f t="shared" si="66"/>
        <v>#DIV/0!</v>
      </c>
      <c r="AD201" s="36"/>
      <c r="AE201" s="36"/>
      <c r="AF201">
        <v>1.47</v>
      </c>
      <c r="AG201">
        <v>2.78</v>
      </c>
      <c r="AH201" s="41"/>
      <c r="AI201" s="36"/>
      <c r="AJ201" t="s">
        <v>350</v>
      </c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2023-09-30T06:57:17Z</dcterms:modified>
</cp:coreProperties>
</file>