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5" i="8" l="1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S61" i="8" s="1"/>
  <c r="R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S62" i="8" s="1"/>
  <c r="R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S64" i="8" s="1"/>
  <c r="R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S65" i="8" s="1"/>
  <c r="R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S66" i="8" s="1"/>
  <c r="R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S67" i="8" s="1"/>
  <c r="R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S68" i="8" s="1"/>
  <c r="R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S69" i="8" s="1"/>
  <c r="R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S72" i="8" s="1"/>
  <c r="R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S73" i="8" s="1"/>
  <c r="R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S74" i="8" s="1"/>
  <c r="R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S75" i="8" s="1"/>
  <c r="R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S77" i="8" s="1"/>
  <c r="R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S79" i="8" s="1"/>
  <c r="R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S91" i="8" s="1"/>
  <c r="R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S93" i="8" s="1"/>
  <c r="R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S95" i="8" s="1"/>
  <c r="R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S99" i="8" s="1"/>
  <c r="R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S100" i="8" s="1"/>
  <c r="R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AA65" i="2" s="1"/>
  <c r="Y65" i="2"/>
  <c r="Z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AA73" i="2" s="1"/>
  <c r="Y73" i="2"/>
  <c r="Z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AA81" i="2" s="1"/>
  <c r="Y81" i="2"/>
  <c r="Z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AA89" i="2" s="1"/>
  <c r="Y89" i="2"/>
  <c r="Z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AB103" i="2" s="1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AA105" i="2" s="1"/>
  <c r="Y105" i="2"/>
  <c r="Z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 s="1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AC110" i="2" s="1"/>
  <c r="X110" i="2"/>
  <c r="Y110" i="2"/>
  <c r="Z110" i="2"/>
  <c r="AA110" i="2"/>
  <c r="U111" i="2"/>
  <c r="AA111" i="2" s="1"/>
  <c r="V111" i="2"/>
  <c r="AB111" i="2" s="1"/>
  <c r="W111" i="2"/>
  <c r="X111" i="2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AA113" i="2" s="1"/>
  <c r="Y113" i="2"/>
  <c r="Z113" i="2"/>
  <c r="AB113" i="2"/>
  <c r="U114" i="2"/>
  <c r="V114" i="2"/>
  <c r="AB114" i="2" s="1"/>
  <c r="W114" i="2"/>
  <c r="AC114" i="2" s="1"/>
  <c r="X114" i="2"/>
  <c r="Y114" i="2"/>
  <c r="Z114" i="2"/>
  <c r="AA114" i="2"/>
  <c r="U115" i="2"/>
  <c r="AA115" i="2" s="1"/>
  <c r="V115" i="2"/>
  <c r="AB115" i="2" s="1"/>
  <c r="W115" i="2"/>
  <c r="X115" i="2"/>
  <c r="Y115" i="2"/>
  <c r="Z115" i="2"/>
  <c r="AC115" i="2" s="1"/>
  <c r="U116" i="2"/>
  <c r="AA116" i="2" s="1"/>
  <c r="V116" i="2"/>
  <c r="W116" i="2"/>
  <c r="X116" i="2"/>
  <c r="Y116" i="2"/>
  <c r="AB116" i="2" s="1"/>
  <c r="Z116" i="2"/>
  <c r="AC116" i="2"/>
  <c r="U117" i="2"/>
  <c r="V117" i="2"/>
  <c r="W117" i="2"/>
  <c r="AC117" i="2" s="1"/>
  <c r="X117" i="2"/>
  <c r="AA117" i="2" s="1"/>
  <c r="Y117" i="2"/>
  <c r="Z117" i="2"/>
  <c r="AB117" i="2"/>
  <c r="U118" i="2"/>
  <c r="V118" i="2"/>
  <c r="AB118" i="2" s="1"/>
  <c r="W118" i="2"/>
  <c r="AC118" i="2" s="1"/>
  <c r="X118" i="2"/>
  <c r="Y118" i="2"/>
  <c r="Z118" i="2"/>
  <c r="AA118" i="2"/>
  <c r="U119" i="2"/>
  <c r="AA119" i="2" s="1"/>
  <c r="V119" i="2"/>
  <c r="AB119" i="2" s="1"/>
  <c r="W119" i="2"/>
  <c r="X119" i="2"/>
  <c r="Y119" i="2"/>
  <c r="Z119" i="2"/>
  <c r="AC119" i="2" s="1"/>
  <c r="U120" i="2"/>
  <c r="AA120" i="2" s="1"/>
  <c r="V120" i="2"/>
  <c r="W120" i="2"/>
  <c r="X120" i="2"/>
  <c r="Y120" i="2"/>
  <c r="AB120" i="2" s="1"/>
  <c r="Z120" i="2"/>
  <c r="AC120" i="2"/>
  <c r="U121" i="2"/>
  <c r="V121" i="2"/>
  <c r="W121" i="2"/>
  <c r="AC121" i="2" s="1"/>
  <c r="X121" i="2"/>
  <c r="AA121" i="2" s="1"/>
  <c r="Y121" i="2"/>
  <c r="Z121" i="2"/>
  <c r="AB121" i="2"/>
  <c r="U122" i="2"/>
  <c r="V122" i="2"/>
  <c r="AB122" i="2" s="1"/>
  <c r="W122" i="2"/>
  <c r="AC122" i="2" s="1"/>
  <c r="X122" i="2"/>
  <c r="Y122" i="2"/>
  <c r="Z122" i="2"/>
  <c r="AA122" i="2"/>
  <c r="U123" i="2"/>
  <c r="AA123" i="2" s="1"/>
  <c r="V123" i="2"/>
  <c r="AB123" i="2" s="1"/>
  <c r="W123" i="2"/>
  <c r="X123" i="2"/>
  <c r="Y123" i="2"/>
  <c r="Z123" i="2"/>
  <c r="AC123" i="2" s="1"/>
  <c r="U124" i="2"/>
  <c r="AA124" i="2" s="1"/>
  <c r="V124" i="2"/>
  <c r="W124" i="2"/>
  <c r="X124" i="2"/>
  <c r="Y124" i="2"/>
  <c r="AB124" i="2" s="1"/>
  <c r="Z124" i="2"/>
  <c r="AC124" i="2"/>
  <c r="U125" i="2"/>
  <c r="V125" i="2"/>
  <c r="W125" i="2"/>
  <c r="AC125" i="2" s="1"/>
  <c r="X125" i="2"/>
  <c r="AA125" i="2" s="1"/>
  <c r="Y125" i="2"/>
  <c r="Z125" i="2"/>
  <c r="AB125" i="2"/>
  <c r="E61" i="2"/>
  <c r="F61" i="2"/>
  <c r="G61" i="2"/>
  <c r="H61" i="2"/>
  <c r="I61" i="2"/>
  <c r="J61" i="2"/>
  <c r="K61" i="2"/>
  <c r="L61" i="2"/>
  <c r="M61" i="2"/>
  <c r="N61" i="2"/>
  <c r="O61" i="2"/>
  <c r="P61" i="2"/>
  <c r="E62" i="2"/>
  <c r="F62" i="2"/>
  <c r="G62" i="2"/>
  <c r="H62" i="2"/>
  <c r="I62" i="2"/>
  <c r="J62" i="2"/>
  <c r="K62" i="2"/>
  <c r="L62" i="2"/>
  <c r="M62" i="2"/>
  <c r="N62" i="2"/>
  <c r="O62" i="2"/>
  <c r="P62" i="2"/>
  <c r="E63" i="2"/>
  <c r="F63" i="2"/>
  <c r="G63" i="2"/>
  <c r="H63" i="2"/>
  <c r="I63" i="2"/>
  <c r="J63" i="2"/>
  <c r="K63" i="2"/>
  <c r="L63" i="2"/>
  <c r="M63" i="2"/>
  <c r="N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F90" i="2"/>
  <c r="O90" i="2" s="1"/>
  <c r="G90" i="2"/>
  <c r="H90" i="2"/>
  <c r="I90" i="2"/>
  <c r="J90" i="2"/>
  <c r="K90" i="2"/>
  <c r="L90" i="2"/>
  <c r="M90" i="2"/>
  <c r="N90" i="2"/>
  <c r="P90" i="2"/>
  <c r="E91" i="2"/>
  <c r="F91" i="2"/>
  <c r="O91" i="2" s="1"/>
  <c r="G91" i="2"/>
  <c r="H91" i="2"/>
  <c r="I91" i="2"/>
  <c r="J91" i="2"/>
  <c r="K91" i="2"/>
  <c r="L91" i="2"/>
  <c r="M91" i="2"/>
  <c r="N91" i="2"/>
  <c r="P91" i="2"/>
  <c r="E92" i="2"/>
  <c r="F92" i="2"/>
  <c r="O92" i="2" s="1"/>
  <c r="G92" i="2"/>
  <c r="H92" i="2"/>
  <c r="I92" i="2"/>
  <c r="J92" i="2"/>
  <c r="K92" i="2"/>
  <c r="L92" i="2"/>
  <c r="M92" i="2"/>
  <c r="N92" i="2"/>
  <c r="P92" i="2"/>
  <c r="E93" i="2"/>
  <c r="F93" i="2"/>
  <c r="O93" i="2" s="1"/>
  <c r="G93" i="2"/>
  <c r="H93" i="2"/>
  <c r="I93" i="2"/>
  <c r="J93" i="2"/>
  <c r="K93" i="2"/>
  <c r="L93" i="2"/>
  <c r="M93" i="2"/>
  <c r="N93" i="2"/>
  <c r="P93" i="2"/>
  <c r="E94" i="2"/>
  <c r="F94" i="2"/>
  <c r="O94" i="2" s="1"/>
  <c r="G94" i="2"/>
  <c r="H94" i="2"/>
  <c r="I94" i="2"/>
  <c r="J94" i="2"/>
  <c r="K94" i="2"/>
  <c r="L94" i="2"/>
  <c r="M94" i="2"/>
  <c r="N94" i="2"/>
  <c r="P94" i="2"/>
  <c r="E95" i="2"/>
  <c r="F95" i="2"/>
  <c r="O95" i="2" s="1"/>
  <c r="G95" i="2"/>
  <c r="H95" i="2"/>
  <c r="I95" i="2"/>
  <c r="J95" i="2"/>
  <c r="K95" i="2"/>
  <c r="L95" i="2"/>
  <c r="M95" i="2"/>
  <c r="N95" i="2"/>
  <c r="P95" i="2"/>
  <c r="E96" i="2"/>
  <c r="F96" i="2"/>
  <c r="O96" i="2" s="1"/>
  <c r="G96" i="2"/>
  <c r="H96" i="2"/>
  <c r="I96" i="2"/>
  <c r="J96" i="2"/>
  <c r="K96" i="2"/>
  <c r="L96" i="2"/>
  <c r="M96" i="2"/>
  <c r="N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O103" i="2" s="1"/>
  <c r="G103" i="2"/>
  <c r="H103" i="2"/>
  <c r="I103" i="2"/>
  <c r="J103" i="2"/>
  <c r="K103" i="2"/>
  <c r="L103" i="2"/>
  <c r="M103" i="2"/>
  <c r="N103" i="2"/>
  <c r="P103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E105" i="2"/>
  <c r="F105" i="2"/>
  <c r="O105" i="2" s="1"/>
  <c r="G105" i="2"/>
  <c r="H105" i="2"/>
  <c r="I105" i="2"/>
  <c r="J105" i="2"/>
  <c r="K105" i="2"/>
  <c r="L105" i="2"/>
  <c r="M105" i="2"/>
  <c r="N105" i="2"/>
  <c r="P105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E107" i="2"/>
  <c r="F107" i="2"/>
  <c r="O107" i="2" s="1"/>
  <c r="G107" i="2"/>
  <c r="H107" i="2"/>
  <c r="I107" i="2"/>
  <c r="J107" i="2"/>
  <c r="K107" i="2"/>
  <c r="L107" i="2"/>
  <c r="M107" i="2"/>
  <c r="N107" i="2"/>
  <c r="P107" i="2"/>
  <c r="E108" i="2"/>
  <c r="F108" i="2"/>
  <c r="O108" i="2" s="1"/>
  <c r="G108" i="2"/>
  <c r="H108" i="2"/>
  <c r="I108" i="2"/>
  <c r="J108" i="2"/>
  <c r="K108" i="2"/>
  <c r="L108" i="2"/>
  <c r="M108" i="2"/>
  <c r="N108" i="2"/>
  <c r="P108" i="2"/>
  <c r="E109" i="2"/>
  <c r="F109" i="2"/>
  <c r="O109" i="2" s="1"/>
  <c r="G109" i="2"/>
  <c r="H109" i="2"/>
  <c r="I109" i="2"/>
  <c r="J109" i="2"/>
  <c r="K109" i="2"/>
  <c r="L109" i="2"/>
  <c r="M109" i="2"/>
  <c r="N109" i="2"/>
  <c r="P109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E111" i="2"/>
  <c r="F111" i="2"/>
  <c r="O111" i="2" s="1"/>
  <c r="G111" i="2"/>
  <c r="H111" i="2"/>
  <c r="I111" i="2"/>
  <c r="J111" i="2"/>
  <c r="K111" i="2"/>
  <c r="L111" i="2"/>
  <c r="M111" i="2"/>
  <c r="N111" i="2"/>
  <c r="P111" i="2"/>
  <c r="E112" i="2"/>
  <c r="F112" i="2"/>
  <c r="O112" i="2" s="1"/>
  <c r="G112" i="2"/>
  <c r="H112" i="2"/>
  <c r="I112" i="2"/>
  <c r="J112" i="2"/>
  <c r="K112" i="2"/>
  <c r="L112" i="2"/>
  <c r="M112" i="2"/>
  <c r="N112" i="2"/>
  <c r="P112" i="2"/>
  <c r="E113" i="2"/>
  <c r="F113" i="2"/>
  <c r="O113" i="2" s="1"/>
  <c r="G113" i="2"/>
  <c r="H113" i="2"/>
  <c r="I113" i="2"/>
  <c r="J113" i="2"/>
  <c r="K113" i="2"/>
  <c r="L113" i="2"/>
  <c r="M113" i="2"/>
  <c r="N113" i="2"/>
  <c r="P113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O121" i="2" s="1"/>
  <c r="G121" i="2"/>
  <c r="H121" i="2"/>
  <c r="I121" i="2"/>
  <c r="J121" i="2"/>
  <c r="K121" i="2"/>
  <c r="L121" i="2"/>
  <c r="M121" i="2"/>
  <c r="N121" i="2"/>
  <c r="P121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E123" i="2"/>
  <c r="F123" i="2"/>
  <c r="O123" i="2" s="1"/>
  <c r="G123" i="2"/>
  <c r="H123" i="2"/>
  <c r="I123" i="2"/>
  <c r="J123" i="2"/>
  <c r="K123" i="2"/>
  <c r="L123" i="2"/>
  <c r="M123" i="2"/>
  <c r="N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U5" i="2"/>
  <c r="V5" i="2"/>
  <c r="W5" i="2"/>
  <c r="X5" i="2"/>
  <c r="AA5" i="2" s="1"/>
  <c r="Y5" i="2"/>
  <c r="Z5" i="2"/>
  <c r="AC5" i="2" s="1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AA11" i="2" s="1"/>
  <c r="V11" i="2"/>
  <c r="AB11" i="2" s="1"/>
  <c r="W11" i="2"/>
  <c r="X11" i="2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AC14" i="2" s="1"/>
  <c r="X14" i="2"/>
  <c r="Y14" i="2"/>
  <c r="AB14" i="2" s="1"/>
  <c r="Z14" i="2"/>
  <c r="AA14" i="2"/>
  <c r="U15" i="2"/>
  <c r="V15" i="2"/>
  <c r="AB15" i="2" s="1"/>
  <c r="W15" i="2"/>
  <c r="X15" i="2"/>
  <c r="AA15" i="2" s="1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AC18" i="2" s="1"/>
  <c r="X18" i="2"/>
  <c r="Y18" i="2"/>
  <c r="AB18" i="2" s="1"/>
  <c r="Z18" i="2"/>
  <c r="AA18" i="2"/>
  <c r="U19" i="2"/>
  <c r="V19" i="2"/>
  <c r="AB19" i="2" s="1"/>
  <c r="W19" i="2"/>
  <c r="X19" i="2"/>
  <c r="AA19" i="2" s="1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AA21" i="2" s="1"/>
  <c r="V21" i="2"/>
  <c r="W21" i="2"/>
  <c r="X21" i="2"/>
  <c r="Y21" i="2"/>
  <c r="Z21" i="2"/>
  <c r="AC21" i="2" s="1"/>
  <c r="AB21" i="2"/>
  <c r="U22" i="2"/>
  <c r="V22" i="2"/>
  <c r="W22" i="2"/>
  <c r="AC22" i="2" s="1"/>
  <c r="X22" i="2"/>
  <c r="Y22" i="2"/>
  <c r="AB22" i="2" s="1"/>
  <c r="Z22" i="2"/>
  <c r="AA22" i="2"/>
  <c r="U23" i="2"/>
  <c r="V23" i="2"/>
  <c r="AB23" i="2" s="1"/>
  <c r="W23" i="2"/>
  <c r="X23" i="2"/>
  <c r="AA23" i="2" s="1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AC26" i="2" s="1"/>
  <c r="X26" i="2"/>
  <c r="Y26" i="2"/>
  <c r="AB26" i="2" s="1"/>
  <c r="Z26" i="2"/>
  <c r="AA26" i="2"/>
  <c r="U27" i="2"/>
  <c r="V27" i="2"/>
  <c r="AB27" i="2" s="1"/>
  <c r="W27" i="2"/>
  <c r="X27" i="2"/>
  <c r="AA27" i="2" s="1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AC30" i="2" s="1"/>
  <c r="X30" i="2"/>
  <c r="Y30" i="2"/>
  <c r="AB30" i="2" s="1"/>
  <c r="Z30" i="2"/>
  <c r="AA30" i="2"/>
  <c r="U31" i="2"/>
  <c r="V31" i="2"/>
  <c r="AB31" i="2" s="1"/>
  <c r="W31" i="2"/>
  <c r="X31" i="2"/>
  <c r="AA31" i="2" s="1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AA33" i="2" s="1"/>
  <c r="V33" i="2"/>
  <c r="W33" i="2"/>
  <c r="X33" i="2"/>
  <c r="Y33" i="2"/>
  <c r="Z33" i="2"/>
  <c r="AC33" i="2" s="1"/>
  <c r="AB33" i="2"/>
  <c r="U34" i="2"/>
  <c r="V34" i="2"/>
  <c r="W34" i="2"/>
  <c r="AC34" i="2" s="1"/>
  <c r="X34" i="2"/>
  <c r="Y34" i="2"/>
  <c r="AB34" i="2" s="1"/>
  <c r="Z34" i="2"/>
  <c r="AA34" i="2"/>
  <c r="U35" i="2"/>
  <c r="V35" i="2"/>
  <c r="AB35" i="2" s="1"/>
  <c r="W35" i="2"/>
  <c r="X35" i="2"/>
  <c r="AA35" i="2" s="1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AC38" i="2" s="1"/>
  <c r="X38" i="2"/>
  <c r="Y38" i="2"/>
  <c r="AB38" i="2" s="1"/>
  <c r="Z38" i="2"/>
  <c r="AA38" i="2"/>
  <c r="U39" i="2"/>
  <c r="V39" i="2"/>
  <c r="AB39" i="2" s="1"/>
  <c r="W39" i="2"/>
  <c r="X39" i="2"/>
  <c r="AA39" i="2" s="1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AC42" i="2" s="1"/>
  <c r="X42" i="2"/>
  <c r="Y42" i="2"/>
  <c r="AB42" i="2" s="1"/>
  <c r="Z42" i="2"/>
  <c r="AA42" i="2"/>
  <c r="U43" i="2"/>
  <c r="V43" i="2"/>
  <c r="AB43" i="2" s="1"/>
  <c r="W43" i="2"/>
  <c r="X43" i="2"/>
  <c r="AA43" i="2" s="1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AC46" i="2" s="1"/>
  <c r="X46" i="2"/>
  <c r="Y46" i="2"/>
  <c r="AB46" i="2" s="1"/>
  <c r="Z46" i="2"/>
  <c r="AA46" i="2"/>
  <c r="U47" i="2"/>
  <c r="V47" i="2"/>
  <c r="AB47" i="2" s="1"/>
  <c r="W47" i="2"/>
  <c r="X47" i="2"/>
  <c r="AA47" i="2" s="1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AC50" i="2" s="1"/>
  <c r="X50" i="2"/>
  <c r="Y50" i="2"/>
  <c r="AB50" i="2" s="1"/>
  <c r="Z50" i="2"/>
  <c r="AA50" i="2"/>
  <c r="U51" i="2"/>
  <c r="V51" i="2"/>
  <c r="AB51" i="2" s="1"/>
  <c r="W51" i="2"/>
  <c r="X51" i="2"/>
  <c r="AA51" i="2" s="1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AC54" i="2" s="1"/>
  <c r="X54" i="2"/>
  <c r="Y54" i="2"/>
  <c r="AB54" i="2" s="1"/>
  <c r="Z54" i="2"/>
  <c r="AA54" i="2"/>
  <c r="U55" i="2"/>
  <c r="V55" i="2"/>
  <c r="AB55" i="2" s="1"/>
  <c r="W55" i="2"/>
  <c r="X55" i="2"/>
  <c r="AA55" i="2" s="1"/>
  <c r="Y55" i="2"/>
  <c r="Z55" i="2"/>
  <c r="AC55" i="2" s="1"/>
  <c r="U56" i="2"/>
  <c r="AA56" i="2" s="1"/>
  <c r="V56" i="2"/>
  <c r="AB56" i="2" s="1"/>
  <c r="W56" i="2"/>
  <c r="X56" i="2"/>
  <c r="Y56" i="2"/>
  <c r="Z56" i="2"/>
  <c r="AC56" i="2"/>
  <c r="U57" i="2"/>
  <c r="AA57" i="2" s="1"/>
  <c r="V57" i="2"/>
  <c r="W57" i="2"/>
  <c r="X57" i="2"/>
  <c r="Y57" i="2"/>
  <c r="Z57" i="2"/>
  <c r="AC57" i="2" s="1"/>
  <c r="AB57" i="2"/>
  <c r="U58" i="2"/>
  <c r="V58" i="2"/>
  <c r="W58" i="2"/>
  <c r="AC58" i="2" s="1"/>
  <c r="X58" i="2"/>
  <c r="Y58" i="2"/>
  <c r="AB58" i="2" s="1"/>
  <c r="Z58" i="2"/>
  <c r="AA58" i="2"/>
  <c r="U59" i="2"/>
  <c r="V59" i="2"/>
  <c r="AB59" i="2" s="1"/>
  <c r="W59" i="2"/>
  <c r="X59" i="2"/>
  <c r="AA59" i="2" s="1"/>
  <c r="Y59" i="2"/>
  <c r="Z59" i="2"/>
  <c r="AC59" i="2" s="1"/>
  <c r="U60" i="2"/>
  <c r="V60" i="2"/>
  <c r="W60" i="2"/>
  <c r="X60" i="2"/>
  <c r="Y60" i="2"/>
  <c r="AB60" i="2" s="1"/>
  <c r="Z60" i="2"/>
  <c r="AC60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AA60" i="2" l="1"/>
  <c r="U4" i="2"/>
  <c r="V4" i="2"/>
  <c r="W4" i="2"/>
  <c r="AC4" i="2" s="1"/>
  <c r="X4" i="2"/>
  <c r="AA4" i="2" s="1"/>
  <c r="Y4" i="2"/>
  <c r="Z4" i="2"/>
  <c r="AB4" i="2" l="1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I53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2" i="5" l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37" i="11" l="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W22" i="4" s="1"/>
  <c r="X22" i="4" s="1"/>
  <c r="Y22" i="4" s="1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J5" i="4"/>
  <c r="AK5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X38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717" i="3"/>
  <c r="D716" i="3"/>
  <c r="D514" i="3"/>
  <c r="D945" i="3"/>
  <c r="D757" i="3"/>
  <c r="D895" i="3"/>
  <c r="D551" i="3"/>
  <c r="D892" i="3"/>
  <c r="D750" i="3"/>
  <c r="D530" i="3"/>
  <c r="D664" i="3"/>
  <c r="D470" i="3"/>
  <c r="D677" i="3"/>
  <c r="D836" i="3"/>
  <c r="D966" i="3"/>
  <c r="D672" i="3"/>
  <c r="D469" i="3"/>
  <c r="D647" i="3"/>
  <c r="D978" i="3"/>
  <c r="D536" i="3"/>
  <c r="D876" i="3"/>
  <c r="D970" i="3"/>
  <c r="D840" i="3"/>
  <c r="D940" i="3"/>
  <c r="D992" i="3"/>
  <c r="D801" i="3"/>
  <c r="D660" i="3"/>
  <c r="D654" i="3"/>
  <c r="D631" i="3"/>
  <c r="D658" i="3"/>
  <c r="D874" i="3"/>
  <c r="D764" i="3"/>
  <c r="D811" i="3"/>
  <c r="D700" i="3"/>
  <c r="D497" i="3"/>
  <c r="D541" i="3"/>
  <c r="D939" i="3"/>
  <c r="D704" i="3"/>
  <c r="D779" i="3"/>
  <c r="D975" i="3"/>
  <c r="D739" i="3"/>
  <c r="D591" i="3"/>
  <c r="D662" i="3"/>
  <c r="D575" i="3"/>
  <c r="D769" i="3"/>
  <c r="D809" i="3"/>
  <c r="D787" i="3"/>
  <c r="D586" i="3"/>
  <c r="D478" i="3"/>
  <c r="D634" i="3"/>
  <c r="D768" i="3"/>
  <c r="D459" i="3"/>
  <c r="D920" i="3"/>
  <c r="D994" i="3"/>
  <c r="D957" i="3"/>
  <c r="D959" i="3"/>
  <c r="D834" i="3"/>
  <c r="D877" i="3"/>
  <c r="D675" i="3"/>
  <c r="D747" i="3"/>
  <c r="D424" i="3"/>
  <c r="D897" i="3"/>
  <c r="D953" i="3"/>
  <c r="D513" i="3"/>
  <c r="D973" i="3"/>
  <c r="D851" i="3"/>
  <c r="D558" i="3"/>
  <c r="D638" i="3"/>
  <c r="D690" i="3"/>
  <c r="D908" i="3"/>
  <c r="D649" i="3"/>
  <c r="D907" i="3"/>
  <c r="D848" i="3"/>
  <c r="D562" i="3"/>
  <c r="D676" i="3"/>
  <c r="D734" i="3"/>
  <c r="D472" i="3"/>
  <c r="D698" i="3"/>
  <c r="D593" i="3"/>
  <c r="D611" i="3"/>
  <c r="D916" i="3"/>
  <c r="D532" i="3"/>
  <c r="D550" i="3"/>
  <c r="D695" i="3"/>
  <c r="D454" i="3"/>
  <c r="D656" i="3"/>
  <c r="D969" i="3"/>
  <c r="D600" i="3"/>
  <c r="D850" i="3"/>
  <c r="D998" i="3"/>
  <c r="D781" i="3"/>
  <c r="D448" i="3"/>
  <c r="D420" i="3"/>
  <c r="D341" i="3"/>
  <c r="D403" i="3"/>
  <c r="D374" i="3"/>
  <c r="D375" i="3"/>
  <c r="D379" i="3"/>
  <c r="D353" i="3"/>
  <c r="D407" i="3"/>
  <c r="D357" i="3"/>
  <c r="D330" i="3"/>
  <c r="D269" i="3"/>
  <c r="D270" i="3"/>
  <c r="D246" i="3"/>
  <c r="D674" i="3"/>
  <c r="D882" i="3"/>
  <c r="D931" i="3"/>
  <c r="D889" i="3"/>
  <c r="D628" i="3"/>
  <c r="D758" i="3"/>
  <c r="D481" i="3"/>
  <c r="D463" i="3"/>
  <c r="D564" i="3"/>
  <c r="D802" i="3"/>
  <c r="D705" i="3"/>
  <c r="D731" i="3"/>
  <c r="D880" i="3"/>
  <c r="D712" i="3"/>
  <c r="D479" i="3"/>
  <c r="D467" i="3"/>
  <c r="D441" i="3"/>
  <c r="D370" i="3"/>
  <c r="D286" i="3"/>
  <c r="D416" i="3"/>
  <c r="D756" i="3"/>
  <c r="D640" i="3"/>
  <c r="D697" i="3"/>
  <c r="D699" i="3"/>
  <c r="D466" i="3"/>
  <c r="D488" i="3"/>
  <c r="D884" i="3"/>
  <c r="D542" i="3"/>
  <c r="D673" i="3"/>
  <c r="D582" i="3"/>
  <c r="D683" i="3"/>
  <c r="D665" i="3"/>
  <c r="D775" i="3"/>
  <c r="D714" i="3"/>
  <c r="D870" i="3"/>
  <c r="D585" i="3"/>
  <c r="D667" i="3"/>
  <c r="D688" i="3"/>
  <c r="D480" i="3"/>
  <c r="D486" i="3"/>
  <c r="D735" i="3"/>
  <c r="D506" i="3"/>
  <c r="D1000" i="3"/>
  <c r="D727" i="3"/>
  <c r="D455" i="3"/>
  <c r="D952" i="3"/>
  <c r="D501" i="3"/>
  <c r="D641" i="3"/>
  <c r="D453" i="3"/>
  <c r="D528" i="3"/>
  <c r="D843" i="3"/>
  <c r="D830" i="3"/>
  <c r="D829" i="3"/>
  <c r="D516" i="3"/>
  <c r="D619" i="3"/>
  <c r="D723" i="3"/>
  <c r="D871" i="3"/>
  <c r="D905" i="3"/>
  <c r="D813" i="3"/>
  <c r="D873" i="3"/>
  <c r="D602" i="3"/>
  <c r="D594" i="3"/>
  <c r="D679" i="3"/>
  <c r="D934" i="3"/>
  <c r="D825" i="3"/>
  <c r="D635" i="3"/>
  <c r="D783" i="3"/>
  <c r="D784" i="3"/>
  <c r="D749" i="3"/>
  <c r="D981" i="3"/>
  <c r="D915" i="3"/>
  <c r="D613" i="3"/>
  <c r="D701" i="3"/>
  <c r="D706" i="3"/>
  <c r="D595" i="3"/>
  <c r="D976" i="3"/>
  <c r="D971" i="3"/>
  <c r="D709" i="3"/>
  <c r="D767" i="3"/>
  <c r="D912" i="3"/>
  <c r="D553" i="3"/>
  <c r="D760" i="3"/>
  <c r="D449" i="3"/>
  <c r="D875" i="3"/>
  <c r="D950" i="3"/>
  <c r="D938" i="3"/>
  <c r="D861" i="3"/>
  <c r="D421" i="3"/>
  <c r="D791" i="3"/>
  <c r="D778" i="3"/>
  <c r="D766" i="3"/>
  <c r="D523" i="3"/>
  <c r="D821" i="3"/>
  <c r="D570" i="3"/>
  <c r="D452" i="3"/>
  <c r="D457" i="3"/>
  <c r="D849" i="3"/>
  <c r="D680" i="3"/>
  <c r="D614" i="3"/>
  <c r="D909" i="3"/>
  <c r="D816" i="3"/>
  <c r="D838" i="3"/>
  <c r="D868" i="3"/>
  <c r="D738" i="3"/>
  <c r="D648" i="3"/>
  <c r="D630" i="3"/>
  <c r="D883" i="3"/>
  <c r="D986" i="3"/>
  <c r="D465" i="3"/>
  <c r="D661" i="3"/>
  <c r="D989" i="3"/>
  <c r="D845" i="3"/>
  <c r="D371" i="3"/>
  <c r="D332" i="3"/>
  <c r="D393" i="3"/>
  <c r="D418" i="3"/>
  <c r="D368" i="3"/>
  <c r="D414" i="3"/>
  <c r="D331" i="3"/>
  <c r="D290" i="3"/>
  <c r="D392" i="3"/>
  <c r="D280" i="3"/>
  <c r="D253" i="3"/>
  <c r="D235" i="3"/>
  <c r="D489" i="3"/>
  <c r="D450" i="3"/>
  <c r="D565" i="3"/>
  <c r="D893" i="3"/>
  <c r="D820" i="3"/>
  <c r="D632" i="3"/>
  <c r="D556" i="3"/>
  <c r="D624" i="3"/>
  <c r="D559" i="3"/>
  <c r="D711" i="3"/>
  <c r="D899" i="3"/>
  <c r="D721" i="3"/>
  <c r="D666" i="3"/>
  <c r="D780" i="3"/>
  <c r="D755" i="3"/>
  <c r="D771" i="3"/>
  <c r="D429" i="3"/>
  <c r="D318" i="3"/>
  <c r="D367" i="3"/>
  <c r="D297" i="3"/>
  <c r="D977" i="3"/>
  <c r="D605" i="3"/>
  <c r="D522" i="3"/>
  <c r="D707" i="3"/>
  <c r="D878" i="3"/>
  <c r="D746" i="3"/>
  <c r="D730" i="3"/>
  <c r="D548" i="3"/>
  <c r="D770" i="3"/>
  <c r="D867" i="3"/>
  <c r="D911" i="3"/>
  <c r="D888" i="3"/>
  <c r="D491" i="3"/>
  <c r="D511" i="3"/>
  <c r="D965" i="3"/>
  <c r="D468" i="3"/>
  <c r="D719" i="3"/>
  <c r="D652" i="3"/>
  <c r="D678" i="3"/>
  <c r="D904" i="3"/>
  <c r="D724" i="3"/>
  <c r="D694" i="3"/>
  <c r="D531" i="3"/>
  <c r="D865" i="3"/>
  <c r="D519" i="3"/>
  <c r="D972" i="3"/>
  <c r="D806" i="3"/>
  <c r="D900" i="3"/>
  <c r="D906" i="3"/>
  <c r="D715" i="3"/>
  <c r="D473" i="3"/>
  <c r="D474" i="3"/>
  <c r="D710" i="3"/>
  <c r="D903" i="3"/>
  <c r="D812" i="3"/>
  <c r="D988" i="3"/>
  <c r="D493" i="3"/>
  <c r="D765" i="3"/>
  <c r="D792" i="3"/>
  <c r="D579" i="3"/>
  <c r="D601" i="3"/>
  <c r="D708" i="3"/>
  <c r="D538" i="3"/>
  <c r="D627" i="3"/>
  <c r="D572" i="3"/>
  <c r="D835" i="3"/>
  <c r="D985" i="3"/>
  <c r="D887" i="3"/>
  <c r="D983" i="3"/>
  <c r="D571" i="3"/>
  <c r="D590" i="3"/>
  <c r="D546" i="3"/>
  <c r="D963" i="3"/>
  <c r="D495" i="3"/>
  <c r="D535" i="3"/>
  <c r="D517" i="3"/>
  <c r="D932" i="3"/>
  <c r="D951" i="3"/>
  <c r="D753" i="3"/>
  <c r="D923" i="3"/>
  <c r="D573" i="3"/>
  <c r="D574" i="3"/>
  <c r="D520" i="3"/>
  <c r="D996" i="3"/>
  <c r="D797" i="3"/>
  <c r="D858" i="3"/>
  <c r="D510" i="3"/>
  <c r="D527" i="3"/>
  <c r="D822" i="3"/>
  <c r="D713" i="3"/>
  <c r="D869" i="3"/>
  <c r="D456" i="3"/>
  <c r="D991" i="3"/>
  <c r="D492" i="3"/>
  <c r="D745" i="3"/>
  <c r="D761" i="3"/>
  <c r="D898" i="3"/>
  <c r="D967" i="3"/>
  <c r="D509" i="3"/>
  <c r="D471" i="3"/>
  <c r="D587" i="3"/>
  <c r="D583" i="3"/>
  <c r="D644" i="3"/>
  <c r="D743" i="3"/>
  <c r="D504" i="3"/>
  <c r="D485" i="3"/>
  <c r="D552" i="3"/>
  <c r="D817" i="3"/>
  <c r="D814" i="3"/>
  <c r="D622" i="3"/>
  <c r="D584" i="3"/>
  <c r="D776" i="3"/>
  <c r="D402" i="3"/>
  <c r="D298" i="3"/>
  <c r="D348" i="3"/>
  <c r="D328" i="3"/>
  <c r="D401" i="3"/>
  <c r="D380" i="3"/>
  <c r="D335" i="3"/>
  <c r="D352" i="3"/>
  <c r="D296" i="3"/>
  <c r="D427" i="3"/>
  <c r="D278" i="3"/>
  <c r="D266" i="3"/>
  <c r="D240" i="3"/>
  <c r="D968" i="3"/>
  <c r="D831" i="3"/>
  <c r="D974" i="3"/>
  <c r="D460" i="3"/>
  <c r="D736" i="3"/>
  <c r="D800" i="3"/>
  <c r="D462" i="3"/>
  <c r="D954" i="3"/>
  <c r="D484" i="3"/>
  <c r="D422" i="3"/>
  <c r="D862" i="3"/>
  <c r="D483" i="3"/>
  <c r="D914" i="3"/>
  <c r="D529" i="3"/>
  <c r="D794" i="3"/>
  <c r="D984" i="3"/>
  <c r="D415" i="3"/>
  <c r="D363" i="3"/>
  <c r="D442" i="3"/>
  <c r="D958" i="3"/>
  <c r="D805" i="3"/>
  <c r="D606" i="3"/>
  <c r="D670" i="3"/>
  <c r="D997" i="3"/>
  <c r="D796" i="3"/>
  <c r="D657" i="3"/>
  <c r="D555" i="3"/>
  <c r="D588" i="3"/>
  <c r="D772" i="3"/>
  <c r="D581" i="3"/>
  <c r="D608" i="3"/>
  <c r="D618" i="3"/>
  <c r="D819" i="3"/>
  <c r="D659" i="3"/>
  <c r="D808" i="3"/>
  <c r="D863" i="3"/>
  <c r="D487" i="3"/>
  <c r="D512" i="3"/>
  <c r="D633" i="3"/>
  <c r="D681" i="3"/>
  <c r="D702" i="3"/>
  <c r="D948" i="3"/>
  <c r="D894" i="3"/>
  <c r="D902" i="3"/>
  <c r="D505" i="3"/>
  <c r="D526" i="3"/>
  <c r="D844" i="3"/>
  <c r="D919" i="3"/>
  <c r="D777" i="3"/>
  <c r="D941" i="3"/>
  <c r="D537" i="3"/>
  <c r="D949" i="3"/>
  <c r="D482" i="3"/>
  <c r="D839" i="3"/>
  <c r="D737" i="3"/>
  <c r="D947" i="3"/>
  <c r="D795" i="3"/>
  <c r="D803" i="3"/>
  <c r="D841" i="3"/>
  <c r="D852" i="3"/>
  <c r="D740" i="3"/>
  <c r="D881" i="3"/>
  <c r="D534" i="3"/>
  <c r="D651" i="3"/>
  <c r="D960" i="3"/>
  <c r="D525" i="3"/>
  <c r="D936" i="3"/>
  <c r="D962" i="3"/>
  <c r="D759" i="3"/>
  <c r="D499" i="3"/>
  <c r="D596" i="3"/>
  <c r="D857" i="3"/>
  <c r="D786" i="3"/>
  <c r="D741" i="3"/>
  <c r="D913" i="3"/>
  <c r="D818" i="3"/>
  <c r="D518" i="3"/>
  <c r="D763" i="3"/>
  <c r="D773" i="3"/>
  <c r="D955" i="3"/>
  <c r="D910" i="3"/>
  <c r="D748" i="3"/>
  <c r="D655" i="3"/>
  <c r="D853" i="3"/>
  <c r="D842" i="3"/>
  <c r="D625" i="3"/>
  <c r="D943" i="3"/>
  <c r="D886" i="3"/>
  <c r="D879" i="3"/>
  <c r="D823" i="3"/>
  <c r="D475" i="3"/>
  <c r="D742" i="3"/>
  <c r="D793" i="3"/>
  <c r="D785" i="3"/>
  <c r="D500" i="3"/>
  <c r="D663" i="3"/>
  <c r="D540" i="3"/>
  <c r="D685" i="3"/>
  <c r="D718" i="3"/>
  <c r="D927" i="3"/>
  <c r="D993" i="3"/>
  <c r="D855" i="3"/>
  <c r="D696" i="3"/>
  <c r="D669" i="3"/>
  <c r="D617" i="3"/>
  <c r="D961" i="3"/>
  <c r="D752" i="3"/>
  <c r="D598" i="3"/>
  <c r="D918" i="3"/>
  <c r="D549" i="3"/>
  <c r="D942" i="3"/>
  <c r="D400" i="3"/>
  <c r="D369" i="3"/>
  <c r="D287" i="3"/>
  <c r="D354" i="3"/>
  <c r="D356" i="3"/>
  <c r="D386" i="3"/>
  <c r="D362" i="3"/>
  <c r="D444" i="3"/>
  <c r="D345" i="3"/>
  <c r="D303" i="3"/>
  <c r="D264" i="3"/>
  <c r="D261" i="3"/>
  <c r="D243" i="3"/>
  <c r="D230" i="3"/>
  <c r="D917" i="3"/>
  <c r="D650" i="3"/>
  <c r="D592" i="3"/>
  <c r="D725" i="3"/>
  <c r="D703" i="3"/>
  <c r="D607" i="3"/>
  <c r="D1001" i="3"/>
  <c r="D515" i="3"/>
  <c r="D461" i="3"/>
  <c r="D636" i="3"/>
  <c r="D933" i="3"/>
  <c r="D924" i="3"/>
  <c r="D568" i="3"/>
  <c r="D498" i="3"/>
  <c r="D423" i="3"/>
  <c r="D557" i="3"/>
  <c r="D428" i="3"/>
  <c r="D314" i="3"/>
  <c r="D408" i="3"/>
  <c r="D322" i="3"/>
  <c r="D329" i="3"/>
  <c r="D435" i="3"/>
  <c r="D300" i="3"/>
  <c r="D432" i="3"/>
  <c r="D311" i="3"/>
  <c r="D349" i="3"/>
  <c r="D254" i="3"/>
  <c r="D260" i="3"/>
  <c r="D236" i="3"/>
  <c r="D233" i="3"/>
  <c r="D231" i="3"/>
  <c r="D872" i="3"/>
  <c r="D494" i="3"/>
  <c r="D815" i="3"/>
  <c r="D885" i="3"/>
  <c r="D732" i="3"/>
  <c r="D946" i="3"/>
  <c r="D446" i="3"/>
  <c r="D620" i="3"/>
  <c r="D319" i="3"/>
  <c r="D397" i="3"/>
  <c r="D381" i="3"/>
  <c r="D391" i="3"/>
  <c r="D279" i="3"/>
  <c r="D252" i="3"/>
  <c r="D882" i="10"/>
  <c r="D886" i="10"/>
  <c r="D997" i="10"/>
  <c r="D391" i="10"/>
  <c r="D387" i="10"/>
  <c r="D330" i="10"/>
  <c r="D672" i="10"/>
  <c r="D639" i="10"/>
  <c r="D825" i="10"/>
  <c r="D773" i="10"/>
  <c r="D650" i="10"/>
  <c r="D866" i="10"/>
  <c r="D457" i="10"/>
  <c r="D989" i="10"/>
  <c r="D954" i="10"/>
  <c r="D813" i="10"/>
  <c r="D722" i="3"/>
  <c r="D856" i="3"/>
  <c r="D477" i="3"/>
  <c r="D642" i="3"/>
  <c r="D490" i="3"/>
  <c r="D832" i="3"/>
  <c r="D612" i="3"/>
  <c r="D720" i="3"/>
  <c r="D826" i="3"/>
  <c r="D325" i="3"/>
  <c r="D399" i="3"/>
  <c r="D426" i="3"/>
  <c r="D413" i="3"/>
  <c r="D283" i="3"/>
  <c r="D239" i="3"/>
  <c r="D978" i="10"/>
  <c r="D853" i="10"/>
  <c r="D632" i="10"/>
  <c r="D598" i="10"/>
  <c r="D496" i="10"/>
  <c r="D297" i="10"/>
  <c r="D725" i="10"/>
  <c r="D419" i="10"/>
  <c r="D557" i="10"/>
  <c r="D764" i="10"/>
  <c r="D544" i="10"/>
  <c r="D881" i="10"/>
  <c r="D519" i="10"/>
  <c r="D536" i="10"/>
  <c r="D433" i="10"/>
  <c r="D708" i="10"/>
  <c r="D896" i="3"/>
  <c r="D790" i="3"/>
  <c r="D922" i="3"/>
  <c r="D623" i="3"/>
  <c r="D326" i="3"/>
  <c r="D382" i="3"/>
  <c r="D377" i="3"/>
  <c r="D841" i="10"/>
  <c r="D651" i="10"/>
  <c r="D792" i="10"/>
  <c r="D671" i="10"/>
  <c r="D535" i="10"/>
  <c r="D952" i="10"/>
  <c r="D482" i="10"/>
  <c r="D867" i="10"/>
  <c r="D480" i="10"/>
  <c r="D932" i="10"/>
  <c r="D551" i="10"/>
  <c r="D418" i="10"/>
  <c r="D488" i="10"/>
  <c r="D851" i="10"/>
  <c r="D780" i="10"/>
  <c r="D289" i="10"/>
  <c r="D571" i="10"/>
  <c r="D872" i="10"/>
  <c r="D293" i="10"/>
  <c r="D960" i="10"/>
  <c r="D425" i="10"/>
  <c r="D373" i="10"/>
  <c r="D236" i="10"/>
  <c r="D925" i="10"/>
  <c r="D440" i="10"/>
  <c r="D479" i="10"/>
  <c r="D381" i="10"/>
  <c r="D683" i="10"/>
  <c r="D489" i="10"/>
  <c r="D283" i="10"/>
  <c r="D720" i="10"/>
  <c r="D471" i="10"/>
  <c r="D743" i="10"/>
  <c r="D595" i="10"/>
  <c r="D451" i="3"/>
  <c r="D626" i="3"/>
  <c r="D629" i="3"/>
  <c r="D458" i="3"/>
  <c r="D351" i="3"/>
  <c r="D409" i="3"/>
  <c r="D268" i="3"/>
  <c r="D436" i="3"/>
  <c r="D285" i="3"/>
  <c r="D387" i="3"/>
  <c r="D288" i="3"/>
  <c r="D376" i="3"/>
  <c r="D316" i="3"/>
  <c r="D317" i="3"/>
  <c r="D272" i="3"/>
  <c r="D234" i="3"/>
  <c r="D245" i="3"/>
  <c r="D639" i="3"/>
  <c r="D733" i="3"/>
  <c r="D890" i="3"/>
  <c r="D503" i="3"/>
  <c r="D547" i="3"/>
  <c r="D689" i="3"/>
  <c r="D828" i="3"/>
  <c r="D563" i="3"/>
  <c r="D385" i="3"/>
  <c r="D315" i="3"/>
  <c r="D372" i="3"/>
  <c r="D359" i="3"/>
  <c r="D340" i="3"/>
  <c r="D273" i="3"/>
  <c r="D242" i="3"/>
  <c r="D706" i="10"/>
  <c r="D733" i="10"/>
  <c r="D731" i="10"/>
  <c r="D900" i="10"/>
  <c r="D803" i="10"/>
  <c r="D306" i="10"/>
  <c r="D973" i="10"/>
  <c r="D445" i="10"/>
  <c r="D532" i="10"/>
  <c r="D944" i="10"/>
  <c r="D618" i="10"/>
  <c r="D846" i="10"/>
  <c r="D752" i="10"/>
  <c r="D985" i="10"/>
  <c r="D399" i="10"/>
  <c r="D308" i="10"/>
  <c r="D610" i="3"/>
  <c r="D837" i="3"/>
  <c r="D788" i="3"/>
  <c r="D507" i="3"/>
  <c r="D545" i="3"/>
  <c r="D935" i="3"/>
  <c r="D810" i="3"/>
  <c r="D929" i="3"/>
  <c r="D383" i="3"/>
  <c r="D299" i="3"/>
  <c r="D304" i="3"/>
  <c r="D312" i="3"/>
  <c r="D284" i="3"/>
  <c r="D263" i="3"/>
  <c r="D247" i="3"/>
  <c r="D647" i="10"/>
  <c r="D436" i="10"/>
  <c r="D892" i="10"/>
  <c r="D487" i="10"/>
  <c r="D483" i="10"/>
  <c r="D318" i="10"/>
  <c r="D844" i="10"/>
  <c r="D685" i="10"/>
  <c r="D422" i="10"/>
  <c r="D998" i="10"/>
  <c r="D980" i="10"/>
  <c r="D871" i="10"/>
  <c r="D927" i="10"/>
  <c r="D941" i="10"/>
  <c r="D840" i="10"/>
  <c r="D343" i="10"/>
  <c r="D729" i="3"/>
  <c r="D684" i="3"/>
  <c r="D566" i="3"/>
  <c r="D762" i="3"/>
  <c r="D366" i="3"/>
  <c r="D313" i="3"/>
  <c r="D275" i="3"/>
  <c r="D232" i="3"/>
  <c r="D493" i="10"/>
  <c r="D931" i="10"/>
  <c r="D312" i="10"/>
  <c r="D758" i="10"/>
  <c r="D467" i="10"/>
  <c r="D490" i="10"/>
  <c r="D611" i="10"/>
  <c r="D769" i="10"/>
  <c r="D890" i="10"/>
  <c r="D543" i="10"/>
  <c r="D939" i="10"/>
  <c r="D515" i="10"/>
  <c r="D936" i="10"/>
  <c r="D550" i="10"/>
  <c r="D869" i="10"/>
  <c r="D412" i="10"/>
  <c r="D470" i="10"/>
  <c r="D607" i="10"/>
  <c r="D740" i="10"/>
  <c r="D579" i="10"/>
  <c r="D835" i="10"/>
  <c r="D301" i="10"/>
  <c r="D252" i="10"/>
  <c r="D801" i="10"/>
  <c r="D638" i="10"/>
  <c r="D783" i="10"/>
  <c r="D981" i="10"/>
  <c r="D561" i="10"/>
  <c r="D363" i="10"/>
  <c r="D255" i="10"/>
  <c r="D314" i="10"/>
  <c r="D465" i="10"/>
  <c r="D346" i="10"/>
  <c r="D824" i="3"/>
  <c r="D744" i="3"/>
  <c r="D982" i="3"/>
  <c r="D860" i="3"/>
  <c r="D434" i="3"/>
  <c r="D365" i="3"/>
  <c r="D373" i="3"/>
  <c r="D307" i="3"/>
  <c r="D344" i="3"/>
  <c r="D396" i="3"/>
  <c r="D282" i="3"/>
  <c r="D267" i="3"/>
  <c r="D249" i="3"/>
  <c r="D807" i="3"/>
  <c r="D464" i="3"/>
  <c r="D774" i="3"/>
  <c r="D930" i="3"/>
  <c r="D671" i="3"/>
  <c r="D645" i="3"/>
  <c r="D937" i="3"/>
  <c r="D682" i="3"/>
  <c r="D417" i="3"/>
  <c r="D412" i="3"/>
  <c r="D358" i="3"/>
  <c r="D295" i="3"/>
  <c r="D419" i="3"/>
  <c r="D262" i="3"/>
  <c r="D248" i="3"/>
  <c r="D856" i="10"/>
  <c r="D726" i="10"/>
  <c r="D839" i="10"/>
  <c r="D619" i="10"/>
  <c r="D473" i="10"/>
  <c r="D972" i="10"/>
  <c r="D641" i="10"/>
  <c r="D947" i="10"/>
  <c r="D549" i="10"/>
  <c r="D907" i="10"/>
  <c r="D806" i="10"/>
  <c r="D499" i="10"/>
  <c r="D541" i="10"/>
  <c r="D896" i="10"/>
  <c r="D805" i="10"/>
  <c r="D327" i="10"/>
  <c r="D846" i="3"/>
  <c r="D827" i="3"/>
  <c r="D686" i="3"/>
  <c r="D554" i="3"/>
  <c r="D599" i="3"/>
  <c r="D754" i="3"/>
  <c r="D921" i="3"/>
  <c r="D964" i="3"/>
  <c r="D395" i="3"/>
  <c r="D410" i="3"/>
  <c r="D323" i="3"/>
  <c r="D302" i="3"/>
  <c r="D389" i="3"/>
  <c r="D274" i="3"/>
  <c r="D241" i="3"/>
  <c r="D406" i="10"/>
  <c r="D511" i="10"/>
  <c r="D763" i="10"/>
  <c r="D747" i="10"/>
  <c r="D662" i="10"/>
  <c r="D542" i="10"/>
  <c r="D462" i="10"/>
  <c r="D687" i="10"/>
  <c r="D984" i="10"/>
  <c r="D885" i="10"/>
  <c r="D774" i="10"/>
  <c r="D712" i="10"/>
  <c r="D771" i="10"/>
  <c r="D788" i="10"/>
  <c r="D880" i="10"/>
  <c r="D329" i="10"/>
  <c r="D609" i="3"/>
  <c r="D646" i="3"/>
  <c r="D891" i="3"/>
  <c r="D637" i="3"/>
  <c r="D343" i="3"/>
  <c r="D337" i="3"/>
  <c r="D255" i="3"/>
  <c r="D1000" i="10"/>
  <c r="D528" i="10"/>
  <c r="D548" i="10"/>
  <c r="D745" i="10"/>
  <c r="D744" i="10"/>
  <c r="D450" i="10"/>
  <c r="D481" i="10"/>
  <c r="D288" i="10"/>
  <c r="D429" i="10"/>
  <c r="D603" i="10"/>
  <c r="D554" i="10"/>
  <c r="D874" i="10"/>
  <c r="D558" i="10"/>
  <c r="D990" i="10"/>
  <c r="D584" i="10"/>
  <c r="D507" i="10"/>
  <c r="D950" i="10"/>
  <c r="D605" i="10"/>
  <c r="D456" i="10"/>
  <c r="D538" i="10"/>
  <c r="D964" i="10"/>
  <c r="D281" i="10"/>
  <c r="D586" i="10"/>
  <c r="D583" i="10"/>
  <c r="D348" i="10"/>
  <c r="D719" i="10"/>
  <c r="D504" i="10"/>
  <c r="D315" i="10"/>
  <c r="D244" i="10"/>
  <c r="D640" i="10"/>
  <c r="D389" i="10"/>
  <c r="D610" i="10"/>
  <c r="D333" i="10"/>
  <c r="D691" i="3"/>
  <c r="D980" i="3"/>
  <c r="D476" i="3"/>
  <c r="D577" i="3"/>
  <c r="D291" i="3"/>
  <c r="D388" i="3"/>
  <c r="D338" i="3"/>
  <c r="D360" i="3"/>
  <c r="D431" i="3"/>
  <c r="D310" i="3"/>
  <c r="D439" i="3"/>
  <c r="D289" i="3"/>
  <c r="D346" i="3"/>
  <c r="D276" i="3"/>
  <c r="D277" i="3"/>
  <c r="D238" i="3"/>
  <c r="D789" i="3"/>
  <c r="D543" i="3"/>
  <c r="D521" i="3"/>
  <c r="D569" i="3"/>
  <c r="D533" i="3"/>
  <c r="D866" i="3"/>
  <c r="D643" i="3"/>
  <c r="D854" i="3"/>
  <c r="D321" i="3"/>
  <c r="D301" i="3"/>
  <c r="D433" i="3"/>
  <c r="D440" i="3"/>
  <c r="D305" i="3"/>
  <c r="D265" i="3"/>
  <c r="D518" i="10"/>
  <c r="D797" i="10"/>
  <c r="D753" i="10"/>
  <c r="D392" i="10"/>
  <c r="D591" i="10"/>
  <c r="D971" i="10"/>
  <c r="D417" i="10"/>
  <c r="D612" i="10"/>
  <c r="D785" i="10"/>
  <c r="D937" i="10"/>
  <c r="D435" i="10"/>
  <c r="D830" i="10"/>
  <c r="D596" i="10"/>
  <c r="D562" i="10"/>
  <c r="D438" i="10"/>
  <c r="D292" i="10"/>
  <c r="D901" i="3"/>
  <c r="D687" i="3"/>
  <c r="D990" i="3"/>
  <c r="D726" i="3"/>
  <c r="D653" i="3"/>
  <c r="D999" i="3"/>
  <c r="D560" i="3"/>
  <c r="D798" i="3"/>
  <c r="D293" i="3"/>
  <c r="D361" i="3"/>
  <c r="D411" i="3"/>
  <c r="D443" i="3"/>
  <c r="D336" i="3"/>
  <c r="D258" i="3"/>
  <c r="D942" i="10"/>
  <c r="D537" i="10"/>
  <c r="D734" i="10"/>
  <c r="D820" i="10"/>
  <c r="D284" i="10"/>
  <c r="D404" i="10"/>
  <c r="D849" i="10"/>
  <c r="D568" i="10"/>
  <c r="D658" i="10"/>
  <c r="D437" i="10"/>
  <c r="D777" i="10"/>
  <c r="D460" i="10"/>
  <c r="D477" i="10"/>
  <c r="D424" i="10"/>
  <c r="D563" i="10"/>
  <c r="D859" i="3"/>
  <c r="D995" i="3"/>
  <c r="D384" i="3"/>
  <c r="D673" i="10"/>
  <c r="D659" i="10"/>
  <c r="D443" i="10"/>
  <c r="D660" i="10"/>
  <c r="D585" i="10"/>
  <c r="D374" i="10"/>
  <c r="D582" i="10"/>
  <c r="D362" i="10"/>
  <c r="D789" i="10"/>
  <c r="D928" i="3"/>
  <c r="D437" i="3"/>
  <c r="D271" i="3"/>
  <c r="D817" i="10"/>
  <c r="D746" i="10"/>
  <c r="D920" i="10"/>
  <c r="D791" i="10"/>
  <c r="D832" i="10"/>
  <c r="D894" i="10"/>
  <c r="D738" i="10"/>
  <c r="D578" i="10"/>
  <c r="D974" i="10"/>
  <c r="D398" i="10"/>
  <c r="D599" i="10"/>
  <c r="D505" i="10"/>
  <c r="D800" i="10"/>
  <c r="D613" i="10"/>
  <c r="D821" i="10"/>
  <c r="D420" i="10"/>
  <c r="D383" i="10"/>
  <c r="D491" i="10"/>
  <c r="D739" i="10"/>
  <c r="D913" i="10"/>
  <c r="D848" i="10"/>
  <c r="D320" i="10"/>
  <c r="D256" i="10"/>
  <c r="D455" i="10"/>
  <c r="D378" i="10"/>
  <c r="D884" i="10"/>
  <c r="D987" i="10"/>
  <c r="D736" i="10"/>
  <c r="D349" i="10"/>
  <c r="D727" i="10"/>
  <c r="D556" i="10"/>
  <c r="D888" i="10"/>
  <c r="D265" i="10"/>
  <c r="D513" i="10"/>
  <c r="D397" i="10"/>
  <c r="D472" i="10"/>
  <c r="D251" i="10"/>
  <c r="D405" i="10"/>
  <c r="D898" i="10"/>
  <c r="D299" i="10"/>
  <c r="D531" i="10"/>
  <c r="D616" i="3"/>
  <c r="D751" i="3"/>
  <c r="D445" i="3"/>
  <c r="D603" i="3"/>
  <c r="D342" i="3"/>
  <c r="D425" i="3"/>
  <c r="D308" i="3"/>
  <c r="D804" i="3"/>
  <c r="D405" i="3"/>
  <c r="D701" i="10"/>
  <c r="D580" i="10"/>
  <c r="D394" i="10"/>
  <c r="D863" i="10"/>
  <c r="D697" i="10"/>
  <c r="D416" i="10"/>
  <c r="D478" i="10"/>
  <c r="D628" i="10"/>
  <c r="D690" i="10"/>
  <c r="D956" i="10"/>
  <c r="D711" i="10"/>
  <c r="D262" i="10"/>
  <c r="D508" i="10"/>
  <c r="D285" i="10"/>
  <c r="D823" i="10"/>
  <c r="D600" i="10"/>
  <c r="D269" i="10"/>
  <c r="D452" i="10"/>
  <c r="D652" i="10"/>
  <c r="D494" i="10"/>
  <c r="D921" i="10"/>
  <c r="D337" i="10"/>
  <c r="D258" i="10"/>
  <c r="D350" i="3"/>
  <c r="D914" i="10"/>
  <c r="D761" i="10"/>
  <c r="D631" i="10"/>
  <c r="D502" i="3"/>
  <c r="D334" i="3"/>
  <c r="D654" i="10"/>
  <c r="D620" i="10"/>
  <c r="D799" i="10"/>
  <c r="D468" i="10"/>
  <c r="D409" i="10"/>
  <c r="D273" i="10"/>
  <c r="D715" i="10"/>
  <c r="D253" i="10"/>
  <c r="D604" i="3"/>
  <c r="D306" i="3"/>
  <c r="D251" i="3"/>
  <c r="D906" i="10"/>
  <c r="D796" i="10"/>
  <c r="D355" i="10"/>
  <c r="D634" i="10"/>
  <c r="D498" i="10"/>
  <c r="D836" i="10"/>
  <c r="D923" i="10"/>
  <c r="D384" i="10"/>
  <c r="D695" i="10"/>
  <c r="D760" i="10"/>
  <c r="D569" i="10"/>
  <c r="D862" i="10"/>
  <c r="D669" i="10"/>
  <c r="D860" i="10"/>
  <c r="D476" i="10"/>
  <c r="D303" i="10"/>
  <c r="D677" i="10"/>
  <c r="D674" i="10"/>
  <c r="D358" i="10"/>
  <c r="D524" i="10"/>
  <c r="D934" i="10"/>
  <c r="D367" i="10"/>
  <c r="D239" i="10"/>
  <c r="D887" i="10"/>
  <c r="D938" i="10"/>
  <c r="D469" i="10"/>
  <c r="D943" i="10"/>
  <c r="D865" i="10"/>
  <c r="D525" i="10"/>
  <c r="D263" i="10"/>
  <c r="D629" i="10"/>
  <c r="D411" i="10"/>
  <c r="D546" i="10"/>
  <c r="D975" i="10"/>
  <c r="D642" i="10"/>
  <c r="D883" i="10"/>
  <c r="D231" i="10"/>
  <c r="D592" i="10"/>
  <c r="D441" i="10"/>
  <c r="D278" i="10"/>
  <c r="D290" i="10"/>
  <c r="D944" i="3"/>
  <c r="D728" i="3"/>
  <c r="D544" i="3"/>
  <c r="D621" i="3"/>
  <c r="D378" i="3"/>
  <c r="D355" i="3"/>
  <c r="D259" i="3"/>
  <c r="D561" i="3"/>
  <c r="D339" i="3"/>
  <c r="D645" i="10"/>
  <c r="D356" i="10"/>
  <c r="D723" i="10"/>
  <c r="D994" i="10"/>
  <c r="D614" i="10"/>
  <c r="D665" i="10"/>
  <c r="D464" i="10"/>
  <c r="D566" i="10"/>
  <c r="D421" i="10"/>
  <c r="D336" i="10"/>
  <c r="D916" i="10"/>
  <c r="D240" i="10"/>
  <c r="D626" i="10"/>
  <c r="D815" i="10"/>
  <c r="D702" i="10"/>
  <c r="D602" i="10"/>
  <c r="D230" i="10"/>
  <c r="D393" i="10"/>
  <c r="D593" i="10"/>
  <c r="D444" i="10"/>
  <c r="D597" i="10"/>
  <c r="D264" i="10"/>
  <c r="D676" i="10"/>
  <c r="D818" i="10"/>
  <c r="D925" i="3"/>
  <c r="D250" i="3"/>
  <c r="D667" i="10"/>
  <c r="D767" i="10"/>
  <c r="D919" i="10"/>
  <c r="D560" i="10"/>
  <c r="D589" i="10"/>
  <c r="D529" i="10"/>
  <c r="D959" i="10"/>
  <c r="D732" i="10"/>
  <c r="D508" i="3"/>
  <c r="D333" i="3"/>
  <c r="D587" i="10"/>
  <c r="D388" i="10"/>
  <c r="D375" i="10"/>
  <c r="D559" i="10"/>
  <c r="D833" i="10"/>
  <c r="D854" i="10"/>
  <c r="D717" i="10"/>
  <c r="D347" i="10"/>
  <c r="D775" i="10"/>
  <c r="D655" i="10"/>
  <c r="D492" i="10"/>
  <c r="D414" i="10"/>
  <c r="D755" i="10"/>
  <c r="D962" i="10"/>
  <c r="D459" i="10"/>
  <c r="D710" i="10"/>
  <c r="D749" i="10"/>
  <c r="D574" i="10"/>
  <c r="D475" i="10"/>
  <c r="D570" i="10"/>
  <c r="D679" i="10"/>
  <c r="D371" i="10"/>
  <c r="D926" i="10"/>
  <c r="D385" i="10"/>
  <c r="D924" i="10"/>
  <c r="D510" i="10"/>
  <c r="D843" i="10"/>
  <c r="D313" i="10"/>
  <c r="D261" i="10"/>
  <c r="D277" i="10"/>
  <c r="D918" i="10"/>
  <c r="D322" i="10"/>
  <c r="D254" i="10"/>
  <c r="D274" i="10"/>
  <c r="D757" i="10"/>
  <c r="D340" i="10"/>
  <c r="D653" i="10"/>
  <c r="D446" i="10"/>
  <c r="D776" i="10"/>
  <c r="D237" i="10"/>
  <c r="D589" i="3"/>
  <c r="D864" i="3"/>
  <c r="D578" i="3"/>
  <c r="D692" i="3"/>
  <c r="D324" i="3"/>
  <c r="D394" i="3"/>
  <c r="D257" i="3"/>
  <c r="D597" i="3"/>
  <c r="D237" i="3"/>
  <c r="D448" i="10"/>
  <c r="D547" i="10"/>
  <c r="D756" i="10"/>
  <c r="D716" i="10"/>
  <c r="D930" i="10"/>
  <c r="D784" i="10"/>
  <c r="D986" i="10"/>
  <c r="D466" i="10"/>
  <c r="D527" i="10"/>
  <c r="D842" i="10"/>
  <c r="D555" i="10"/>
  <c r="D847" i="10"/>
  <c r="D901" i="10"/>
  <c r="D324" i="10"/>
  <c r="D401" i="10"/>
  <c r="D778" i="10"/>
  <c r="D968" i="10"/>
  <c r="D339" i="10"/>
  <c r="D902" i="10"/>
  <c r="D814" i="10"/>
  <c r="D987" i="3"/>
  <c r="D891" i="10"/>
  <c r="D698" i="10"/>
  <c r="D664" i="10"/>
  <c r="D404" i="3"/>
  <c r="D878" i="10"/>
  <c r="D958" i="10"/>
  <c r="D386" i="10"/>
  <c r="D430" i="10"/>
  <c r="D868" i="10"/>
  <c r="D565" i="10"/>
  <c r="D766" i="10"/>
  <c r="D713" i="10"/>
  <c r="D903" i="10"/>
  <c r="D447" i="3"/>
  <c r="D398" i="3"/>
  <c r="D347" i="3"/>
  <c r="D889" i="10"/>
  <c r="D577" i="10"/>
  <c r="D503" i="10"/>
  <c r="D875" i="10"/>
  <c r="D432" i="10"/>
  <c r="D827" i="10"/>
  <c r="D859" i="10"/>
  <c r="D287" i="10"/>
  <c r="D737" i="10"/>
  <c r="D564" i="10"/>
  <c r="D946" i="10"/>
  <c r="D646" i="10"/>
  <c r="D735" i="10"/>
  <c r="D661" i="10"/>
  <c r="D982" i="10"/>
  <c r="D434" i="10"/>
  <c r="D427" i="10"/>
  <c r="D714" i="10"/>
  <c r="D635" i="10"/>
  <c r="D852" i="10"/>
  <c r="D754" i="10"/>
  <c r="D279" i="10"/>
  <c r="D233" i="10"/>
  <c r="D910" i="10"/>
  <c r="D622" i="10"/>
  <c r="D328" i="10"/>
  <c r="D895" i="10"/>
  <c r="D682" i="10"/>
  <c r="D359" i="10"/>
  <c r="D245" i="10"/>
  <c r="D908" i="10"/>
  <c r="D945" i="10"/>
  <c r="D834" i="10"/>
  <c r="D294" i="10"/>
  <c r="D855" i="10"/>
  <c r="D594" i="10"/>
  <c r="D361" i="10"/>
  <c r="D334" i="10"/>
  <c r="D961" i="10"/>
  <c r="D309" i="10"/>
  <c r="D580" i="3"/>
  <c r="D956" i="3"/>
  <c r="D615" i="3"/>
  <c r="D799" i="3"/>
  <c r="D430" i="3"/>
  <c r="D309" i="3"/>
  <c r="D364" i="3"/>
  <c r="D693" i="3"/>
  <c r="D406" i="3"/>
  <c r="D831" i="10"/>
  <c r="D940" i="10"/>
  <c r="D845" i="10"/>
  <c r="D768" i="10"/>
  <c r="D709" i="10"/>
  <c r="D522" i="10"/>
  <c r="D408" i="10"/>
  <c r="D552" i="10"/>
  <c r="D643" i="10"/>
  <c r="D694" i="10"/>
  <c r="D332" i="10"/>
  <c r="D539" i="10"/>
  <c r="D675" i="10"/>
  <c r="D500" i="10"/>
  <c r="D266" i="10"/>
  <c r="D321" i="10"/>
  <c r="D822" i="10"/>
  <c r="D382" i="10"/>
  <c r="D861" i="10"/>
  <c r="D238" i="10"/>
  <c r="D966" i="10"/>
  <c r="D495" i="10"/>
  <c r="D502" i="10"/>
  <c r="D833" i="3"/>
  <c r="D474" i="10"/>
  <c r="D718" i="10"/>
  <c r="D993" i="10"/>
  <c r="D627" i="10"/>
  <c r="D423" i="10"/>
  <c r="D242" i="10"/>
  <c r="D935" i="10"/>
  <c r="D976" i="10"/>
  <c r="D644" i="10"/>
  <c r="D807" i="10"/>
  <c r="D567" i="3"/>
  <c r="D244" i="3"/>
  <c r="D573" i="10"/>
  <c r="D893" i="10"/>
  <c r="D933" i="10"/>
  <c r="D808" i="10"/>
  <c r="D879" i="10"/>
  <c r="D904" i="10"/>
  <c r="D911" i="10"/>
  <c r="D295" i="10"/>
  <c r="D449" i="10"/>
  <c r="D912" i="10"/>
  <c r="D341" i="10"/>
  <c r="D995" i="10"/>
  <c r="D748" i="10"/>
  <c r="D369" i="10"/>
  <c r="D794" i="10"/>
  <c r="D615" i="10"/>
  <c r="D809" i="10"/>
  <c r="D516" i="10"/>
  <c r="D257" i="10"/>
  <c r="D992" i="10"/>
  <c r="D395" i="10"/>
  <c r="D729" i="10"/>
  <c r="D576" i="3"/>
  <c r="D325" i="10"/>
  <c r="D917" i="10"/>
  <c r="D606" i="10"/>
  <c r="D926" i="3"/>
  <c r="D666" i="10"/>
  <c r="D909" i="10"/>
  <c r="D396" i="10"/>
  <c r="D523" i="10"/>
  <c r="D458" i="10"/>
  <c r="D463" i="10"/>
  <c r="D689" i="10"/>
  <c r="D298" i="10"/>
  <c r="D829" i="10"/>
  <c r="D705" i="10"/>
  <c r="D316" i="10"/>
  <c r="D1001" i="10"/>
  <c r="D824" i="10"/>
  <c r="D588" i="10"/>
  <c r="D357" i="10"/>
  <c r="D526" i="10"/>
  <c r="D837" i="10"/>
  <c r="D410" i="10"/>
  <c r="D965" i="10"/>
  <c r="D267" i="10"/>
  <c r="D624" i="10"/>
  <c r="D636" i="10"/>
  <c r="D567" i="10"/>
  <c r="D496" i="3"/>
  <c r="D858" i="10"/>
  <c r="D485" i="10"/>
  <c r="D826" i="10"/>
  <c r="D680" i="10"/>
  <c r="D317" i="10"/>
  <c r="D576" i="10"/>
  <c r="D770" i="10"/>
  <c r="D286" i="10"/>
  <c r="D335" i="10"/>
  <c r="D326" i="10"/>
  <c r="D630" i="10"/>
  <c r="D294" i="3"/>
  <c r="D534" i="10"/>
  <c r="D781" i="10"/>
  <c r="D447" i="10"/>
  <c r="D656" i="10"/>
  <c r="D270" i="10"/>
  <c r="D545" i="10"/>
  <c r="D765" i="10"/>
  <c r="D691" i="10"/>
  <c r="D581" i="10"/>
  <c r="D957" i="10"/>
  <c r="D969" i="10"/>
  <c r="D509" i="10"/>
  <c r="D372" i="10"/>
  <c r="D246" i="10"/>
  <c r="D517" i="10"/>
  <c r="D953" i="10"/>
  <c r="D684" i="10"/>
  <c r="D621" i="10"/>
  <c r="D838" i="10"/>
  <c r="D991" i="10"/>
  <c r="D311" i="10"/>
  <c r="D344" i="10"/>
  <c r="D540" i="10"/>
  <c r="D291" i="10"/>
  <c r="D897" i="10"/>
  <c r="D721" i="10"/>
  <c r="D688" i="10"/>
  <c r="D633" i="10"/>
  <c r="D700" i="10"/>
  <c r="D816" i="10"/>
  <c r="D351" i="10"/>
  <c r="D248" i="10"/>
  <c r="D553" i="10"/>
  <c r="D260" i="10"/>
  <c r="D520" i="10"/>
  <c r="D899" i="10"/>
  <c r="D657" i="10"/>
  <c r="D979" i="10"/>
  <c r="D331" i="10"/>
  <c r="D390" i="10"/>
  <c r="D353" i="10"/>
  <c r="D668" i="3"/>
  <c r="D320" i="3"/>
  <c r="D407" i="10"/>
  <c r="D850" i="10"/>
  <c r="D616" i="10"/>
  <c r="D300" i="10"/>
  <c r="D790" i="10"/>
  <c r="D864" i="10"/>
  <c r="D663" i="10"/>
  <c r="D905" i="10"/>
  <c r="D951" i="10"/>
  <c r="D604" i="10"/>
  <c r="D354" i="10"/>
  <c r="D707" i="10"/>
  <c r="D310" i="10"/>
  <c r="D681" i="10"/>
  <c r="D268" i="10"/>
  <c r="D370" i="10"/>
  <c r="D304" i="10"/>
  <c r="D649" i="10"/>
  <c r="D804" i="10"/>
  <c r="D350" i="10"/>
  <c r="D514" i="10"/>
  <c r="D819" i="10"/>
  <c r="D608" i="10"/>
  <c r="D949" i="10"/>
  <c r="D782" i="3"/>
  <c r="D292" i="3"/>
  <c r="D928" i="10"/>
  <c r="D963" i="10"/>
  <c r="D623" i="10"/>
  <c r="D307" i="10"/>
  <c r="D724" i="10"/>
  <c r="D678" i="10"/>
  <c r="D590" i="10"/>
  <c r="D439" i="10"/>
  <c r="D948" i="10"/>
  <c r="D512" i="10"/>
  <c r="D352" i="10"/>
  <c r="D380" i="10"/>
  <c r="D342" i="10"/>
  <c r="D625" i="10"/>
  <c r="D250" i="10"/>
  <c r="D305" i="10"/>
  <c r="D730" i="10"/>
  <c r="D368" i="10"/>
  <c r="D365" i="10"/>
  <c r="D497" i="10"/>
  <c r="D327" i="3"/>
  <c r="D364" i="10"/>
  <c r="D988" i="10"/>
  <c r="D782" i="10"/>
  <c r="D759" i="10"/>
  <c r="D377" i="10"/>
  <c r="D787" i="10"/>
  <c r="D259" i="10"/>
  <c r="D686" i="10"/>
  <c r="D617" i="10"/>
  <c r="D793" i="10"/>
  <c r="D870" i="10"/>
  <c r="D847" i="3"/>
  <c r="D415" i="10"/>
  <c r="D413" i="10"/>
  <c r="D572" i="10"/>
  <c r="D751" i="10"/>
  <c r="D302" i="10"/>
  <c r="D741" i="10"/>
  <c r="D241" i="10"/>
  <c r="D670" i="10"/>
  <c r="D451" i="10"/>
  <c r="D728" i="10"/>
  <c r="D521" i="10"/>
  <c r="D501" i="10"/>
  <c r="D319" i="10"/>
  <c r="D524" i="3"/>
  <c r="D345" i="10"/>
  <c r="D454" i="10"/>
  <c r="D929" i="10"/>
  <c r="D970" i="10"/>
  <c r="D609" i="10"/>
  <c r="D722" i="10"/>
  <c r="D811" i="10"/>
  <c r="D234" i="10"/>
  <c r="D877" i="10"/>
  <c r="D539" i="3"/>
  <c r="D692" i="10"/>
  <c r="D779" i="10"/>
  <c r="D704" i="10"/>
  <c r="D772" i="10"/>
  <c r="D762" i="10"/>
  <c r="D379" i="10"/>
  <c r="D798" i="10"/>
  <c r="D431" i="10"/>
  <c r="D876" i="10"/>
  <c r="D575" i="10"/>
  <c r="D506" i="10"/>
  <c r="D272" i="10"/>
  <c r="D915" i="10"/>
  <c r="D750" i="10"/>
  <c r="D376" i="10"/>
  <c r="D338" i="10"/>
  <c r="D296" i="10"/>
  <c r="D271" i="10"/>
  <c r="D232" i="10"/>
  <c r="D979" i="3"/>
  <c r="D438" i="3"/>
  <c r="D802" i="10"/>
  <c r="D983" i="10"/>
  <c r="D648" i="10"/>
  <c r="D857" i="10"/>
  <c r="D486" i="10"/>
  <c r="D533" i="10"/>
  <c r="D403" i="10"/>
  <c r="D703" i="10"/>
  <c r="D668" i="10"/>
  <c r="D601" i="10"/>
  <c r="D828" i="10"/>
  <c r="D276" i="10"/>
  <c r="D873" i="10"/>
  <c r="D461" i="10"/>
  <c r="D977" i="10"/>
  <c r="D426" i="10"/>
  <c r="D235" i="10"/>
  <c r="D999" i="10"/>
  <c r="D400" i="10"/>
  <c r="D696" i="10"/>
  <c r="D530" i="10"/>
  <c r="D280" i="10"/>
  <c r="D243" i="10"/>
  <c r="D795" i="10"/>
  <c r="D967" i="10"/>
  <c r="D442" i="10"/>
  <c r="D996" i="10"/>
  <c r="D637" i="10"/>
  <c r="D275" i="10"/>
  <c r="D256" i="3"/>
  <c r="D693" i="10"/>
  <c r="D699" i="10"/>
  <c r="D323" i="10"/>
  <c r="D390" i="3"/>
  <c r="D484" i="10"/>
  <c r="D812" i="10"/>
  <c r="D955" i="10"/>
  <c r="D360" i="10"/>
  <c r="D249" i="10"/>
  <c r="D282" i="10"/>
  <c r="D453" i="10"/>
  <c r="D281" i="3"/>
  <c r="D786" i="10"/>
  <c r="D742" i="10"/>
  <c r="D402" i="10"/>
  <c r="D366" i="10"/>
  <c r="D247" i="10"/>
  <c r="D810" i="10"/>
  <c r="D428" i="10"/>
  <c r="D922" i="10"/>
  <c r="D210" i="10"/>
  <c r="D201" i="10"/>
  <c r="D190" i="10"/>
  <c r="D206" i="10"/>
  <c r="D186" i="10"/>
  <c r="D225" i="10"/>
  <c r="D200" i="10"/>
  <c r="D222" i="10"/>
  <c r="D203" i="10"/>
  <c r="D219" i="10"/>
  <c r="D215" i="10"/>
  <c r="D194" i="10"/>
  <c r="D211" i="10"/>
  <c r="D213" i="10"/>
  <c r="D202" i="10"/>
  <c r="D221" i="10"/>
  <c r="D196" i="10"/>
  <c r="D224" i="10"/>
  <c r="D198" i="10"/>
  <c r="D197" i="10"/>
  <c r="D204" i="10"/>
  <c r="D218" i="10"/>
  <c r="D220" i="10"/>
  <c r="D223" i="10"/>
  <c r="D192" i="10"/>
  <c r="D217" i="10"/>
  <c r="D212" i="10"/>
  <c r="D229" i="10"/>
  <c r="D214" i="10"/>
  <c r="D199" i="10"/>
  <c r="D226" i="10"/>
  <c r="D227" i="10"/>
  <c r="D207" i="10"/>
  <c r="D187" i="10"/>
  <c r="D189" i="10"/>
  <c r="D208" i="10"/>
  <c r="D228" i="10"/>
  <c r="D209" i="10"/>
  <c r="D193" i="10"/>
  <c r="D188" i="10"/>
  <c r="D195" i="10"/>
  <c r="D205" i="10"/>
  <c r="D216" i="10"/>
  <c r="D191" i="10"/>
  <c r="D195" i="3"/>
  <c r="D222" i="3"/>
  <c r="D188" i="3"/>
  <c r="D217" i="3"/>
  <c r="D228" i="3"/>
  <c r="D192" i="3"/>
  <c r="D202" i="3"/>
  <c r="D206" i="3"/>
  <c r="D223" i="3"/>
  <c r="D213" i="3"/>
  <c r="D224" i="3"/>
  <c r="D218" i="3"/>
  <c r="D209" i="3"/>
  <c r="D210" i="3"/>
  <c r="D190" i="3"/>
  <c r="D193" i="3"/>
  <c r="D197" i="3"/>
  <c r="D211" i="3"/>
  <c r="D203" i="3"/>
  <c r="D198" i="3"/>
  <c r="D199" i="3"/>
  <c r="D225" i="3"/>
  <c r="D226" i="3"/>
  <c r="D215" i="3"/>
  <c r="D191" i="3"/>
  <c r="D189" i="3"/>
  <c r="D219" i="3"/>
  <c r="D201" i="3"/>
  <c r="D212" i="3"/>
  <c r="D208" i="3"/>
  <c r="D221" i="3"/>
  <c r="D187" i="3"/>
  <c r="D205" i="3"/>
  <c r="D216" i="3"/>
  <c r="D200" i="3"/>
  <c r="D229" i="3"/>
  <c r="D220" i="3"/>
  <c r="D227" i="3"/>
  <c r="D207" i="3"/>
  <c r="D196" i="3"/>
  <c r="D186" i="3"/>
  <c r="D214" i="3"/>
  <c r="D194" i="3"/>
  <c r="D204" i="3"/>
  <c r="D3" i="10"/>
  <c r="D2" i="10"/>
  <c r="D2" i="3"/>
  <c r="D3" i="3"/>
  <c r="D26" i="10"/>
  <c r="D19" i="10"/>
  <c r="D20" i="10"/>
  <c r="D13" i="10"/>
  <c r="D25" i="10"/>
  <c r="D40" i="10"/>
  <c r="D18" i="10"/>
  <c r="D9" i="10"/>
  <c r="D11" i="10"/>
  <c r="D39" i="10"/>
  <c r="D17" i="10"/>
  <c r="D15" i="10"/>
  <c r="D21" i="10"/>
  <c r="D6" i="10"/>
  <c r="D34" i="10"/>
  <c r="D22" i="10"/>
  <c r="D158" i="10"/>
  <c r="D150" i="10"/>
  <c r="D153" i="10"/>
  <c r="D149" i="10"/>
  <c r="D59" i="10"/>
  <c r="D126" i="10"/>
  <c r="D140" i="10"/>
  <c r="D181" i="10"/>
  <c r="D157" i="10"/>
  <c r="D48" i="10"/>
  <c r="D159" i="10"/>
  <c r="D170" i="10"/>
  <c r="D163" i="10"/>
  <c r="D136" i="10"/>
  <c r="D55" i="10"/>
  <c r="D139" i="10"/>
  <c r="D44" i="10"/>
  <c r="D138" i="10"/>
  <c r="D174" i="10"/>
  <c r="D47" i="10"/>
  <c r="D45" i="10"/>
  <c r="D125" i="10"/>
  <c r="D166" i="10"/>
  <c r="D57" i="10"/>
  <c r="D165" i="10"/>
  <c r="D141" i="10"/>
  <c r="D134" i="10"/>
  <c r="D46" i="10"/>
  <c r="D169" i="10"/>
  <c r="D42" i="10"/>
  <c r="D50" i="10"/>
  <c r="D155" i="10"/>
  <c r="D132" i="10"/>
  <c r="D152" i="10"/>
  <c r="D137" i="10"/>
  <c r="D154" i="10"/>
  <c r="D172" i="10"/>
  <c r="D129" i="10"/>
  <c r="D16" i="10"/>
  <c r="D28" i="10"/>
  <c r="D38" i="10"/>
  <c r="D30" i="10"/>
  <c r="D31" i="10"/>
  <c r="D14" i="10"/>
  <c r="D37" i="10"/>
  <c r="D33" i="10"/>
  <c r="D4" i="10"/>
  <c r="D8" i="10"/>
  <c r="D32" i="10"/>
  <c r="D29" i="10"/>
  <c r="D142" i="10"/>
  <c r="D133" i="10"/>
  <c r="D168" i="10"/>
  <c r="D173" i="10"/>
  <c r="D58" i="10"/>
  <c r="D179" i="10"/>
  <c r="D182" i="10"/>
  <c r="D53" i="10"/>
  <c r="D52" i="10"/>
  <c r="D43" i="10"/>
  <c r="D49" i="10"/>
  <c r="D151" i="10"/>
  <c r="D144" i="10"/>
  <c r="D5" i="10"/>
  <c r="D12" i="10"/>
  <c r="D27" i="10"/>
  <c r="D23" i="10"/>
  <c r="D24" i="10"/>
  <c r="D35" i="10"/>
  <c r="D7" i="10"/>
  <c r="D10" i="10"/>
  <c r="D36" i="10"/>
  <c r="D156" i="10"/>
  <c r="D176" i="10"/>
  <c r="D160" i="10"/>
  <c r="D164" i="10"/>
  <c r="D41" i="10"/>
  <c r="D131" i="10"/>
  <c r="D128" i="10"/>
  <c r="D184" i="10"/>
  <c r="D145" i="10"/>
  <c r="D161" i="10"/>
  <c r="D56" i="10"/>
  <c r="D143" i="10"/>
  <c r="D185" i="10"/>
  <c r="D183" i="10"/>
  <c r="D130" i="10"/>
  <c r="D148" i="10"/>
  <c r="D135" i="10"/>
  <c r="D127" i="10"/>
  <c r="D51" i="10"/>
  <c r="D180" i="10"/>
  <c r="D54" i="10"/>
  <c r="D167" i="10"/>
  <c r="D171" i="10"/>
  <c r="D177" i="10"/>
  <c r="D175" i="10"/>
  <c r="D178" i="10"/>
  <c r="D162" i="10"/>
  <c r="D146" i="10"/>
  <c r="D147" i="10"/>
  <c r="D24" i="3"/>
  <c r="D23" i="3"/>
  <c r="D13" i="3"/>
  <c r="D36" i="3"/>
  <c r="D17" i="3"/>
  <c r="D4" i="3"/>
  <c r="D35" i="3"/>
  <c r="D20" i="3"/>
  <c r="D12" i="3"/>
  <c r="D179" i="3"/>
  <c r="D182" i="3"/>
  <c r="D174" i="3"/>
  <c r="D168" i="3"/>
  <c r="D144" i="3"/>
  <c r="D170" i="3"/>
  <c r="D146" i="3"/>
  <c r="D139" i="3"/>
  <c r="D158" i="3"/>
  <c r="D155" i="3"/>
  <c r="D133" i="3"/>
  <c r="D149" i="3"/>
  <c r="D46" i="3"/>
  <c r="D153" i="3"/>
  <c r="D157" i="3"/>
  <c r="D55" i="3"/>
  <c r="D143" i="3"/>
  <c r="D180" i="3"/>
  <c r="D173" i="3"/>
  <c r="D177" i="3"/>
  <c r="D172" i="3"/>
  <c r="D41" i="3"/>
  <c r="D141" i="3"/>
  <c r="D161" i="3"/>
  <c r="D15" i="3"/>
  <c r="D14" i="3"/>
  <c r="D18" i="3"/>
  <c r="D7" i="3"/>
  <c r="D183" i="3"/>
  <c r="D165" i="3"/>
  <c r="D44" i="3"/>
  <c r="D167" i="3"/>
  <c r="D178" i="3"/>
  <c r="D58" i="3"/>
  <c r="D127" i="3"/>
  <c r="D43" i="3"/>
  <c r="D29" i="3"/>
  <c r="D16" i="3"/>
  <c r="D33" i="3"/>
  <c r="D21" i="3"/>
  <c r="D11" i="3"/>
  <c r="D25" i="3"/>
  <c r="D34" i="3"/>
  <c r="D30" i="3"/>
  <c r="D38" i="3"/>
  <c r="D22" i="3"/>
  <c r="D10" i="3"/>
  <c r="D8" i="3"/>
  <c r="D54" i="3"/>
  <c r="D48" i="3"/>
  <c r="D169" i="3"/>
  <c r="D128" i="3"/>
  <c r="D47" i="3"/>
  <c r="D163" i="3"/>
  <c r="D52" i="3"/>
  <c r="D129" i="3"/>
  <c r="D136" i="3"/>
  <c r="D176" i="3"/>
  <c r="D145" i="3"/>
  <c r="D53" i="3"/>
  <c r="D162" i="3"/>
  <c r="D184" i="3"/>
  <c r="D50" i="3"/>
  <c r="D185" i="3"/>
  <c r="D59" i="3"/>
  <c r="D132" i="3"/>
  <c r="D154" i="3"/>
  <c r="D160" i="3"/>
  <c r="D138" i="3"/>
  <c r="D156" i="3"/>
  <c r="D57" i="3"/>
  <c r="D28" i="3"/>
  <c r="D32" i="3"/>
  <c r="D39" i="3"/>
  <c r="D37" i="3"/>
  <c r="D126" i="3"/>
  <c r="D181" i="3"/>
  <c r="D45" i="3"/>
  <c r="D150" i="3"/>
  <c r="D142" i="3"/>
  <c r="D131" i="3"/>
  <c r="D151" i="3"/>
  <c r="D19" i="3"/>
  <c r="D26" i="3"/>
  <c r="D9" i="3"/>
  <c r="D27" i="3"/>
  <c r="D31" i="3"/>
  <c r="D5" i="3"/>
  <c r="D6" i="3"/>
  <c r="D40" i="3"/>
  <c r="D56" i="3"/>
  <c r="D137" i="3"/>
  <c r="D148" i="3"/>
  <c r="D140" i="3"/>
  <c r="D135" i="3"/>
  <c r="D49" i="3"/>
  <c r="D125" i="3"/>
  <c r="D134" i="3"/>
  <c r="D159" i="3"/>
  <c r="D166" i="3"/>
  <c r="D164" i="3"/>
  <c r="D130" i="3"/>
  <c r="D152" i="3"/>
  <c r="D147" i="3"/>
  <c r="D175" i="3"/>
  <c r="D42" i="3"/>
  <c r="D171" i="3"/>
  <c r="D51" i="3"/>
  <c r="D105" i="10"/>
  <c r="D113" i="10"/>
  <c r="D104" i="10"/>
  <c r="D118" i="10"/>
  <c r="D111" i="10"/>
  <c r="D120" i="10"/>
  <c r="D117" i="10"/>
  <c r="D107" i="10"/>
  <c r="D112" i="10"/>
  <c r="D124" i="10"/>
  <c r="D109" i="10"/>
  <c r="D108" i="10"/>
  <c r="D119" i="10"/>
  <c r="D123" i="10"/>
  <c r="D122" i="10"/>
  <c r="D106" i="10"/>
  <c r="D121" i="10"/>
  <c r="D115" i="10"/>
  <c r="D114" i="10"/>
  <c r="D116" i="10"/>
  <c r="D110" i="10"/>
  <c r="D91" i="10"/>
  <c r="D76" i="10"/>
  <c r="D66" i="10"/>
  <c r="D60" i="10"/>
  <c r="D79" i="10"/>
  <c r="D89" i="10"/>
  <c r="D74" i="10"/>
  <c r="D98" i="10"/>
  <c r="D80" i="10"/>
  <c r="D96" i="10"/>
  <c r="D64" i="10"/>
  <c r="D101" i="10"/>
  <c r="D88" i="10"/>
  <c r="D84" i="10"/>
  <c r="D68" i="10"/>
  <c r="D62" i="10"/>
  <c r="D86" i="10"/>
  <c r="D71" i="10"/>
  <c r="D67" i="10"/>
  <c r="D70" i="10"/>
  <c r="D61" i="10"/>
  <c r="D81" i="10"/>
  <c r="D100" i="10"/>
  <c r="D103" i="10"/>
  <c r="D92" i="10"/>
  <c r="D73" i="10"/>
  <c r="D72" i="10"/>
  <c r="D78" i="10"/>
  <c r="D97" i="10"/>
  <c r="D83" i="10"/>
  <c r="D82" i="10"/>
  <c r="D75" i="10"/>
  <c r="D90" i="10"/>
  <c r="D94" i="10"/>
  <c r="D87" i="10"/>
  <c r="D95" i="10"/>
  <c r="D77" i="10"/>
  <c r="D93" i="10"/>
  <c r="D85" i="10"/>
  <c r="D69" i="10"/>
  <c r="D102" i="10"/>
  <c r="D63" i="10"/>
  <c r="D65" i="10"/>
  <c r="D99" i="10"/>
  <c r="D86" i="3"/>
  <c r="D103" i="3"/>
  <c r="D90" i="3"/>
  <c r="D74" i="3"/>
  <c r="D120" i="3"/>
  <c r="D116" i="3"/>
  <c r="D111" i="3"/>
  <c r="D78" i="3"/>
  <c r="D110" i="3"/>
  <c r="D89" i="3"/>
  <c r="D84" i="3"/>
  <c r="D96" i="3"/>
  <c r="D118" i="3"/>
  <c r="D98" i="3"/>
  <c r="D124" i="3"/>
  <c r="D101" i="3"/>
  <c r="D114" i="3"/>
  <c r="D63" i="3"/>
  <c r="D100" i="3"/>
  <c r="D85" i="3"/>
  <c r="D81" i="3"/>
  <c r="D92" i="3"/>
  <c r="D104" i="3"/>
  <c r="D61" i="3"/>
  <c r="D107" i="3"/>
  <c r="D119" i="3"/>
  <c r="D123" i="3"/>
  <c r="D83" i="3"/>
  <c r="D99" i="3"/>
  <c r="D80" i="3"/>
  <c r="D117" i="3"/>
  <c r="D121" i="3"/>
  <c r="D62" i="3"/>
  <c r="D69" i="3"/>
  <c r="D76" i="3"/>
  <c r="D65" i="3"/>
  <c r="D105" i="3"/>
  <c r="D106" i="3"/>
  <c r="D77" i="3"/>
  <c r="D91" i="3"/>
  <c r="D87" i="3"/>
  <c r="D109" i="3"/>
  <c r="D82" i="3"/>
  <c r="D79" i="3"/>
  <c r="D113" i="3"/>
  <c r="D73" i="3"/>
  <c r="D75" i="3"/>
  <c r="D94" i="3"/>
  <c r="D60" i="3"/>
  <c r="D68" i="3"/>
  <c r="D71" i="3"/>
  <c r="D108" i="3"/>
  <c r="D88" i="3"/>
  <c r="D70" i="3"/>
  <c r="D115" i="3"/>
  <c r="D72" i="3"/>
  <c r="D97" i="3"/>
  <c r="D67" i="3"/>
  <c r="D66" i="3"/>
  <c r="D64" i="3"/>
  <c r="D112" i="3"/>
  <c r="D93" i="3"/>
  <c r="D95" i="3"/>
  <c r="D102" i="3"/>
  <c r="D122" i="3"/>
  <c r="L124" i="11" l="1"/>
  <c r="N124" i="11" s="1"/>
  <c r="L157" i="11"/>
  <c r="N157" i="11" s="1"/>
  <c r="W174" i="4"/>
  <c r="X174" i="4" s="1"/>
  <c r="AJ39" i="4"/>
  <c r="AH39" i="4"/>
  <c r="AA39" i="4"/>
  <c r="AB5" i="4"/>
  <c r="AE5" i="4"/>
  <c r="AQ5" i="4" s="1"/>
  <c r="AW5" i="4" s="1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M120" i="4" l="1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F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B172" i="4" l="1"/>
  <c r="AL172" i="4"/>
  <c r="AR172" i="4" s="1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42" i="4" l="1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<sst xmlns="http://schemas.openxmlformats.org/spreadsheetml/2006/main" count="1114" uniqueCount="310">
  <si>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</si>
  <si>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</si>
  <si>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</si>
  <si>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</si>
  <si>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</si>
  <si>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</si>
  <si>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</si>
  <si>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</si>
  <si>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</si>
  <si>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</si>
  <si>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</si>
  <si>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</si>
  <si>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</si>
  <si>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</si>
  <si>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</si>
  <si>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</si>
  <si>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</si>
  <si>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</si>
  <si>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</si>
  <si>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</si>
  <si>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</si>
  <si>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</si>
  <si>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</si>
  <si>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</si>
  <si>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</si>
  <si>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</si>
  <si>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</si>
  <si>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</si>
  <si>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</si>
  <si>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</si>
  <si>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</si>
  <si>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</si>
  <si>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</si>
  <si>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</si>
  <si>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</si>
  <si>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</si>
  <si>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</si>
  <si>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</si>
  <si>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</si>
  <si>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</si>
  <si>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</si>
  <si>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</si>
  <si>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</si>
  <si>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</si>
  <si>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</si>
  <si>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</si>
  <si>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</si>
  <si>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</si>
  <si>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</si>
  <si>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</si>
  <si>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</si>
  <si>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</si>
  <si>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</si>
  <si>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</si>
  <si>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</si>
  <si>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</si>
  <si>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</si>
  <si>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</si>
  <si>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</si>
  <si>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</si>
  <si>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</si>
  <si>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</si>
  <si>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</si>
  <si>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</si>
  <si>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</si>
  <si>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</si>
  <si>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</si>
  <si>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</si>
  <si>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SC0</t>
  </si>
  <si>
    <t>Hibernian</t>
  </si>
  <si>
    <t>Ross County</t>
  </si>
  <si>
    <t>St Johnstone</t>
  </si>
  <si>
    <t>Celtic</t>
  </si>
  <si>
    <t>Lazio</t>
  </si>
  <si>
    <t>Genoa</t>
  </si>
  <si>
    <t>Inter</t>
  </si>
  <si>
    <t>Edinburgh City</t>
  </si>
  <si>
    <t>Giresunspor</t>
  </si>
  <si>
    <t>Altay</t>
  </si>
  <si>
    <t>Atalanta</t>
  </si>
  <si>
    <t>Roma</t>
  </si>
  <si>
    <t>Bologna</t>
  </si>
  <si>
    <t>Juventus</t>
  </si>
  <si>
    <t>Cagliari</t>
  </si>
  <si>
    <t>For Sittard</t>
  </si>
  <si>
    <t>Utrecht</t>
  </si>
  <si>
    <t>Sparta Rotterdam</t>
  </si>
  <si>
    <t>Vitesse</t>
  </si>
  <si>
    <t>AZ Alkmaar</t>
  </si>
  <si>
    <t>Willem II</t>
  </si>
  <si>
    <t>Heracles</t>
  </si>
  <si>
    <t>Groningen</t>
  </si>
  <si>
    <t>Zwolle</t>
  </si>
  <si>
    <t>Twente</t>
  </si>
  <si>
    <t>Peterhead</t>
  </si>
  <si>
    <t>Montrose</t>
  </si>
  <si>
    <t>Cowdenbeath</t>
  </si>
  <si>
    <t>Elgin</t>
  </si>
  <si>
    <t>Stirling</t>
  </si>
  <si>
    <t>Alaves</t>
  </si>
  <si>
    <t>Villarreal</t>
  </si>
  <si>
    <t>Barcelona</t>
  </si>
  <si>
    <t>Sevilla</t>
  </si>
  <si>
    <t>Ath Madrid</t>
  </si>
  <si>
    <t>Kasimpasa</t>
  </si>
  <si>
    <t>Sivasspor</t>
  </si>
  <si>
    <t>Konyaspor</t>
  </si>
  <si>
    <t>Antalyaspor</t>
  </si>
  <si>
    <t>Trabzonspor</t>
  </si>
  <si>
    <t>Hatayspor</t>
  </si>
  <si>
    <t>Alanyaspor</t>
  </si>
  <si>
    <t>Ad. Demirspor</t>
  </si>
  <si>
    <t>Galatasaray</t>
  </si>
  <si>
    <t>Buyuksehyr</t>
  </si>
  <si>
    <t>Fiorentina</t>
  </si>
  <si>
    <t>Sassuolo</t>
  </si>
  <si>
    <t>Spezia</t>
  </si>
  <si>
    <t>Empoli</t>
  </si>
  <si>
    <t>Sampdoria</t>
  </si>
  <si>
    <t>Venezia</t>
  </si>
  <si>
    <t>Torino</t>
  </si>
  <si>
    <t>Verona</t>
  </si>
  <si>
    <t>Milan</t>
  </si>
  <si>
    <t>Napoli</t>
  </si>
  <si>
    <t>Cambuur</t>
  </si>
  <si>
    <t>Heerenveen</t>
  </si>
  <si>
    <t>Feyenoord</t>
  </si>
  <si>
    <t>Ajax</t>
  </si>
  <si>
    <t>Go Ahead Eagles</t>
  </si>
  <si>
    <t>Nijmegen</t>
  </si>
  <si>
    <t>Waalwijk</t>
  </si>
  <si>
    <t>PSV Eindhoven</t>
  </si>
  <si>
    <t>Granada</t>
  </si>
  <si>
    <t>Ath Bilbao</t>
  </si>
  <si>
    <t>Real Madrid</t>
  </si>
  <si>
    <t>Rizespor</t>
  </si>
  <si>
    <t>Yeni Malatyaspor</t>
  </si>
  <si>
    <t>Goztep</t>
  </si>
  <si>
    <t>Karagumruk</t>
  </si>
  <si>
    <t>Kayserispor</t>
  </si>
  <si>
    <t>Gaziantep</t>
  </si>
  <si>
    <t>Fenerbahce</t>
  </si>
  <si>
    <t>Besiktas</t>
  </si>
  <si>
    <t>I1</t>
  </si>
  <si>
    <t>SC3</t>
  </si>
  <si>
    <t>SP1</t>
  </si>
  <si>
    <t>T1</t>
  </si>
  <si>
    <t>N1</t>
  </si>
  <si>
    <t>SC2</t>
  </si>
  <si>
    <t>Ajaccio</t>
  </si>
  <si>
    <t>Grenoble</t>
  </si>
  <si>
    <t>Auxerre</t>
  </si>
  <si>
    <t>Le Havre</t>
  </si>
  <si>
    <t>Guingamp</t>
  </si>
  <si>
    <t>Dunkerque</t>
  </si>
  <si>
    <t>Nancy</t>
  </si>
  <si>
    <t>Dijon</t>
  </si>
  <si>
    <t>Nimes</t>
  </si>
  <si>
    <t>Toulouse</t>
  </si>
  <si>
    <t>Niort</t>
  </si>
  <si>
    <t>Pau FC</t>
  </si>
  <si>
    <t>Paris FC</t>
  </si>
  <si>
    <t>Amiens</t>
  </si>
  <si>
    <t>Quevilly Rouen</t>
  </si>
  <si>
    <t>Caen</t>
  </si>
  <si>
    <t>Rodez</t>
  </si>
  <si>
    <t>Bastia</t>
  </si>
  <si>
    <t>Sochaux</t>
  </si>
  <si>
    <t>Valenciennes</t>
  </si>
  <si>
    <t>Bordeaux</t>
  </si>
  <si>
    <t>Lille</t>
  </si>
  <si>
    <t>Clermont</t>
  </si>
  <si>
    <t>Strasbourg</t>
  </si>
  <si>
    <t>Lorient</t>
  </si>
  <si>
    <t>Paris SG</t>
  </si>
  <si>
    <t>Lyon</t>
  </si>
  <si>
    <t>Metz</t>
  </si>
  <si>
    <t>Marseille</t>
  </si>
  <si>
    <t>Reims</t>
  </si>
  <si>
    <t>Monaco</t>
  </si>
  <si>
    <t>Rennes</t>
  </si>
  <si>
    <t>Montpellier</t>
  </si>
  <si>
    <t>Angers</t>
  </si>
  <si>
    <t>Nice</t>
  </si>
  <si>
    <t>Lens</t>
  </si>
  <si>
    <t>St Etienne</t>
  </si>
  <si>
    <t>Nantes</t>
  </si>
  <si>
    <t>Troyes</t>
  </si>
  <si>
    <t>Brest</t>
  </si>
  <si>
    <t>Aberdeen</t>
  </si>
  <si>
    <t>St Mirren</t>
  </si>
  <si>
    <t>21/12/2021</t>
  </si>
  <si>
    <t>22/12/2021</t>
  </si>
  <si>
    <t>23/12/2021</t>
  </si>
  <si>
    <t>F2</t>
  </si>
  <si>
    <t>F1</t>
  </si>
  <si>
    <t>Cercle Brugge</t>
  </si>
  <si>
    <t>Club Brugge</t>
  </si>
  <si>
    <t>Kortrijk</t>
  </si>
  <si>
    <t>Antwerp</t>
  </si>
  <si>
    <t>Standard</t>
  </si>
  <si>
    <t>Waregem</t>
  </si>
  <si>
    <t>St. Gilloise</t>
  </si>
  <si>
    <t>Gent</t>
  </si>
  <si>
    <t>Oostende</t>
  </si>
  <si>
    <t>Genk</t>
  </si>
  <si>
    <t>Man City</t>
  </si>
  <si>
    <t>Leicester</t>
  </si>
  <si>
    <t>Norwich</t>
  </si>
  <si>
    <t>Arsenal</t>
  </si>
  <si>
    <t>Tottenham</t>
  </si>
  <si>
    <t>Crystal Palace</t>
  </si>
  <si>
    <t>West Ham</t>
  </si>
  <si>
    <t>Southampton</t>
  </si>
  <si>
    <t>Aston Villa</t>
  </si>
  <si>
    <t>Chelsea</t>
  </si>
  <si>
    <t>Brighton</t>
  </si>
  <si>
    <t>Brentford</t>
  </si>
  <si>
    <t>Huddersfield</t>
  </si>
  <si>
    <t>Blackpool</t>
  </si>
  <si>
    <t>Hull</t>
  </si>
  <si>
    <t>Blackburn</t>
  </si>
  <si>
    <t>Luton</t>
  </si>
  <si>
    <t>Bristol City</t>
  </si>
  <si>
    <t>Middlesbrough</t>
  </si>
  <si>
    <t>Nottm Forest</t>
  </si>
  <si>
    <t>Accrington</t>
  </si>
  <si>
    <t>Rotherham</t>
  </si>
  <si>
    <t>Cheltenham</t>
  </si>
  <si>
    <t>Plymouth</t>
  </si>
  <si>
    <t>Fleetwood Town</t>
  </si>
  <si>
    <t>Shrewsbury</t>
  </si>
  <si>
    <t>Lincoln</t>
  </si>
  <si>
    <t>Milton Keynes Dons</t>
  </si>
  <si>
    <t>Carlisle</t>
  </si>
  <si>
    <t>Rochdale</t>
  </si>
  <si>
    <t>Mansfield</t>
  </si>
  <si>
    <t>Hartlepool</t>
  </si>
  <si>
    <t>Oldham</t>
  </si>
  <si>
    <t>Scunthorpe</t>
  </si>
  <si>
    <t>Tranmere</t>
  </si>
  <si>
    <t>Barrow</t>
  </si>
  <si>
    <t>Aldershot</t>
  </si>
  <si>
    <t>Woking</t>
  </si>
  <si>
    <t>Dover Athletic</t>
  </si>
  <si>
    <t>Dag and Red</t>
  </si>
  <si>
    <t>Kings Lynn</t>
  </si>
  <si>
    <t>Notts County</t>
  </si>
  <si>
    <t>Stockport</t>
  </si>
  <si>
    <t>Altrincham</t>
  </si>
  <si>
    <t>Torquay</t>
  </si>
  <si>
    <t>Yeovil</t>
  </si>
  <si>
    <t>Weymouth</t>
  </si>
  <si>
    <t>Eastleigh</t>
  </si>
  <si>
    <t>Bromley</t>
  </si>
  <si>
    <t>Southend</t>
  </si>
  <si>
    <t>Dundee</t>
  </si>
  <si>
    <t>Dundee United</t>
  </si>
  <si>
    <t>Hearts</t>
  </si>
  <si>
    <t>Motherwell</t>
  </si>
  <si>
    <t>Livingston</t>
  </si>
  <si>
    <t>Rangers</t>
  </si>
  <si>
    <t>Ayr</t>
  </si>
  <si>
    <t>Raith Rvs</t>
  </si>
  <si>
    <t>Dunfermline</t>
  </si>
  <si>
    <t>Arbroath</t>
  </si>
  <si>
    <t>Hamilton</t>
  </si>
  <si>
    <t>Kilmarnock</t>
  </si>
  <si>
    <t>Morton</t>
  </si>
  <si>
    <t>Queen of Sth</t>
  </si>
  <si>
    <t>Airdrie Utd</t>
  </si>
  <si>
    <t>Alloa</t>
  </si>
  <si>
    <t>Cove Rangers</t>
  </si>
  <si>
    <t>East Fife</t>
  </si>
  <si>
    <t>Falkirk</t>
  </si>
  <si>
    <t>Clyde</t>
  </si>
  <si>
    <t>Queens Park</t>
  </si>
  <si>
    <t>Dumbarton</t>
  </si>
  <si>
    <t>Annan Athletic</t>
  </si>
  <si>
    <t>Kelty Hearts</t>
  </si>
  <si>
    <t>Albion Rvs</t>
  </si>
  <si>
    <t>Stranraer</t>
  </si>
  <si>
    <t>Forfar</t>
  </si>
  <si>
    <t>Stenhousemuir</t>
  </si>
  <si>
    <t>Charleroi</t>
  </si>
  <si>
    <t>Oud-Heverlee Leuven</t>
  </si>
  <si>
    <t>Mechelen</t>
  </si>
  <si>
    <t>Seraing</t>
  </si>
  <si>
    <t>Beerschot VA</t>
  </si>
  <si>
    <t>Anderlecht</t>
  </si>
  <si>
    <t>St Truiden</t>
  </si>
  <si>
    <t>Eupen</t>
  </si>
  <si>
    <t>Newcastle</t>
  </si>
  <si>
    <t>Man United</t>
  </si>
  <si>
    <t>Derby</t>
  </si>
  <si>
    <t>West Brom</t>
  </si>
  <si>
    <t>QPR</t>
  </si>
  <si>
    <t>Bournemouth</t>
  </si>
  <si>
    <t>Doncaster</t>
  </si>
  <si>
    <t>Sunderland</t>
  </si>
  <si>
    <t>25/12/2021</t>
  </si>
  <si>
    <t>26/12/2021</t>
  </si>
  <si>
    <t>27/12/2021</t>
  </si>
  <si>
    <t>B1</t>
  </si>
  <si>
    <t>E0</t>
  </si>
  <si>
    <t>E1</t>
  </si>
  <si>
    <t>E2</t>
  </si>
  <si>
    <t>E3</t>
  </si>
  <si>
    <t>EC</t>
  </si>
  <si>
    <t>SC1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</si>
</sst>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NumberForma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1.0629114617744848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1.0584574108458336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1.0611497315460385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1.0600668335258359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1.0509354515449301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1.0543819242504819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1.0583691873379317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1.0593065045417684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1.0755802342973508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1.0569028949649302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1.0493967898153296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1.047073470420135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1.044303665417317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1.0483906463555754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1.084476802289978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1.0470882991581001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1.0463684894705136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1.0437075600663159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1.0475117579190587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1.0497253316960662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1.0512018249471584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1.045344963452246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1.0342024872400046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1.0421577902366268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1.0515900730267522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1.0438817895444492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1.0399586640868308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1.0347781293381613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1.0356850891989859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1.0369265649091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1.0342024872400046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1.0467751664180649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1.0326216037183769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1.0453465975749467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1.0452102388436428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1.0440279853919932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1.0423741568649127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1.0614473041522947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1.0509444270006065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1.0460060256260135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1.0483906463555754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1.1232466862133086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1.0509442098096211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1.0516104099147749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1.0510876122378858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1.0588161259487125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1.1036784003382443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1.1019499446997836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1.0401197761406094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1.0356850891989859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1.04299513543169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1.0460060256260135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1.0457565564423787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1.0512018249471584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1.0772256674422971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1.0439719885779606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1.0449864577049268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1.0509444270006065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1.0457565564423787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1.0485981343437822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1.0457565564423787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1.0437075600663159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1.0732443093298558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1.0693473415042363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1.0864964460681739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1.070599000893548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1.0748039017579798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1.0815526105052171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1.0557821208912506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1.0480730539288112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1.0602107487113226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1.0475615653703467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1.0605174007793741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1.0483906463555754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1.0450375961866025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1.0420112422030368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1.0518428764688503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1.064224351228114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1.0626247827424988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1.070599000893548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1.0758089270163143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1.0633504678478547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1.0882202949124216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1.0643567077555702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1.0741047977005509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1.083213262843725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1.0886227150115235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1.0866214711383286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1.0811284811792439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1.083062374338202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1.0882202949124216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1.0789786104679466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1.0533218816775407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1.042106143326367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1.050186013602848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1.0457565564423787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1.0516104099147749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1.0605979647980854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1.0840677409696946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1.0834349576139997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1.0886227150115235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1.083062374338202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1.0532159430726011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1.0619653803953464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1.0570274463634663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1.0306012343563762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1.0431976029859278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1.064154648311693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1.0500631329117833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1.0457565564423787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1.0518428764688503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1.0720588896370926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1.0720588896370926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1.0748039017579798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1.0643567077555702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1.0600632093526758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1.0844960009352391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1.080350824048925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1.0799142849988514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1.0584574108458336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1.0581003177923753</v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1.0408800258175597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34.402928182291042</v>
      </c>
      <c r="I2" s="6">
        <f>IF('Log_working_3-way'!$D2="","",'True_Odds_Calculator_3-way'!O3/'True_Odds_Calculator_3-way'!B3-1)</f>
        <v>7.0047564531129183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3.7511519745651034E-2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1.0379380661279645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27.151748178853769</v>
      </c>
      <c r="I3" s="6">
        <f>IF('Log_working_3-way'!$D3="","",'True_Odds_Calculator_3-way'!O4/'True_Odds_Calculator_3-way'!B4-1)</f>
        <v>6.6023669787690205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3.7889633395251199E-2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1.0357822215239285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28.485525537692421</v>
      </c>
      <c r="I4" s="6">
        <f>IF('Log_working_3-way'!$D4="","",'True_Odds_Calculator_3-way'!O5/'True_Odds_Calculator_3-way'!B5-1)</f>
        <v>7.0224509973535323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3.5223155068529133E-2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1.0309822376731068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10.347442266467526</v>
      </c>
      <c r="I5" s="6">
        <f>IF('Log_working_3-way'!$D5="","",'True_Odds_Calculator_3-way'!O6/'True_Odds_Calculator_3-way'!B6-1)</f>
        <v>10.117820366654261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3.3561480328453186E-2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1.0374088495546232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3.4603549234642896</v>
      </c>
      <c r="I6" s="6">
        <f>IF('Log_working_3-way'!$D6="","",'True_Odds_Calculator_3-way'!O7/'True_Odds_Calculator_3-way'!B7-1)</f>
        <v>5.6789490535046143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3.6870876054797108E-2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1.0313782421611937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11.514937365671123</v>
      </c>
      <c r="I7" s="6">
        <f>IF('Log_working_3-way'!$D7="","",'True_Odds_Calculator_3-way'!O8/'True_Odds_Calculator_3-way'!B8-1)</f>
        <v>8.3283864373338865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3.3907600063371124E-2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1.0348583253180803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25.483496170336775</v>
      </c>
      <c r="I8" s="6">
        <f>IF('Log_working_3-way'!$D8="","",'True_Odds_Calculator_3-way'!O9/'True_Odds_Calculator_3-way'!B9-1)</f>
        <v>8.2034791170368049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3.5041941325017811E-2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1.0290299581913556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8.4098816261901082</v>
      </c>
      <c r="I9" s="6">
        <f>IF('Log_working_3-way'!$D9="","",'True_Odds_Calculator_3-way'!O10/'True_Odds_Calculator_3-way'!B10-1)</f>
        <v>9.7019085070170856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3.1349292596847489E-2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1.0305398380731354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14.617440044964981</v>
      </c>
      <c r="I10" s="6">
        <f>IF('Log_working_3-way'!$D10="","",'True_Odds_Calculator_3-way'!O11/'True_Odds_Calculator_3-way'!B11-1)</f>
        <v>11.09026083766652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3.2741093939952837E-2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1.03487762692574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26.33864350929553</v>
      </c>
      <c r="I11" s="6">
        <f>IF('Log_working_3-way'!$D11="","",'True_Odds_Calculator_3-way'!O12/'True_Odds_Calculator_3-way'!B12-1)</f>
        <v>7.609997916618763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3.4921333808700883E-2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1.0296907768815378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0.47359692161824585</v>
      </c>
      <c r="I12" s="6">
        <f>IF('Log_working_3-way'!$D12="","",'True_Odds_Calculator_3-way'!O13/'True_Odds_Calculator_3-way'!B13-1)</f>
        <v>2.9848971569291431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2.4171024171024236E-2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1.0609675888535635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67.347794587538147</v>
      </c>
      <c r="I13" s="6">
        <f>IF('Log_working_3-way'!$D13="","",'True_Odds_Calculator_3-way'!O14/'True_Odds_Calculator_3-way'!B14-1)</f>
        <v>0.97525126357985203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3.3193277310924474E-2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1.0353250892015651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40.988339754301485</v>
      </c>
      <c r="I14" s="6">
        <f>IF('Log_working_3-way'!$D14="","",'True_Odds_Calculator_3-way'!O15/'True_Odds_Calculator_3-way'!B15-1)</f>
        <v>4.0336943129362224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3.0823050630865101E-2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1.0425364172824811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50.600488443330605</v>
      </c>
      <c r="I15" s="6">
        <f>IF('Log_working_3-way'!$D15="","",'True_Odds_Calculator_3-way'!O16/'True_Odds_Calculator_3-way'!B16-1)</f>
        <v>2.694494505282869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3.2535644638325811E-2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1.0742626245227263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20.261185828388516</v>
      </c>
      <c r="I16" s="6">
        <f>IF('Log_working_3-way'!$D16="","",'True_Odds_Calculator_3-way'!O17/'True_Odds_Calculator_3-way'!B17-1)</f>
        <v>6.8939035450351343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7.6762555283572897E-2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1.0322984456569113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50.994060477943329</v>
      </c>
      <c r="I17" s="6">
        <f>IF('Log_working_3-way'!$D17="","",'True_Odds_Calculator_3-way'!O18/'True_Odds_Calculator_3-way'!B18-1)</f>
        <v>2.4222549099809179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2.471980662269635E-2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1.0209137297604181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13.354437777029034</v>
      </c>
      <c r="I18" s="6">
        <f>IF('Log_working_3-way'!$D18="","",'True_Odds_Calculator_3-way'!O19/'True_Odds_Calculator_3-way'!B19-1)</f>
        <v>8.0339026414112453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2.2663600031920028E-2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1.0280392317427154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25.652474948199728</v>
      </c>
      <c r="I19" s="6">
        <f>IF('Log_working_3-way'!$D19="","",'True_Odds_Calculator_3-way'!O20/'True_Odds_Calculator_3-way'!B20-1)</f>
        <v>6.298246864967342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2.8479694380899812E-2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1.028214116929719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25.097228917009861</v>
      </c>
      <c r="I20" s="6">
        <f>IF('Log_working_3-way'!$D20="","",'True_Odds_Calculator_3-way'!O21/'True_Odds_Calculator_3-way'!B21-1)</f>
        <v>7.0269493982832945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2.8705322579273052E-2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1.0260302462247137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11.231522478496311</v>
      </c>
      <c r="I21" s="6">
        <f>IF('Log_working_3-way'!$D21="","",'True_Odds_Calculator_3-way'!O22/'True_Odds_Calculator_3-way'!B22-1)</f>
        <v>7.0319361340660969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2.8066637017480911E-2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1.0276887188699531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6.5386936175525721</v>
      </c>
      <c r="I22" s="6">
        <f>IF('Log_working_3-way'!$D22="","",'True_Odds_Calculator_3-way'!O23/'True_Odds_Calculator_3-way'!B23-1)</f>
        <v>7.1629436851400374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2.9236097584751874E-2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1.0250389274554039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4.0166540242377531</v>
      </c>
      <c r="I23" s="6">
        <f>IF('Log_working_3-way'!$D23="","",'True_Odds_Calculator_3-way'!O24/'True_Odds_Calculator_3-way'!B24-1)</f>
        <v>5.0372508804719107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2.4964137970534539E-2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1.0207829759467058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9.177602710429559</v>
      </c>
      <c r="I24" s="6">
        <f>IF('Log_working_3-way'!$D24="","",'True_Odds_Calculator_3-way'!O25/'True_Odds_Calculator_3-way'!B25-1)</f>
        <v>7.5107823676463035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2.2424195493895072E-2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1.0359922268227453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0.39850156498293976</v>
      </c>
      <c r="I25" s="6">
        <f>IF('Log_working_3-way'!$D25="","",'True_Odds_Calculator_3-way'!O26/'True_Odds_Calculator_3-way'!B26-1)</f>
        <v>2.2749302399908209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2.8027996430139535E-2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1.0330141492983713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50.957782766107051</v>
      </c>
      <c r="I26" s="6">
        <f>IF('Log_working_3-way'!$D26="","",'True_Odds_Calculator_3-way'!O27/'True_Odds_Calculator_3-way'!B27-1)</f>
        <v>2.065727405365247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2.543528153094865E-2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1.0258193945761349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33.586089551266724</v>
      </c>
      <c r="I27" s="6">
        <f>IF('Log_working_3-way'!$D27="","",'True_Odds_Calculator_3-way'!O28/'True_Odds_Calculator_3-way'!B28-1)</f>
        <v>5.4509076168869619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2.4424543565374268E-2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1.0195070349149804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17.844218704914997</v>
      </c>
      <c r="I28" s="6">
        <f>IF('Log_working_3-way'!$D28="","",'True_Odds_Calculator_3-way'!O29/'True_Odds_Calculator_3-way'!B29-1)</f>
        <v>6.4342058083183522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2.0827051149650888E-2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1.0203696100854276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18.682601982519351</v>
      </c>
      <c r="I29" s="6">
        <f>IF('Log_working_3-way'!$D29="","",'True_Odds_Calculator_3-way'!O30/'True_Odds_Calculator_3-way'!B30-1)</f>
        <v>7.7217296857982163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2.1663230685384338E-2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1.0215745139646193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20.350405411637933</v>
      </c>
      <c r="I30" s="6">
        <f>IF('Log_working_3-way'!$D30="","",'True_Odds_Calculator_3-way'!O31/'True_Odds_Calculator_3-way'!B31-1)</f>
        <v>7.0737479045396601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2.2742556210556986E-2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1.020028984111621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12.832978864381406</v>
      </c>
      <c r="I31" s="6">
        <f>IF('Log_working_3-way'!$D31="","",'True_Odds_Calculator_3-way'!O32/'True_Odds_Calculator_3-way'!B32-1)</f>
        <v>7.3680983253665335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2.1694400902137589E-2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1.0201733433588156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13.476523385243269</v>
      </c>
      <c r="I32" s="6">
        <f>IF('Log_working_3-way'!$D32="","",'True_Odds_Calculator_3-way'!O33/'True_Odds_Calculator_3-way'!B33-1)</f>
        <v>7.7723921693359834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2.1854420058012858E-2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1.0214463876544553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22.048675392239797</v>
      </c>
      <c r="I33" s="6">
        <f>IF('Log_working_3-way'!$D33="","",'True_Odds_Calculator_3-way'!O34/'True_Odds_Calculator_3-way'!B34-1)</f>
        <v>5.9183849376491642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2.2397050039494548E-2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1.0235723365370291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4.4313027558008926</v>
      </c>
      <c r="I34" s="6">
        <f>IF('Log_working_3-way'!$D34="","",'True_Odds_Calculator_3-way'!O35/'True_Odds_Calculator_3-way'!B35-1)</f>
        <v>6.4100728109560023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2.4151663088198383E-2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1.0359188615106627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53.25077750888795</v>
      </c>
      <c r="I35" s="6">
        <f>IF('Log_working_3-way'!$D35="","",'True_Odds_Calculator_3-way'!O36/'True_Odds_Calculator_3-way'!B36-1)</f>
        <v>2.0623678416251456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2.6560232995898714E-2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1.0271661128959977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37.111162638704002</v>
      </c>
      <c r="I36" s="6">
        <f>IF('Log_working_3-way'!$D36="","",'True_Odds_Calculator_3-way'!O37/'True_Odds_Calculator_3-way'!B37-1)</f>
        <v>3.9048129036921235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2.4962171065593841E-2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1.0211527405026877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9.7912778506471358</v>
      </c>
      <c r="I37" s="6">
        <f>IF('Log_working_3-way'!$D37="","",'True_Odds_Calculator_3-way'!O38/'True_Odds_Calculator_3-way'!B38-1)</f>
        <v>7.0732309795422204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2.2808041911955845E-2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1.026068250824189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3.2677366975896254</v>
      </c>
      <c r="I38" s="6">
        <f>IF('Log_working_3-way'!$D38="","",'True_Odds_Calculator_3-way'!O39/'True_Odds_Calculator_3-way'!B39-1)</f>
        <v>5.0040364241641058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2.5525796918697496E-2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1.0459961228440156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61.177100958826841</v>
      </c>
      <c r="I39" s="6">
        <f>IF('Log_working_3-way'!$D39="","",'True_Odds_Calculator_3-way'!O40/'True_Odds_Calculator_3-way'!B40-1)</f>
        <v>1.2994489999566139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2.9317851959361541E-2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1.0375755088951377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1.5174784642107082</v>
      </c>
      <c r="I40" s="6">
        <f>IF('Log_working_3-way'!$D40="","",'True_Odds_Calculator_3-way'!O41/'True_Odds_Calculator_3-way'!B41-1)</f>
        <v>3.8001682612814234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3.3358121151784381E-2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1.0248882635015992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13.18592158867488</v>
      </c>
      <c r="I41" s="6">
        <f>IF('Log_working_3-way'!$D41="","",'True_Odds_Calculator_3-way'!O42/'True_Odds_Calculator_3-way'!B42-1)</f>
        <v>7.9963914000517224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2.6927685421777037E-2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1.0264051920282373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22.854591424041555</v>
      </c>
      <c r="I42" s="6">
        <f>IF('Log_working_3-way'!$D42="","",'True_Odds_Calculator_3-way'!O43/'True_Odds_Calculator_3-way'!B43-1)</f>
        <v>5.11404921116445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2.7366212211605623E-2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1.1129686202676554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87.249960145384179</v>
      </c>
      <c r="I43" s="6">
        <f>IF('Log_working_3-way'!$D43="","",'True_Odds_Calculator_3-way'!O44/'True_Odds_Calculator_3-way'!B44-1)</f>
        <v>-0.69735567343820482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2.7795907175252044E-2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1.0274131394776902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28.064334659905416</v>
      </c>
      <c r="I44" s="6">
        <f>IF('Log_working_3-way'!$D44="","",'True_Odds_Calculator_3-way'!O45/'True_Odds_Calculator_3-way'!B45-1)</f>
        <v>5.0833468964098278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2.7394969648784073E-2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1.0257838779281336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12.246711203596353</v>
      </c>
      <c r="I45" s="6">
        <f>IF('Log_working_3-way'!$D45="","",'True_Odds_Calculator_3-way'!O46/'True_Odds_Calculator_3-way'!B46-1)</f>
        <v>7.9334409320782342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2.7905879188199867E-2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1.0258870581925486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14.946374101911708</v>
      </c>
      <c r="I46" s="6">
        <f>IF('Log_working_3-way'!$D46="","",'True_Odds_Calculator_3-way'!O47/'True_Odds_Calculator_3-way'!B47-1)</f>
        <v>9.1891720612847774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2.7884092669187677E-2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1.0713534041501547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-0.60931872994961278</v>
      </c>
      <c r="I47" s="6">
        <f>IF('Log_working_3-way'!$D47="","",'True_Odds_Calculator_3-way'!O48/'True_Odds_Calculator_3-way'!B48-1)</f>
        <v>0.77065317431685387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3.975620773590216E-2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1.0792038247724167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25.49952918886909</v>
      </c>
      <c r="I48" s="6">
        <f>IF('Log_working_3-way'!$D48="","",'True_Odds_Calculator_3-way'!O49/'True_Odds_Calculator_3-way'!B49-1)</f>
        <v>5.3171883113632461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7.9142083013065356E-2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1.0738325394158199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12.109350449679944</v>
      </c>
      <c r="I49" s="6">
        <f>IF('Log_working_3-way'!$D49="","",'True_Odds_Calculator_3-way'!O50/'True_Odds_Calculator_3-way'!B50-1)</f>
        <v>8.0019041004799476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7.8091329374838869E-2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1.0283376981450036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1.1018310873656234</v>
      </c>
      <c r="I50" s="6">
        <f>IF('Log_working_3-way'!$D50="","",'True_Odds_Calculator_3-way'!O51/'True_Odds_Calculator_3-way'!B51-1)</f>
        <v>5.6798284511647763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2.5906933449737046E-2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1.0204750260742506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7.0356945467958099</v>
      </c>
      <c r="I51" s="6">
        <f>IF('Log_working_3-way'!$D51="","",'True_Odds_Calculator_3-way'!O52/'True_Odds_Calculator_3-way'!B52-1)</f>
        <v>6.594258513623239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2.1705487889034591E-2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1.0260589435688905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16.61637598809801</v>
      </c>
      <c r="I52" s="6">
        <f>IF('Log_working_3-way'!$D52="","",'True_Odds_Calculator_3-way'!O53/'True_Odds_Calculator_3-way'!B53-1)</f>
        <v>6.8965622352311486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2.7892517254219484E-2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1.0360003273933418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36.340265083020341</v>
      </c>
      <c r="I53" s="6">
        <f>IF('Log_working_3-way'!$D53="","",'True_Odds_Calculator_3-way'!O54/'True_Odds_Calculator_3-way'!B54-1)</f>
        <v>4.4609092208742362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3.316777344178945E-2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1.0257485241117619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16.180102425789162</v>
      </c>
      <c r="I54" s="6">
        <f>IF('Log_working_3-way'!$D54="","",'True_Odds_Calculator_3-way'!O55/'True_Odds_Calculator_3-way'!B55-1)</f>
        <v>6.7218783718024309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2.7591107094762535E-2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1.0272091366958833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7.3599463530034601</v>
      </c>
      <c r="I55" s="6">
        <f>IF('Log_working_3-way'!$D55="","",'True_Odds_Calculator_3-way'!O56/'True_Odds_Calculator_3-way'!B56-1)</f>
        <v>6.2173891102732606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2.8697658960469941E-2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1.0717998710897421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72.06884828589385</v>
      </c>
      <c r="I56" s="6">
        <f>IF('Log_working_3-way'!$D56="","",'True_Odds_Calculator_3-way'!O57/'True_Odds_Calculator_3-way'!B57-1)</f>
        <v>0.31880447880402474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3.4837259700947198E-2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1.0288537359133398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27.399241856496634</v>
      </c>
      <c r="I57" s="6">
        <f>IF('Log_working_3-way'!$D57="","",'True_Odds_Calculator_3-way'!O58/'True_Odds_Calculator_3-way'!B58-1)</f>
        <v>6.499722627612635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2.8844634107791922E-2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1.0263383556747632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15.883893716156656</v>
      </c>
      <c r="I58" s="6">
        <f>IF('Log_working_3-way'!$D58="","",'True_Odds_Calculator_3-way'!O59/'True_Odds_Calculator_3-way'!B59-1)</f>
        <v>7.1234945876125444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2.8264652868419393E-2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1.0317582727985231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35.105910418081855</v>
      </c>
      <c r="I59" s="6">
        <f>IF('Log_working_3-way'!$D59="","",'True_Odds_Calculator_3-way'!O60/'True_Odds_Calculator_3-way'!B60-1)</f>
        <v>4.1320098644720824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2.9755223473304726E-2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1.0249530957818094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16.636650710906306</v>
      </c>
      <c r="I60" s="6">
        <f>IF('Log_working_3-way'!$D60="","",'True_Odds_Calculator_3-way'!O61/'True_Odds_Calculator_3-way'!B61-1)</f>
        <v>6.7284985955945311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2.6710873630061194E-2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1.0340279341363123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34.595477207582022</v>
      </c>
      <c r="I61" s="6">
        <f>IF('Log_working_3-way'!$D61="","",'True_Odds_Calculator_3-way'!O62/'True_Odds_Calculator_3-way'!B62-1)</f>
        <v>4.8790972055644435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3.1899238424342169E-2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1.0263653458786737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20.048499375398176</v>
      </c>
      <c r="I62" s="6">
        <f>IF('Log_working_3-way'!$D62="","",'True_Odds_Calculator_3-way'!O63/'True_Odds_Calculator_3-way'!B63-1)</f>
        <v>7.3185158136501887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2.7784210158751099E-2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1.0261218343088334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17.715412300386802</v>
      </c>
      <c r="I63" s="6">
        <f>IF('Log_working_3-way'!$D63="","",'True_Odds_Calculator_3-way'!O64/'True_Odds_Calculator_3-way'!B64-1)</f>
        <v>7.7211982593792126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2.7852761296628836E-2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1.0493606431276687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4.4582749822950678</v>
      </c>
      <c r="I64" s="6">
        <f>IF('Log_working_3-way'!$D64="","",'True_Odds_Calculator_3-way'!O65/'True_Odds_Calculator_3-way'!B65-1)</f>
        <v>4.8431259068138122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4.8556955045001793E-2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1.0406266529200006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10.475737794803019</v>
      </c>
      <c r="I65" s="6">
        <f>IF('Log_working_3-way'!$D65="","",'True_Odds_Calculator_3-way'!O66/'True_Odds_Calculator_3-way'!B66-1)</f>
        <v>6.7355460385438972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4.3334810832451609E-2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1.0522290252831294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33.58200156692893</v>
      </c>
      <c r="I66" s="6">
        <f>IF('Log_working_3-way'!$D66="","",'True_Odds_Calculator_3-way'!O67/'True_Odds_Calculator_3-way'!B67-1)</f>
        <v>3.8557782978679827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4.9382210918826885E-2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1.042621567612366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18.417996206022281</v>
      </c>
      <c r="I67" s="6">
        <f>IF('Log_working_3-way'!$D67="","",'True_Odds_Calculator_3-way'!O68/'True_Odds_Calculator_3-way'!B68-1)</f>
        <v>6.1833103773135845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4.4935873702996787E-2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1.0461021387819247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6.4097018778952224</v>
      </c>
      <c r="I68" s="6">
        <f>IF('Log_working_3-way'!$D68="","",'True_Odds_Calculator_3-way'!O69/'True_Odds_Calculator_3-way'!B69-1)</f>
        <v>5.3762847299842687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4.7153546482616715E-2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1.070428737077499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66.923669595570814</v>
      </c>
      <c r="I69" s="6">
        <f>IF('Log_working_3-way'!$D69="","",'True_Odds_Calculator_3-way'!O70/'True_Odds_Calculator_3-way'!B70-1)</f>
        <v>0.53731228076748061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3.9644682145930421E-2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1.0455745779084213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0.499513838039368</v>
      </c>
      <c r="I70" s="6">
        <f>IF('Log_working_3-way'!$D70="","",'True_Odds_Calculator_3-way'!O71/'True_Odds_Calculator_3-way'!B71-1)</f>
        <v>3.1687808173472352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3.6813839314629782E-2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1.0375750174048806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32.401997485721289</v>
      </c>
      <c r="I71" s="6">
        <f>IF('Log_working_3-way'!$D71="","",'True_Odds_Calculator_3-way'!O72/'True_Odds_Calculator_3-way'!B72-1)</f>
        <v>5.3141772184728326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3.5928349475482513E-2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1.0356655940925468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26.905243875935291</v>
      </c>
      <c r="I72" s="6">
        <f>IF('Log_working_3-way'!$D72="","",'True_Odds_Calculator_3-way'!O73/'True_Odds_Calculator_3-way'!B73-1)</f>
        <v>5.7565984794088756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3.5829532965499178E-2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1.0384660599898565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2.1097094188790004</v>
      </c>
      <c r="I73" s="6">
        <f>IF('Log_working_3-way'!$D73="","",'True_Odds_Calculator_3-way'!O74/'True_Odds_Calculator_3-way'!B74-1)</f>
        <v>5.7880885498229855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3.6501179365805658E-2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1.0339179358837047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24.417821778784838</v>
      </c>
      <c r="I74" s="6">
        <f>IF('Log_working_3-way'!$D74="","",'True_Odds_Calculator_3-way'!O75/'True_Odds_Calculator_3-way'!B75-1)</f>
        <v>6.9351784725765242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3.4647581756970025E-2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1.0255718444691166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18.402358047705224</v>
      </c>
      <c r="I75" s="6">
        <f>IF('Log_working_3-way'!$D75="","",'True_Odds_Calculator_3-way'!O76/'True_Odds_Calculator_3-way'!B76-1)</f>
        <v>7.5215216326604235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2.7186844494536677E-2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1.0258875218306631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8.5609747081966034</v>
      </c>
      <c r="I76" s="6">
        <f>IF('Log_working_3-way'!$D76="","",'True_Odds_Calculator_3-way'!O77/'True_Odds_Calculator_3-way'!B77-1)</f>
        <v>7.7214882864282917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2.7818580765341494E-2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1.0338891405099726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32.515108911116123</v>
      </c>
      <c r="I77" s="6">
        <f>IF('Log_working_3-way'!$D77="","",'True_Odds_Calculator_3-way'!O78/'True_Odds_Calculator_3-way'!B78-1)</f>
        <v>5.1455034137089628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3.2432155191082446E-2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1.0267494308059395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20.641879508697027</v>
      </c>
      <c r="I78" s="6">
        <f>IF('Log_working_3-way'!$D78="","",'True_Odds_Calculator_3-way'!O79/'True_Odds_Calculator_3-way'!B79-1)</f>
        <v>7.1248340458992878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2.8095133392394445E-2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1.0498304229429336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2.8627930112257185</v>
      </c>
      <c r="I79" s="6">
        <f>IF('Log_working_3-way'!$D79="","",'True_Odds_Calculator_3-way'!O80/'True_Odds_Calculator_3-way'!B80-1)</f>
        <v>5.8949057615754219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4.8059129842764836E-2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1.0406240123960961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10.32057417846649</v>
      </c>
      <c r="I80" s="6">
        <f>IF('Log_working_3-way'!$D80="","",'True_Odds_Calculator_3-way'!O81/'True_Odds_Calculator_3-way'!B81-1)</f>
        <v>6.1956280128108157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4.314712931719189E-2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1.0405237441891526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14.966804193652722</v>
      </c>
      <c r="I81" s="6">
        <f>IF('Log_working_3-way'!$D81="","",'True_Odds_Calculator_3-way'!O82/'True_Odds_Calculator_3-way'!B82-1)</f>
        <v>8.2435421253424295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4.3397596192627175E-2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1.0531293189981714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11.164003471499832</v>
      </c>
      <c r="I82" s="6">
        <f>IF('Log_working_3-way'!$D82="","",'True_Odds_Calculator_3-way'!O83/'True_Odds_Calculator_3-way'!B83-1)</f>
        <v>6.107211065678503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5.6124355367148437E-2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1.0567262181448451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11.114633355787367</v>
      </c>
      <c r="I83" s="6">
        <f>IF('Log_working_3-way'!$D83="","",'True_Odds_Calculator_3-way'!O84/'True_Odds_Calculator_3-way'!B84-1)</f>
        <v>7.8732656013384439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6.0428322321816719E-2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1.0564105423095806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23.869462238251597</v>
      </c>
      <c r="I84" s="6">
        <f>IF('Log_working_3-way'!$D84="","",'True_Odds_Calculator_3-way'!O85/'True_Odds_Calculator_3-way'!B85-1)</f>
        <v>6.6757599500776541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5.7461057461057674E-2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1.0427546607532459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19.704307604470067</v>
      </c>
      <c r="I85" s="6">
        <f>IF('Log_working_3-way'!$D85="","",'True_Odds_Calculator_3-way'!O86/'True_Odds_Calculator_3-way'!B86-1)</f>
        <v>7.1824887915651736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4.4870261727561367E-2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1.0430153033432468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20.910787411002023</v>
      </c>
      <c r="I86" s="6">
        <f>IF('Log_working_3-way'!$D86="","",'True_Odds_Calculator_3-way'!O87/'True_Odds_Calculator_3-way'!B87-1)</f>
        <v>7.182732335590261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4.483916307997049E-2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1.0515994926844552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15.32552737545868</v>
      </c>
      <c r="I87" s="6">
        <f>IF('Log_working_3-way'!$D87="","",'True_Odds_Calculator_3-way'!O88/'True_Odds_Calculator_3-way'!B88-1)</f>
        <v>6.1564647649288711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5.4626537711009338E-2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1.0687196303651698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1.801748076311728</v>
      </c>
      <c r="I88" s="6">
        <f>IF('Log_working_3-way'!$D88="","",'True_Odds_Calculator_3-way'!O89/'True_Odds_Calculator_3-way'!B89-1)</f>
        <v>4.3942678331040117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6.099889221486321E-2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1.0709288969140009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2.0852477691285367</v>
      </c>
      <c r="I89" s="6">
        <f>IF('Log_working_3-way'!$D89="","",'True_Odds_Calculator_3-way'!O90/'True_Odds_Calculator_3-way'!B90-1)</f>
        <v>4.4848849228951764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6.3730955035302905E-2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1.0663908176674441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33.575065148955744</v>
      </c>
      <c r="I90" s="6">
        <f>IF('Log_working_3-way'!$D90="","",'True_Odds_Calculator_3-way'!O91/'True_Odds_Calculator_3-way'!B91-1)</f>
        <v>4.7672418677110082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6.2353625759235642E-2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1.0528030629446234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19.891600040518984</v>
      </c>
      <c r="I91" s="6">
        <f>IF('Log_working_3-way'!$D91="","",'True_Odds_Calculator_3-way'!O92/'True_Odds_Calculator_3-way'!B92-1)</f>
        <v>5.8126055835829025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5.5040400280743196E-2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1.0552451329159944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6.6361297641385173</v>
      </c>
      <c r="I92" s="6">
        <f>IF('Log_working_3-way'!$D92="","",'True_Odds_Calculator_3-way'!O93/'True_Odds_Calculator_3-way'!B93-1)</f>
        <v>6.30051714734428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5.6918191819181896E-2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1.0623549266911572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31.654482258565714</v>
      </c>
      <c r="I93" s="6">
        <f>IF('Log_working_3-way'!$D93="","",'True_Odds_Calculator_3-way'!O94/'True_Odds_Calculator_3-way'!B94-1)</f>
        <v>5.2686957784604456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5.9642466555747564E-2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1.0474877356448105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-0.39272595610864158</v>
      </c>
      <c r="I94" s="6">
        <f>IF('Log_working_3-way'!$D94="","",'True_Odds_Calculator_3-way'!O95/'True_Odds_Calculator_3-way'!B95-1)</f>
        <v>2.0670354014011174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3.2306305247244316E-2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1.0343003016492329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34.156303125458066</v>
      </c>
      <c r="I95" s="6">
        <f>IF('Log_working_3-way'!$D95="","",'True_Odds_Calculator_3-way'!O96/'True_Odds_Calculator_3-way'!B96-1)</f>
        <v>5.1777311557820775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3.2239855618476421E-2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1.0269172714587422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5.9520706436758335</v>
      </c>
      <c r="I96" s="6">
        <f>IF('Log_working_3-way'!$D96="","",'True_Odds_Calculator_3-way'!O97/'True_Odds_Calculator_3-way'!B97-1)</f>
        <v>7.5118503672385515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2.8353946379832795E-2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1.0324308752220082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35.537045085834535</v>
      </c>
      <c r="I97" s="6">
        <f>IF('Log_working_3-way'!$D97="","",'True_Odds_Calculator_3-way'!O98/'True_Odds_Calculator_3-way'!B98-1)</f>
        <v>4.7189223235315385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3.012842259554005E-2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1.0259527259142747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14.945108416430292</v>
      </c>
      <c r="I98" s="6">
        <f>IF('Log_working_3-way'!$D98="","",'True_Odds_Calculator_3-way'!O99/'True_Odds_Calculator_3-way'!B99-1)</f>
        <v>8.2668335560318145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2.7965683708815137E-2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1.0664512405995457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75.084297691030784</v>
      </c>
      <c r="I99" s="6">
        <f>IF('Log_working_3-way'!$D99="","",'True_Odds_Calculator_3-way'!O100/'True_Odds_Calculator_3-way'!B100-1)</f>
        <v>9.2517840578704158E-2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2.9314467163856772E-2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1.0520103019997438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7.9191801022987338</v>
      </c>
      <c r="I100" s="6">
        <f>IF('Log_working_3-way'!$D100="","",'True_Odds_Calculator_3-way'!O101/'True_Odds_Calculator_3-way'!B101-1)</f>
        <v>7.9741518064085213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5.496940831121E-2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1.0538830169405506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7.5897825801100893</v>
      </c>
      <c r="I101" s="6">
        <f>IF('Log_working_3-way'!$D101="","",'True_Odds_Calculator_3-way'!O102/'True_Odds_Calculator_3-way'!B102-1)</f>
        <v>6.5981686323624649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5.6189051464825557E-2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1.0528332621818575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9.1821071855095369</v>
      </c>
      <c r="I102" s="6">
        <f>IF('Log_working_3-way'!$D102="","",'True_Odds_Calculator_3-way'!O103/'True_Odds_Calculator_3-way'!B103-1)</f>
        <v>6.8212983958583076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5.5753808659330328E-2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1.0513574204377181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13.352469178420492</v>
      </c>
      <c r="I103" s="6">
        <f>IF('Log_working_3-way'!$D103="","",'True_Odds_Calculator_3-way'!O104/'True_Odds_Calculator_3-way'!B104-1)</f>
        <v>8.0303139457161148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5.4889890817257925E-2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1.1007220195648553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22.87374817846402</v>
      </c>
      <c r="I104" s="6">
        <f>IF('Log_working_3-way'!$D104="","",'True_Odds_Calculator_3-way'!O105/'True_Odds_Calculator_3-way'!B105-1)</f>
        <v>6.4106063223354637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0.10156510156510157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1.1384557078357984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48.6548813729976</v>
      </c>
      <c r="I105" s="6">
        <f>IF('Log_working_3-way'!$D105="","",'True_Odds_Calculator_3-way'!O106/'True_Odds_Calculator_3-way'!B106-1)</f>
        <v>3.8267376380634666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0.10502095629116415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1.0976377886834787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29.544084689535133</v>
      </c>
      <c r="I106" s="6">
        <f>IF('Log_working_3-way'!$D106="","",'True_Odds_Calculator_3-way'!O107/'True_Odds_Calculator_3-way'!B107-1)</f>
        <v>6.0536567181566125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9.3907697953940827E-2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1.118547296367846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39.321990486644715</v>
      </c>
      <c r="I107" s="6">
        <f>IF('Log_working_3-way'!$D107="","",'True_Odds_Calculator_3-way'!O108/'True_Odds_Calculator_3-way'!B108-1)</f>
        <v>5.2828586284591843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0.10223835450695695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1.1099849041034302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4.1293062315106406</v>
      </c>
      <c r="I108" s="6">
        <f>IF('Log_working_3-way'!$D108="","",'True_Odds_Calculator_3-way'!O109/'True_Odds_Calculator_3-way'!B109-1)</f>
        <v>6.3862009733753222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0.10520487264673317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1.0918030871786941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12.286839759199768</v>
      </c>
      <c r="I109" s="6">
        <f>IF('Log_working_3-way'!$D109="","",'True_Odds_Calculator_3-way'!O110/'True_Odds_Calculator_3-way'!B110-1)</f>
        <v>8.4907578400677295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9.6416897219365527E-2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1.111514726908182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29.549734187016004</v>
      </c>
      <c r="I110" s="6">
        <f>IF('Log_working_3-way'!$D110="","",'True_Odds_Calculator_3-way'!O111/'True_Odds_Calculator_3-way'!B111-1)</f>
        <v>6.8181949497290795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0.10645987811312296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1.0267490221869593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11.761419922949919</v>
      </c>
      <c r="I111" s="6">
        <f>IF('Log_working_3-way'!$D111="","",'True_Odds_Calculator_3-way'!O112/'True_Odds_Calculator_3-way'!B112-1)</f>
        <v>6.0626769934149927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2.8686016380848223E-2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1.026396475108813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20.24544524238954</v>
      </c>
      <c r="I112" s="6">
        <f>IF('Log_working_3-way'!$D112="","",'True_Odds_Calculator_3-way'!O113/'True_Odds_Calculator_3-way'!B113-1)</f>
        <v>6.3031068517205586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2.7795273655292441E-2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1.025148607926174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15.354919786069846</v>
      </c>
      <c r="I113" s="6">
        <f>IF('Log_working_3-way'!$D113="","",'True_Odds_Calculator_3-way'!O114/'True_Odds_Calculator_3-way'!B114-1)</f>
        <v>6.5973479634176098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2.7003512350155745E-2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1.043684302936688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50.553199991956802</v>
      </c>
      <c r="I114" s="6">
        <f>IF('Log_working_3-way'!$D114="","",'True_Odds_Calculator_3-way'!O115/'True_Odds_Calculator_3-way'!B115-1)</f>
        <v>2.6200592267135479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3.3482763568495333E-2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1.050235229947627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30.862302649931667</v>
      </c>
      <c r="I115" s="6">
        <f>IF('Log_working_3-way'!$D115="","",'True_Odds_Calculator_3-way'!O116/'True_Odds_Calculator_3-way'!B116-1)</f>
        <v>4.9303540152723233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4.8650178737513539E-2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1.049495153988202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32.838927157700944</v>
      </c>
      <c r="I116" s="6">
        <f>IF('Log_working_3-way'!$D116="","",'True_Odds_Calculator_3-way'!O117/'True_Odds_Calculator_3-way'!B117-1)</f>
        <v>4.939452367205126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4.7043803639157389E-2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1.0555715411075404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2.3757976809297068</v>
      </c>
      <c r="I117" s="6">
        <f>IF('Log_working_3-way'!$D117="","",'True_Odds_Calculator_3-way'!O118/'True_Odds_Calculator_3-way'!B118-1)</f>
        <v>4.0071715865279689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5.0593107707677332E-2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1.0417508938763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17.750611737274504</v>
      </c>
      <c r="I118" s="6">
        <f>IF('Log_working_3-way'!$D118="","",'True_Odds_Calculator_3-way'!O119/'True_Odds_Calculator_3-way'!B119-1)</f>
        <v>6.3488251708706365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4.4161511030826883E-2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1.0465535390371301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1.0082182525818904</v>
      </c>
      <c r="I119" s="6">
        <f>IF('Log_working_3-way'!$D119="","",'True_Odds_Calculator_3-way'!O120/'True_Odds_Calculator_3-way'!B120-1)</f>
        <v>3.8345202261475917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3.9864856754318057E-2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1.0636475415290345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3.263266504780117</v>
      </c>
      <c r="I120" s="6">
        <f>IF('Log_working_3-way'!$D120="","",'True_Odds_Calculator_3-way'!O121/'True_Odds_Calculator_3-way'!B121-1)</f>
        <v>6.4308449919985469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6.1846652033121119E-2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1.0516945709482557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12.917470788968613</v>
      </c>
      <c r="I121" s="6">
        <f>IF('Log_working_3-way'!$D121="","",'True_Odds_Calculator_3-way'!O122/'True_Odds_Calculator_3-way'!B122-1)</f>
        <v>6.0774883365831371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5.477218066994638E-2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1.0667370487592334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2.5904056588542961</v>
      </c>
      <c r="I122" s="6">
        <f>IF('Log_working_3-way'!$D122="","",'True_Odds_Calculator_3-way'!O123/'True_Odds_Calculator_3-way'!B123-1)</f>
        <v>5.4163182040555231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6.2469711804731265E-2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1.0303984089646103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8.6368684232424791</v>
      </c>
      <c r="I123" s="6">
        <f>IF('Log_working_3-way'!$D123="","",'True_Odds_Calculator_3-way'!O124/'True_Odds_Calculator_3-way'!B124-1)</f>
        <v>7.9466955311131038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3.2631921526234065E-2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1.0316081144126856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13.201228493686767</v>
      </c>
      <c r="I124" s="6">
        <f>IF('Log_working_3-way'!$D124="","",'True_Odds_Calculator_3-way'!O125/'True_Odds_Calculator_3-way'!B125-1)</f>
        <v>5.4592932196812187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3.3696558013742717E-2</v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1.65</v>
      </c>
      <c r="B2" s="4">
        <f>IF('True_Odds_Calculator_3-way'!B3="","",'True_Odds_Calculator_3-way'!B3)</f>
        <v>3.47</v>
      </c>
      <c r="C2" s="4">
        <f>IF('True_Odds_Calculator_3-way'!C3="","",'True_Odds_Calculator_3-way'!C3)</f>
        <v>6.98</v>
      </c>
      <c r="D2" s="9">
        <f>(K2/(AR2+K2-(AR2*K2)))</f>
        <v>0.59002896572601959</v>
      </c>
      <c r="E2" s="9">
        <f>(L2/(AR2+L2-(AR2*L2)))</f>
        <v>0.27469797245782263</v>
      </c>
      <c r="F2" s="9">
        <f>(M2/(AR2+M2-(AR2*M2)))</f>
        <v>0.13527306181615775</v>
      </c>
      <c r="G2" s="9">
        <f>AR2</f>
        <v>1.0689723805978255</v>
      </c>
      <c r="H2" s="9">
        <f>IF(A2="","",1/D2)</f>
        <v>1.6948320473885867</v>
      </c>
      <c r="I2" s="9">
        <f>IF(B2="","",1/E2)</f>
        <v>3.640361780076629</v>
      </c>
      <c r="J2" s="9">
        <f>IF(C2="","",1/F2)</f>
        <v>7.3924548359749966</v>
      </c>
      <c r="K2" s="11">
        <f>1/A2</f>
        <v>0.60606060606060608</v>
      </c>
      <c r="L2" s="11">
        <f>1/B2</f>
        <v>0.28818443804034583</v>
      </c>
      <c r="M2" s="11">
        <f>1/C2</f>
        <v>0.14326647564469913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-0.24023852473188989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0.22770499141852452</v>
      </c>
      <c r="Q2" s="11">
        <f>2*'OddsRatio_working_3-way'!K2*'OddsRatio_working_3-way'!L2*'OddsRatio_working_3-way'!M2</f>
        <v>5.0045053059016381E-2</v>
      </c>
      <c r="R2" s="11">
        <f>O2/N2</f>
        <v>0</v>
      </c>
      <c r="S2" s="11">
        <f>P2/N2</f>
        <v>-0.94782879503879325</v>
      </c>
      <c r="T2" s="11">
        <f>Q2/N2</f>
        <v>-0.20831402088764686</v>
      </c>
      <c r="U2" s="11">
        <f>'OddsRatio_working_3-way'!S2-'OddsRatio_working_3-way'!R2^2/3</f>
        <v>-0.94782879503879325</v>
      </c>
      <c r="V2" s="11">
        <f>'OddsRatio_working_3-way'!S2*'OddsRatio_working_3-way'!R2/3-2*'OddsRatio_working_3-way'!R2^3/27-'OddsRatio_working_3-way'!T2</f>
        <v>0.20831402088764686</v>
      </c>
      <c r="W2" s="11">
        <f>'OddsRatio_working_3-way'!V2^2+4*'OddsRatio_working_3-way'!U2^3/27</f>
        <v>-8.2754881680212333E-2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0.17758773393634997</v>
      </c>
      <c r="Y2" s="11">
        <f>IF('OddsRatio_working_3-way'!W2&gt;=0,IF('OddsRatio_working_3-way'!V2+SQRT('OddsRatio_working_3-way'!W2)&gt;0,0,PI()),ACOS('OddsRatio_working_3-way'!V2/(2*'OddsRatio_working_3-way'!X2)))</f>
        <v>0.94405299472895077</v>
      </c>
      <c r="Z2" s="11">
        <f>'OddsRatio_working_3-way'!X2^(1/3)*COS('OddsRatio_working_3-way'!Y2/3)</f>
        <v>0.53448619029891276</v>
      </c>
      <c r="AA2" s="11">
        <f>'OddsRatio_working_3-way'!X2^(1/3)*COS(('OddsRatio_working_3-way'!Y2+2*PI())/3)</f>
        <v>-0.41791022177140447</v>
      </c>
      <c r="AB2" s="11">
        <f>'OddsRatio_working_3-way'!X2^(1/3)*COS(('OddsRatio_working_3-way'!Y2+4*PI())/3)</f>
        <v>-0.11657596852750834</v>
      </c>
      <c r="AC2" s="11">
        <f>'OddsRatio_working_3-way'!X2^(1/3)*SIN('OddsRatio_working_3-way'!Y2/3)</f>
        <v>0.1739754122264183</v>
      </c>
      <c r="AD2" s="11">
        <f>'OddsRatio_working_3-way'!X2^(1/3)*SIN(('OddsRatio_working_3-way'!Y2+2*PI())/3)</f>
        <v>0.37589091265761304</v>
      </c>
      <c r="AE2" s="11">
        <f>'OddsRatio_working_3-way'!X2^(1/3)*SIN(('OddsRatio_working_3-way'!Y2+4*PI())/3)</f>
        <v>-0.54986632488403131</v>
      </c>
      <c r="AF2" s="11">
        <f>-'OddsRatio_working_3-way'!U2/(3*'OddsRatio_working_3-way'!X2^(1/3))*COS(('OddsRatio_working_3-way'!Y2)/3)</f>
        <v>0.53448619029891276</v>
      </c>
      <c r="AG2" s="11">
        <f>-'OddsRatio_working_3-way'!U2/(3*'OddsRatio_working_3-way'!X2^(1/3))*COS(('OddsRatio_working_3-way'!Y2+2*PI())/3)</f>
        <v>-0.41791022177140458</v>
      </c>
      <c r="AH2" s="11">
        <f>-'OddsRatio_working_3-way'!U2/(3*'OddsRatio_working_3-way'!X2^(1/3))*COS(('OddsRatio_working_3-way'!Y2+4*PI())/3)</f>
        <v>-0.11657596852750836</v>
      </c>
      <c r="AI2" s="11">
        <f>'OddsRatio_working_3-way'!U2/(3*'OddsRatio_working_3-way'!X2^(1/3))*SIN(('OddsRatio_working_3-way'!Y2)/3)</f>
        <v>-0.17397541222641835</v>
      </c>
      <c r="AJ2" s="11">
        <f>'OddsRatio_working_3-way'!U2/(3*'OddsRatio_working_3-way'!X2^(1/3))*SIN(('OddsRatio_working_3-way'!Y2+2*PI())/3)</f>
        <v>-0.3758909126576131</v>
      </c>
      <c r="AK2" s="11">
        <f>'OddsRatio_working_3-way'!U2/(3*'OddsRatio_working_3-way'!X2^(1/3))*SIN(('OddsRatio_working_3-way'!Y2+4*PI())/3)</f>
        <v>0.54986632488403142</v>
      </c>
      <c r="AL2" s="11">
        <f>'OddsRatio_working_3-way'!Z2+'OddsRatio_working_3-way'!AF2</f>
        <v>1.0689723805978255</v>
      </c>
      <c r="AM2" s="11">
        <f>'OddsRatio_working_3-way'!AA2+'OddsRatio_working_3-way'!AG2</f>
        <v>-0.83582044354280904</v>
      </c>
      <c r="AN2" s="11">
        <f>'OddsRatio_working_3-way'!AB2+'OddsRatio_working_3-way'!AH2</f>
        <v>-0.23315193705501669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1.0689723805978255</v>
      </c>
      <c r="AS2" s="11">
        <f>IF(('OddsRatio_working_3-way'!X2=0),IF(Q2&gt;0,-Q2^(1/3),(-Q2)^(1/3)),'OddsRatio_working_3-way'!AM2-'OddsRatio_working_3-way'!R2/3)</f>
        <v>-0.83582044354280904</v>
      </c>
      <c r="AT2" s="11">
        <f>IF(('OddsRatio_working_3-way'!X2=0),IF(Q2&gt;0,-Q2^(1/3),(-Q2)^(1/3)),'OddsRatio_working_3-way'!AN2-'OddsRatio_working_3-way'!R2/3)</f>
        <v>-0.23315193705501669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1.85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4.62</v>
      </c>
      <c r="D3" s="9">
        <f t="shared" ref="D3" si="0">(K3/(AR3+K3-(AR3*K3)))</f>
        <v>0.52520044617380912</v>
      </c>
      <c r="E3" s="9">
        <f t="shared" ref="E3" si="1">(L3/(AR3+L3-(AR3*L3)))</f>
        <v>0.26861931237636499</v>
      </c>
      <c r="F3" s="9">
        <f t="shared" ref="F3" si="2">(M3/(AR3+M3-(AR3*M3)))</f>
        <v>0.20618024144982602</v>
      </c>
      <c r="G3" s="9">
        <f t="shared" ref="G3" si="3">AR3</f>
        <v>1.0635705176055688</v>
      </c>
      <c r="H3" s="9">
        <f t="shared" ref="H3" si="4">IF(A3="","",1/D3)</f>
        <v>1.9040349399647336</v>
      </c>
      <c r="I3" s="9">
        <f t="shared" ref="I3" si="5">IF(B3="","",1/E3)</f>
        <v>3.7227405250702557</v>
      </c>
      <c r="J3" s="9">
        <f t="shared" ref="J3" si="6">IF(C3="","",1/F3)</f>
        <v>4.850125273732159</v>
      </c>
      <c r="K3" s="11">
        <f t="shared" ref="K3" si="7">1/A3</f>
        <v>0.54054054054054046</v>
      </c>
      <c r="L3" s="11">
        <f t="shared" ref="L3" si="8">1/B3</f>
        <v>0.2808988764044944</v>
      </c>
      <c r="M3" s="11">
        <f t="shared" ref="M3" si="9">1/C3</f>
        <v>0.21645021645021645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-0.25888313528762985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0.23104236587382657</v>
      </c>
      <c r="Q3" s="11">
        <f>2*'OddsRatio_working_3-way'!K3*'OddsRatio_working_3-way'!L3*'OddsRatio_working_3-way'!M3</f>
        <v>6.5730402809054483E-2</v>
      </c>
      <c r="R3" s="11">
        <f t="shared" ref="R3" si="10">O3/N3</f>
        <v>0</v>
      </c>
      <c r="S3" s="11">
        <f t="shared" ref="S3" si="11">P3/N3</f>
        <v>-0.89245815729606703</v>
      </c>
      <c r="T3" s="11">
        <f t="shared" ref="T3" si="12">Q3/N3</f>
        <v>-0.25389990250243721</v>
      </c>
      <c r="U3" s="11">
        <f>'OddsRatio_working_3-way'!S3-'OddsRatio_working_3-way'!R3^2/3</f>
        <v>-0.89245815729606703</v>
      </c>
      <c r="V3" s="11">
        <f>'OddsRatio_working_3-way'!S3*'OddsRatio_working_3-way'!R3/3-2*'OddsRatio_working_3-way'!R3^3/27-'OddsRatio_working_3-way'!T3</f>
        <v>0.25389990250243721</v>
      </c>
      <c r="W3" s="11">
        <f>'OddsRatio_working_3-way'!V3^2+4*'OddsRatio_working_3-way'!U3^3/27</f>
        <v>-4.0842464340470855E-2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0.16225568158867193</v>
      </c>
      <c r="Y3" s="11">
        <f>IF('OddsRatio_working_3-way'!W3&gt;=0,IF('OddsRatio_working_3-way'!V3+SQRT('OddsRatio_working_3-way'!W3)&gt;0,0,PI()),ACOS('OddsRatio_working_3-way'!V3/(2*'OddsRatio_working_3-way'!X3)))</f>
        <v>0.67227512739981732</v>
      </c>
      <c r="Z3" s="11">
        <f>'OddsRatio_working_3-way'!X3^(1/3)*COS('OddsRatio_working_3-way'!Y3/3)</f>
        <v>0.53178525880278438</v>
      </c>
      <c r="AA3" s="11">
        <f>'OddsRatio_working_3-way'!X3^(1/3)*COS(('OddsRatio_working_3-way'!Y3+2*PI())/3)</f>
        <v>-0.37085866302207593</v>
      </c>
      <c r="AB3" s="11">
        <f>'OddsRatio_working_3-way'!X3^(1/3)*COS(('OddsRatio_working_3-way'!Y3+4*PI())/3)</f>
        <v>-0.16092659578070864</v>
      </c>
      <c r="AC3" s="11">
        <f>'OddsRatio_working_3-way'!X3^(1/3)*SIN('OddsRatio_working_3-way'!Y3/3)</f>
        <v>0.12120433553333812</v>
      </c>
      <c r="AD3" s="11">
        <f>'OddsRatio_working_3-way'!X3^(1/3)*SIN(('OddsRatio_working_3-way'!Y3+2*PI())/3)</f>
        <v>0.39993737571462451</v>
      </c>
      <c r="AE3" s="11">
        <f>'OddsRatio_working_3-way'!X3^(1/3)*SIN(('OddsRatio_working_3-way'!Y3+4*PI())/3)</f>
        <v>-0.5211417112479626</v>
      </c>
      <c r="AF3" s="11">
        <f>-'OddsRatio_working_3-way'!U3/(3*'OddsRatio_working_3-way'!X3^(1/3))*COS(('OddsRatio_working_3-way'!Y3)/3)</f>
        <v>0.53178525880278438</v>
      </c>
      <c r="AG3" s="11">
        <f>-'OddsRatio_working_3-way'!U3/(3*'OddsRatio_working_3-way'!X3^(1/3))*COS(('OddsRatio_working_3-way'!Y3+2*PI())/3)</f>
        <v>-0.37085866302207593</v>
      </c>
      <c r="AH3" s="11">
        <f>-'OddsRatio_working_3-way'!U3/(3*'OddsRatio_working_3-way'!X3^(1/3))*COS(('OddsRatio_working_3-way'!Y3+4*PI())/3)</f>
        <v>-0.16092659578070864</v>
      </c>
      <c r="AI3" s="11">
        <f>'OddsRatio_working_3-way'!U3/(3*'OddsRatio_working_3-way'!X3^(1/3))*SIN(('OddsRatio_working_3-way'!Y3)/3)</f>
        <v>-0.12120433553333812</v>
      </c>
      <c r="AJ3" s="11">
        <f>'OddsRatio_working_3-way'!U3/(3*'OddsRatio_working_3-way'!X3^(1/3))*SIN(('OddsRatio_working_3-way'!Y3+2*PI())/3)</f>
        <v>-0.39993737571462451</v>
      </c>
      <c r="AK3" s="11">
        <f>'OddsRatio_working_3-way'!U3/(3*'OddsRatio_working_3-way'!X3^(1/3))*SIN(('OddsRatio_working_3-way'!Y3+4*PI())/3)</f>
        <v>0.5211417112479626</v>
      </c>
      <c r="AL3" s="11">
        <f>'OddsRatio_working_3-way'!Z3+'OddsRatio_working_3-way'!AF3</f>
        <v>1.0635705176055688</v>
      </c>
      <c r="AM3" s="11">
        <f>'OddsRatio_working_3-way'!AA3+'OddsRatio_working_3-way'!AG3</f>
        <v>-0.74171732604415186</v>
      </c>
      <c r="AN3" s="11">
        <f>'OddsRatio_working_3-way'!AB3+'OddsRatio_working_3-way'!AH3</f>
        <v>-0.32185319156141728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1.0635705176055688</v>
      </c>
      <c r="AS3" s="11">
        <f>IF(('OddsRatio_working_3-way'!X3=0),IF(Q3&gt;0,-Q3^(1/3),(-Q3)^(1/3)),'OddsRatio_working_3-way'!AM3-'OddsRatio_working_3-way'!R3/3)</f>
        <v>-0.74171732604415186</v>
      </c>
      <c r="AT3" s="11">
        <f>IF(('OddsRatio_working_3-way'!X3=0),IF(Q3&gt;0,-Q3^(1/3),(-Q3)^(1/3)),'OddsRatio_working_3-way'!AN3-'OddsRatio_working_3-way'!R3/3)</f>
        <v>-0.32185319156141728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1.81</v>
      </c>
      <c r="B4" s="4">
        <f>IF('True_Odds_Calculator_3-way'!B5="","",'True_Odds_Calculator_3-way'!B5)</f>
        <v>3.47</v>
      </c>
      <c r="C4" s="4">
        <f>IF('True_Odds_Calculator_3-way'!C5="","",'True_Odds_Calculator_3-way'!C5)</f>
        <v>5.14</v>
      </c>
      <c r="D4" s="9">
        <f t="shared" ref="D4:D67" si="13">(K4/(AR4+K4-(AR4*K4)))</f>
        <v>0.53803782940666567</v>
      </c>
      <c r="E4" s="9">
        <f t="shared" ref="E4:E67" si="14">(L4/(AR4+L4-(AR4*L4)))</f>
        <v>0.27637926943489183</v>
      </c>
      <c r="F4" s="9">
        <f t="shared" ref="F4:F67" si="15">(M4/(AR4+M4-(AR4*M4)))</f>
        <v>0.18558290115844259</v>
      </c>
      <c r="G4" s="9">
        <f t="shared" ref="G4:G67" si="16">AR4</f>
        <v>1.0600066319279384</v>
      </c>
      <c r="H4" s="9">
        <f t="shared" ref="H4:H67" si="17">IF(A4="","",1/D4)</f>
        <v>1.8586053718616298</v>
      </c>
      <c r="I4" s="9">
        <f t="shared" ref="I4:I67" si="18">IF(B4="","",1/E4)</f>
        <v>3.6182163808620076</v>
      </c>
      <c r="J4" s="9">
        <f t="shared" ref="J4:J67" si="19">IF(C4="","",1/F4)</f>
        <v>5.3884274561816641</v>
      </c>
      <c r="K4" s="11">
        <f t="shared" ref="K4:K67" si="20">1/A4</f>
        <v>0.5524861878453039</v>
      </c>
      <c r="L4" s="11">
        <f t="shared" ref="L4:L67" si="21">1/B4</f>
        <v>0.28818443804034583</v>
      </c>
      <c r="M4" s="11">
        <f t="shared" ref="M4:M67" si="22">1/C4</f>
        <v>0.19455252918287938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-0.25657311364399082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0.22984377004744139</v>
      </c>
      <c r="Q4" s="11">
        <f>2*'OddsRatio_working_3-way'!K4*'OddsRatio_working_3-way'!L4*'OddsRatio_working_3-way'!M4</f>
        <v>6.1952498665078543E-2</v>
      </c>
      <c r="R4" s="11">
        <f t="shared" ref="R4:R67" si="23">O4/N4</f>
        <v>0</v>
      </c>
      <c r="S4" s="11">
        <f t="shared" ref="S4:S67" si="24">P4/N4</f>
        <v>-0.89582172809564975</v>
      </c>
      <c r="T4" s="11">
        <f t="shared" ref="T4:T67" si="25">Q4/N4</f>
        <v>-0.2414613822360242</v>
      </c>
      <c r="U4" s="11">
        <f>'OddsRatio_working_3-way'!S4-'OddsRatio_working_3-way'!R4^2/3</f>
        <v>-0.89582172809564975</v>
      </c>
      <c r="V4" s="11">
        <f>'OddsRatio_working_3-way'!S4*'OddsRatio_working_3-way'!R4/3-2*'OddsRatio_working_3-way'!R4^3/27-'OddsRatio_working_3-way'!T4</f>
        <v>0.2414613822360242</v>
      </c>
      <c r="W4" s="11">
        <f>'OddsRatio_working_3-way'!V4^2+4*'OddsRatio_working_3-way'!U4^3/27</f>
        <v>-4.819919537901371E-2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0.16317382946596024</v>
      </c>
      <c r="Y4" s="11">
        <f>IF('OddsRatio_working_3-way'!W4&gt;=0,IF('OddsRatio_working_3-way'!V4+SQRT('OddsRatio_working_3-way'!W4)&gt;0,0,PI()),ACOS('OddsRatio_working_3-way'!V4/(2*'OddsRatio_working_3-way'!X4)))</f>
        <v>0.7378894379111014</v>
      </c>
      <c r="Z4" s="11">
        <f>'OddsRatio_working_3-way'!X4^(1/3)*COS('OddsRatio_working_3-way'!Y4/3)</f>
        <v>0.53000331596396921</v>
      </c>
      <c r="AA4" s="11">
        <f>'OddsRatio_working_3-way'!X4^(1/3)*COS(('OddsRatio_working_3-way'!Y4+2*PI())/3)</f>
        <v>-0.38023097640533621</v>
      </c>
      <c r="AB4" s="11">
        <f>'OddsRatio_working_3-way'!X4^(1/3)*COS(('OddsRatio_working_3-way'!Y4+4*PI())/3)</f>
        <v>-0.14977233955863262</v>
      </c>
      <c r="AC4" s="11">
        <f>'OddsRatio_working_3-way'!X4^(1/3)*SIN('OddsRatio_working_3-way'!Y4/3)</f>
        <v>0.13305535602051852</v>
      </c>
      <c r="AD4" s="11">
        <f>'OddsRatio_working_3-way'!X4^(1/3)*SIN(('OddsRatio_working_3-way'!Y4+2*PI())/3)</f>
        <v>0.39246865770452866</v>
      </c>
      <c r="AE4" s="11">
        <f>'OddsRatio_working_3-way'!X4^(1/3)*SIN(('OddsRatio_working_3-way'!Y4+4*PI())/3)</f>
        <v>-0.52552401372504709</v>
      </c>
      <c r="AF4" s="11">
        <f>-'OddsRatio_working_3-way'!U4/(3*'OddsRatio_working_3-way'!X4^(1/3))*COS(('OddsRatio_working_3-way'!Y4)/3)</f>
        <v>0.53000331596396932</v>
      </c>
      <c r="AG4" s="11">
        <f>-'OddsRatio_working_3-way'!U4/(3*'OddsRatio_working_3-way'!X4^(1/3))*COS(('OddsRatio_working_3-way'!Y4+2*PI())/3)</f>
        <v>-0.38023097640533632</v>
      </c>
      <c r="AH4" s="11">
        <f>-'OddsRatio_working_3-way'!U4/(3*'OddsRatio_working_3-way'!X4^(1/3))*COS(('OddsRatio_working_3-way'!Y4+4*PI())/3)</f>
        <v>-0.14977233955863264</v>
      </c>
      <c r="AI4" s="11">
        <f>'OddsRatio_working_3-way'!U4/(3*'OddsRatio_working_3-way'!X4^(1/3))*SIN(('OddsRatio_working_3-way'!Y4)/3)</f>
        <v>-0.13305535602051854</v>
      </c>
      <c r="AJ4" s="11">
        <f>'OddsRatio_working_3-way'!U4/(3*'OddsRatio_working_3-way'!X4^(1/3))*SIN(('OddsRatio_working_3-way'!Y4+2*PI())/3)</f>
        <v>-0.39246865770452877</v>
      </c>
      <c r="AK4" s="11">
        <f>'OddsRatio_working_3-way'!U4/(3*'OddsRatio_working_3-way'!X4^(1/3))*SIN(('OddsRatio_working_3-way'!Y4+4*PI())/3)</f>
        <v>0.5255240137250472</v>
      </c>
      <c r="AL4" s="11">
        <f>'OddsRatio_working_3-way'!Z4+'OddsRatio_working_3-way'!AF4</f>
        <v>1.0600066319279384</v>
      </c>
      <c r="AM4" s="11">
        <f>'OddsRatio_working_3-way'!AA4+'OddsRatio_working_3-way'!AG4</f>
        <v>-0.76046195281067253</v>
      </c>
      <c r="AN4" s="11">
        <f>'OddsRatio_working_3-way'!AB4+'OddsRatio_working_3-way'!AH4</f>
        <v>-0.29954467911726523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1.0600066319279384</v>
      </c>
      <c r="AS4" s="11">
        <f>IF(('OddsRatio_working_3-way'!X4=0),IF(Q4&gt;0,-Q4^(1/3),(-Q4)^(1/3)),'OddsRatio_working_3-way'!AM4-'OddsRatio_working_3-way'!R4/3)</f>
        <v>-0.76046195281067253</v>
      </c>
      <c r="AT4" s="11">
        <f>IF(('OddsRatio_working_3-way'!X4=0),IF(Q4&gt;0,-Q4^(1/3),(-Q4)^(1/3)),'OddsRatio_working_3-way'!AN4-'OddsRatio_working_3-way'!R4/3)</f>
        <v>-0.29954467911726523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2.92</v>
      </c>
      <c r="B5" s="4">
        <f>IF('True_Odds_Calculator_3-way'!B6="","",'True_Odds_Calculator_3-way'!B6)</f>
        <v>2.95</v>
      </c>
      <c r="C5" s="4">
        <f>IF('True_Odds_Calculator_3-way'!C6="","",'True_Odds_Calculator_3-way'!C6)</f>
        <v>2.84</v>
      </c>
      <c r="D5" s="9">
        <f t="shared" si="13"/>
        <v>0.331310090852871</v>
      </c>
      <c r="E5" s="9">
        <f t="shared" si="14"/>
        <v>0.32788426430739476</v>
      </c>
      <c r="F5" s="9">
        <f t="shared" si="15"/>
        <v>0.34080564483973408</v>
      </c>
      <c r="G5" s="9">
        <f t="shared" si="16"/>
        <v>1.051208532317617</v>
      </c>
      <c r="H5" s="9">
        <f t="shared" si="17"/>
        <v>3.0183203820498257</v>
      </c>
      <c r="I5" s="9">
        <f t="shared" si="18"/>
        <v>3.0498566380193535</v>
      </c>
      <c r="J5" s="9">
        <f t="shared" si="19"/>
        <v>2.9342236994644151</v>
      </c>
      <c r="K5" s="11">
        <f t="shared" si="20"/>
        <v>0.34246575342465752</v>
      </c>
      <c r="L5" s="11">
        <f t="shared" si="21"/>
        <v>0.33898305084745761</v>
      </c>
      <c r="M5" s="11">
        <f t="shared" si="22"/>
        <v>0.35211267605633806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-0.28159857683365108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0.23340647553769334</v>
      </c>
      <c r="Q5" s="11">
        <f>2*'OddsRatio_working_3-way'!K5*'OddsRatio_working_3-way'!L5*'OddsRatio_working_3-way'!M5</f>
        <v>8.1753581624410959E-2</v>
      </c>
      <c r="R5" s="11">
        <f t="shared" si="23"/>
        <v>0</v>
      </c>
      <c r="S5" s="11">
        <f t="shared" si="24"/>
        <v>-0.82886241174284658</v>
      </c>
      <c r="T5" s="11">
        <f t="shared" si="25"/>
        <v>-0.29031958379784467</v>
      </c>
      <c r="U5" s="11">
        <f>'OddsRatio_working_3-way'!S5-'OddsRatio_working_3-way'!R5^2/3</f>
        <v>-0.82886241174284658</v>
      </c>
      <c r="V5" s="11">
        <f>'OddsRatio_working_3-way'!S5*'OddsRatio_working_3-way'!R5/3-2*'OddsRatio_working_3-way'!R5^3/27-'OddsRatio_working_3-way'!T5</f>
        <v>0.29031958379784467</v>
      </c>
      <c r="W5" s="11">
        <f>'OddsRatio_working_3-way'!V5^2+4*'OddsRatio_working_3-way'!U5^3/27</f>
        <v>-7.5897367641311608E-5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0.14522513393365752</v>
      </c>
      <c r="Y5" s="11">
        <f>IF('OddsRatio_working_3-way'!W5&gt;=0,IF('OddsRatio_working_3-way'!V5+SQRT('OddsRatio_working_3-way'!W5)&gt;0,0,PI()),ACOS('OddsRatio_working_3-way'!V5/(2*'OddsRatio_working_3-way'!X5)))</f>
        <v>2.9998995797528183E-2</v>
      </c>
      <c r="Z5" s="11">
        <f>'OddsRatio_working_3-way'!X5^(1/3)*COS('OddsRatio_working_3-way'!Y5/3)</f>
        <v>0.52560426615880851</v>
      </c>
      <c r="AA5" s="11">
        <f>'OddsRatio_working_3-way'!X5^(1/3)*COS(('OddsRatio_working_3-way'!Y5+2*PI())/3)</f>
        <v>-0.26735399890091022</v>
      </c>
      <c r="AB5" s="11">
        <f>'OddsRatio_working_3-way'!X5^(1/3)*COS(('OddsRatio_working_3-way'!Y5+4*PI())/3)</f>
        <v>-0.2582502672578984</v>
      </c>
      <c r="AC5" s="11">
        <f>'OddsRatio_working_3-way'!X5^(1/3)*SIN('OddsRatio_working_3-way'!Y5/3)</f>
        <v>5.2560419147230329E-3</v>
      </c>
      <c r="AD5" s="11">
        <f>'OddsRatio_working_3-way'!X5^(1/3)*SIN(('OddsRatio_working_3-way'!Y5+2*PI())/3)</f>
        <v>0.45255862587364415</v>
      </c>
      <c r="AE5" s="11">
        <f>'OddsRatio_working_3-way'!X5^(1/3)*SIN(('OddsRatio_working_3-way'!Y5+4*PI())/3)</f>
        <v>-0.4578146677883671</v>
      </c>
      <c r="AF5" s="11">
        <f>-'OddsRatio_working_3-way'!U5/(3*'OddsRatio_working_3-way'!X5^(1/3))*COS(('OddsRatio_working_3-way'!Y5)/3)</f>
        <v>0.5256042661588084</v>
      </c>
      <c r="AG5" s="11">
        <f>-'OddsRatio_working_3-way'!U5/(3*'OddsRatio_working_3-way'!X5^(1/3))*COS(('OddsRatio_working_3-way'!Y5+2*PI())/3)</f>
        <v>-0.26735399890091016</v>
      </c>
      <c r="AH5" s="11">
        <f>-'OddsRatio_working_3-way'!U5/(3*'OddsRatio_working_3-way'!X5^(1/3))*COS(('OddsRatio_working_3-way'!Y5+4*PI())/3)</f>
        <v>-0.25825026725789835</v>
      </c>
      <c r="AI5" s="11">
        <f>'OddsRatio_working_3-way'!U5/(3*'OddsRatio_working_3-way'!X5^(1/3))*SIN(('OddsRatio_working_3-way'!Y5)/3)</f>
        <v>-5.2560419147230312E-3</v>
      </c>
      <c r="AJ5" s="11">
        <f>'OddsRatio_working_3-way'!U5/(3*'OddsRatio_working_3-way'!X5^(1/3))*SIN(('OddsRatio_working_3-way'!Y5+2*PI())/3)</f>
        <v>-0.45255862587364404</v>
      </c>
      <c r="AK5" s="11">
        <f>'OddsRatio_working_3-way'!U5/(3*'OddsRatio_working_3-way'!X5^(1/3))*SIN(('OddsRatio_working_3-way'!Y5+4*PI())/3)</f>
        <v>0.45781466778836699</v>
      </c>
      <c r="AL5" s="11">
        <f>'OddsRatio_working_3-way'!Z5+'OddsRatio_working_3-way'!AF5</f>
        <v>1.051208532317617</v>
      </c>
      <c r="AM5" s="11">
        <f>'OddsRatio_working_3-way'!AA5+'OddsRatio_working_3-way'!AG5</f>
        <v>-0.53470799780182032</v>
      </c>
      <c r="AN5" s="11">
        <f>'OddsRatio_working_3-way'!AB5+'OddsRatio_working_3-way'!AH5</f>
        <v>-0.51650053451579669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1.051208532317617</v>
      </c>
      <c r="AS5" s="11">
        <f>IF(('OddsRatio_working_3-way'!X5=0),IF(Q5&gt;0,-Q5^(1/3),(-Q5)^(1/3)),'OddsRatio_working_3-way'!AM5-'OddsRatio_working_3-way'!R5/3)</f>
        <v>-0.53470799780182032</v>
      </c>
      <c r="AT5" s="11">
        <f>IF(('OddsRatio_working_3-way'!X5=0),IF(Q5&gt;0,-Q5^(1/3),(-Q5)^(1/3)),'OddsRatio_working_3-way'!AN5-'OddsRatio_working_3-way'!R5/3)</f>
        <v>-0.51650053451579669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4.6500000000000004</v>
      </c>
      <c r="B6" s="4">
        <f>IF('True_Odds_Calculator_3-way'!B7="","",'True_Odds_Calculator_3-way'!B7)</f>
        <v>3.8</v>
      </c>
      <c r="C6" s="4">
        <f>IF('True_Odds_Calculator_3-way'!C7="","",'True_Odds_Calculator_3-way'!C7)</f>
        <v>1.79</v>
      </c>
      <c r="D6" s="9">
        <f t="shared" si="13"/>
        <v>0.2049337017344135</v>
      </c>
      <c r="E6" s="9">
        <f t="shared" si="14"/>
        <v>0.25149943152401433</v>
      </c>
      <c r="F6" s="9">
        <f t="shared" si="15"/>
        <v>0.54356686674157217</v>
      </c>
      <c r="G6" s="9">
        <f t="shared" si="16"/>
        <v>1.062911474505823</v>
      </c>
      <c r="H6" s="9">
        <f t="shared" si="17"/>
        <v>4.8796268819462547</v>
      </c>
      <c r="I6" s="9">
        <f t="shared" si="18"/>
        <v>3.9761521286163042</v>
      </c>
      <c r="J6" s="9">
        <f t="shared" si="19"/>
        <v>1.8397000648596002</v>
      </c>
      <c r="K6" s="11">
        <f t="shared" si="20"/>
        <v>0.21505376344086019</v>
      </c>
      <c r="L6" s="11">
        <f t="shared" si="21"/>
        <v>0.26315789473684209</v>
      </c>
      <c r="M6" s="11">
        <f t="shared" si="22"/>
        <v>0.55865921787709494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-0.25526331597600971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0.22890168293322966</v>
      </c>
      <c r="Q6" s="11">
        <f>2*'OddsRatio_working_3-way'!K6*'OddsRatio_working_3-way'!L6*'OddsRatio_working_3-way'!M6</f>
        <v>6.323250909757723E-2</v>
      </c>
      <c r="R6" s="11">
        <f t="shared" si="23"/>
        <v>0</v>
      </c>
      <c r="S6" s="11">
        <f t="shared" si="24"/>
        <v>-0.89672768708662554</v>
      </c>
      <c r="T6" s="11">
        <f t="shared" si="25"/>
        <v>-0.24771483068691305</v>
      </c>
      <c r="U6" s="11">
        <f>'OddsRatio_working_3-way'!S6-'OddsRatio_working_3-way'!R6^2/3</f>
        <v>-0.89672768708662554</v>
      </c>
      <c r="V6" s="11">
        <f>'OddsRatio_working_3-way'!S6*'OddsRatio_working_3-way'!R6/3-2*'OddsRatio_working_3-way'!R6^3/27-'OddsRatio_working_3-way'!T6</f>
        <v>0.24771483068691305</v>
      </c>
      <c r="W6" s="11">
        <f>'OddsRatio_working_3-way'!V6^2+4*'OddsRatio_working_3-way'!U6^3/27</f>
        <v>-4.5463608030544743E-2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0.16342142253449418</v>
      </c>
      <c r="Y6" s="11">
        <f>IF('OddsRatio_working_3-way'!W6&gt;=0,IF('OddsRatio_working_3-way'!V6+SQRT('OddsRatio_working_3-way'!W6)&gt;0,0,PI()),ACOS('OddsRatio_working_3-way'!V6/(2*'OddsRatio_working_3-way'!X6)))</f>
        <v>0.71070529354180811</v>
      </c>
      <c r="Z6" s="11">
        <f>'OddsRatio_working_3-way'!X6^(1/3)*COS('OddsRatio_working_3-way'!Y6/3)</f>
        <v>0.53145573725291151</v>
      </c>
      <c r="AA6" s="11">
        <f>'OddsRatio_working_3-way'!X6^(1/3)*COS(('OddsRatio_working_3-way'!Y6+2*PI())/3)</f>
        <v>-0.37684951943033662</v>
      </c>
      <c r="AB6" s="11">
        <f>'OddsRatio_working_3-way'!X6^(1/3)*COS(('OddsRatio_working_3-way'!Y6+4*PI())/3)</f>
        <v>-0.15460621782257494</v>
      </c>
      <c r="AC6" s="11">
        <f>'OddsRatio_working_3-way'!X6^(1/3)*SIN('OddsRatio_working_3-way'!Y6/3)</f>
        <v>0.12831223000883249</v>
      </c>
      <c r="AD6" s="11">
        <f>'OddsRatio_working_3-way'!X6^(1/3)*SIN(('OddsRatio_working_3-way'!Y6+2*PI())/3)</f>
        <v>0.39609805444359297</v>
      </c>
      <c r="AE6" s="11">
        <f>'OddsRatio_working_3-way'!X6^(1/3)*SIN(('OddsRatio_working_3-way'!Y6+4*PI())/3)</f>
        <v>-0.52441028445242532</v>
      </c>
      <c r="AF6" s="11">
        <f>-'OddsRatio_working_3-way'!U6/(3*'OddsRatio_working_3-way'!X6^(1/3))*COS(('OddsRatio_working_3-way'!Y6)/3)</f>
        <v>0.53145573725291151</v>
      </c>
      <c r="AG6" s="11">
        <f>-'OddsRatio_working_3-way'!U6/(3*'OddsRatio_working_3-way'!X6^(1/3))*COS(('OddsRatio_working_3-way'!Y6+2*PI())/3)</f>
        <v>-0.37684951943033662</v>
      </c>
      <c r="AH6" s="11">
        <f>-'OddsRatio_working_3-way'!U6/(3*'OddsRatio_working_3-way'!X6^(1/3))*COS(('OddsRatio_working_3-way'!Y6+4*PI())/3)</f>
        <v>-0.15460621782257494</v>
      </c>
      <c r="AI6" s="11">
        <f>'OddsRatio_working_3-way'!U6/(3*'OddsRatio_working_3-way'!X6^(1/3))*SIN(('OddsRatio_working_3-way'!Y6)/3)</f>
        <v>-0.12831223000883249</v>
      </c>
      <c r="AJ6" s="11">
        <f>'OddsRatio_working_3-way'!U6/(3*'OddsRatio_working_3-way'!X6^(1/3))*SIN(('OddsRatio_working_3-way'!Y6+2*PI())/3)</f>
        <v>-0.39609805444359297</v>
      </c>
      <c r="AK6" s="11">
        <f>'OddsRatio_working_3-way'!U6/(3*'OddsRatio_working_3-way'!X6^(1/3))*SIN(('OddsRatio_working_3-way'!Y6+4*PI())/3)</f>
        <v>0.52441028445242532</v>
      </c>
      <c r="AL6" s="11">
        <f>'OddsRatio_working_3-way'!Z6+'OddsRatio_working_3-way'!AF6</f>
        <v>1.062911474505823</v>
      </c>
      <c r="AM6" s="11">
        <f>'OddsRatio_working_3-way'!AA6+'OddsRatio_working_3-way'!AG6</f>
        <v>-0.75369903886067324</v>
      </c>
      <c r="AN6" s="11">
        <f>'OddsRatio_working_3-way'!AB6+'OddsRatio_working_3-way'!AH6</f>
        <v>-0.30921243564514989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1.062911474505823</v>
      </c>
      <c r="AS6" s="11">
        <f>IF(('OddsRatio_working_3-way'!X6=0),IF(Q6&gt;0,-Q6^(1/3),(-Q6)^(1/3)),'OddsRatio_working_3-way'!AM6-'OddsRatio_working_3-way'!R6/3)</f>
        <v>-0.75369903886067324</v>
      </c>
      <c r="AT6" s="11">
        <f>IF(('OddsRatio_working_3-way'!X6=0),IF(Q6&gt;0,-Q6^(1/3),(-Q6)^(1/3)),'OddsRatio_working_3-way'!AN6-'OddsRatio_working_3-way'!R6/3)</f>
        <v>-0.30921243564514989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2.78</v>
      </c>
      <c r="B7" s="4">
        <f>IF('True_Odds_Calculator_3-way'!B8="","",'True_Odds_Calculator_3-way'!B8)</f>
        <v>3.22</v>
      </c>
      <c r="C7" s="4">
        <f>IF('True_Odds_Calculator_3-way'!C8="","",'True_Odds_Calculator_3-way'!C8)</f>
        <v>2.75</v>
      </c>
      <c r="D7" s="9">
        <f t="shared" si="13"/>
        <v>0.34814856801477756</v>
      </c>
      <c r="E7" s="9">
        <f t="shared" si="14"/>
        <v>0.29983552566795346</v>
      </c>
      <c r="F7" s="9">
        <f t="shared" si="15"/>
        <v>0.35201590631726887</v>
      </c>
      <c r="G7" s="9">
        <f t="shared" si="16"/>
        <v>1.0518746974684534</v>
      </c>
      <c r="H7" s="9">
        <f t="shared" si="17"/>
        <v>2.8723369614938465</v>
      </c>
      <c r="I7" s="9">
        <f t="shared" si="18"/>
        <v>3.3351618283799662</v>
      </c>
      <c r="J7" s="9">
        <f t="shared" si="19"/>
        <v>2.8407807205697937</v>
      </c>
      <c r="K7" s="11">
        <f t="shared" si="20"/>
        <v>0.35971223021582738</v>
      </c>
      <c r="L7" s="11">
        <f t="shared" si="21"/>
        <v>0.3105590062111801</v>
      </c>
      <c r="M7" s="11">
        <f t="shared" si="22"/>
        <v>0.36363636363636365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-0.28091676856143544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0.23357937027001779</v>
      </c>
      <c r="Q7" s="11">
        <f>2*'OddsRatio_working_3-way'!K7*'OddsRatio_working_3-way'!L7*'OddsRatio_working_3-way'!M7</f>
        <v>8.1244998354788781E-2</v>
      </c>
      <c r="R7" s="11">
        <f t="shared" si="23"/>
        <v>0</v>
      </c>
      <c r="S7" s="11">
        <f t="shared" si="24"/>
        <v>-0.83148959553453949</v>
      </c>
      <c r="T7" s="11">
        <f t="shared" si="25"/>
        <v>-0.28921377235983975</v>
      </c>
      <c r="U7" s="11">
        <f>'OddsRatio_working_3-way'!S7-'OddsRatio_working_3-way'!R7^2/3</f>
        <v>-0.83148959553453949</v>
      </c>
      <c r="V7" s="11">
        <f>'OddsRatio_working_3-way'!S7*'OddsRatio_working_3-way'!R7/3-2*'OddsRatio_working_3-way'!R7^3/27-'OddsRatio_working_3-way'!T7</f>
        <v>0.28921377235983975</v>
      </c>
      <c r="W7" s="11">
        <f>'OddsRatio_working_3-way'!V7^2+4*'OddsRatio_working_3-way'!U7^3/27</f>
        <v>-1.5214791284546975E-3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0.14591614479818871</v>
      </c>
      <c r="Y7" s="11">
        <f>IF('OddsRatio_working_3-way'!W7&gt;=0,IF('OddsRatio_working_3-way'!V7+SQRT('OddsRatio_working_3-way'!W7)&gt;0,0,PI()),ACOS('OddsRatio_working_3-way'!V7/(2*'OddsRatio_working_3-way'!X7)))</f>
        <v>0.13406064750355506</v>
      </c>
      <c r="Z7" s="11">
        <f>'OddsRatio_working_3-way'!X7^(1/3)*COS('OddsRatio_working_3-way'!Y7/3)</f>
        <v>0.52593734873422671</v>
      </c>
      <c r="AA7" s="11">
        <f>'OddsRatio_working_3-way'!X7^(1/3)*COS(('OddsRatio_working_3-way'!Y7+2*PI())/3)</f>
        <v>-0.28333599594959574</v>
      </c>
      <c r="AB7" s="11">
        <f>'OddsRatio_working_3-way'!X7^(1/3)*COS(('OddsRatio_working_3-way'!Y7+4*PI())/3)</f>
        <v>-0.24260135278463085</v>
      </c>
      <c r="AC7" s="11">
        <f>'OddsRatio_working_3-way'!X7^(1/3)*SIN('OddsRatio_working_3-way'!Y7/3)</f>
        <v>2.3518157196635869E-2</v>
      </c>
      <c r="AD7" s="11">
        <f>'OddsRatio_working_3-way'!X7^(1/3)*SIN(('OddsRatio_working_3-way'!Y7+2*PI())/3)</f>
        <v>0.44371602620455791</v>
      </c>
      <c r="AE7" s="11">
        <f>'OddsRatio_working_3-way'!X7^(1/3)*SIN(('OddsRatio_working_3-way'!Y7+4*PI())/3)</f>
        <v>-0.46723418340119371</v>
      </c>
      <c r="AF7" s="11">
        <f>-'OddsRatio_working_3-way'!U7/(3*'OddsRatio_working_3-way'!X7^(1/3))*COS(('OddsRatio_working_3-way'!Y7)/3)</f>
        <v>0.52593734873422671</v>
      </c>
      <c r="AG7" s="11">
        <f>-'OddsRatio_working_3-way'!U7/(3*'OddsRatio_working_3-way'!X7^(1/3))*COS(('OddsRatio_working_3-way'!Y7+2*PI())/3)</f>
        <v>-0.28333599594959574</v>
      </c>
      <c r="AH7" s="11">
        <f>-'OddsRatio_working_3-way'!U7/(3*'OddsRatio_working_3-way'!X7^(1/3))*COS(('OddsRatio_working_3-way'!Y7+4*PI())/3)</f>
        <v>-0.24260135278463085</v>
      </c>
      <c r="AI7" s="11">
        <f>'OddsRatio_working_3-way'!U7/(3*'OddsRatio_working_3-way'!X7^(1/3))*SIN(('OddsRatio_working_3-way'!Y7)/3)</f>
        <v>-2.3518157196635869E-2</v>
      </c>
      <c r="AJ7" s="11">
        <f>'OddsRatio_working_3-way'!U7/(3*'OddsRatio_working_3-way'!X7^(1/3))*SIN(('OddsRatio_working_3-way'!Y7+2*PI())/3)</f>
        <v>-0.44371602620455791</v>
      </c>
      <c r="AK7" s="11">
        <f>'OddsRatio_working_3-way'!U7/(3*'OddsRatio_working_3-way'!X7^(1/3))*SIN(('OddsRatio_working_3-way'!Y7+4*PI())/3)</f>
        <v>0.46723418340119371</v>
      </c>
      <c r="AL7" s="11">
        <f>'OddsRatio_working_3-way'!Z7+'OddsRatio_working_3-way'!AF7</f>
        <v>1.0518746974684534</v>
      </c>
      <c r="AM7" s="11">
        <f>'OddsRatio_working_3-way'!AA7+'OddsRatio_working_3-way'!AG7</f>
        <v>-0.56667199189919149</v>
      </c>
      <c r="AN7" s="11">
        <f>'OddsRatio_working_3-way'!AB7+'OddsRatio_working_3-way'!AH7</f>
        <v>-0.48520270556926171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1.0518746974684534</v>
      </c>
      <c r="AS7" s="11">
        <f>IF(('OddsRatio_working_3-way'!X7=0),IF(Q7&gt;0,-Q7^(1/3),(-Q7)^(1/3)),'OddsRatio_working_3-way'!AM7-'OddsRatio_working_3-way'!R7/3)</f>
        <v>-0.56667199189919149</v>
      </c>
      <c r="AT7" s="11">
        <f>IF(('OddsRatio_working_3-way'!X7=0),IF(Q7&gt;0,-Q7^(1/3),(-Q7)^(1/3)),'OddsRatio_working_3-way'!AN7-'OddsRatio_working_3-way'!R7/3)</f>
        <v>-0.48520270556926171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3.24</v>
      </c>
      <c r="C8" s="4">
        <f>IF('True_Odds_Calculator_3-way'!C9="","",'True_Odds_Calculator_3-way'!C9)</f>
        <v>4.93</v>
      </c>
      <c r="D8" s="9">
        <f t="shared" si="13"/>
        <v>0.5094407042251462</v>
      </c>
      <c r="E8" s="9">
        <f t="shared" si="14"/>
        <v>0.29670892613181116</v>
      </c>
      <c r="F8" s="9">
        <f t="shared" si="15"/>
        <v>0.19385036964304272</v>
      </c>
      <c r="G8" s="9">
        <f t="shared" si="16"/>
        <v>1.058172511014928</v>
      </c>
      <c r="H8" s="9">
        <f t="shared" si="17"/>
        <v>1.9629369850235843</v>
      </c>
      <c r="I8" s="9">
        <f t="shared" si="18"/>
        <v>3.3703064246734389</v>
      </c>
      <c r="J8" s="9">
        <f t="shared" si="19"/>
        <v>5.1586179682886666</v>
      </c>
      <c r="K8" s="11">
        <f t="shared" si="20"/>
        <v>0.52356020942408377</v>
      </c>
      <c r="L8" s="11">
        <f t="shared" si="21"/>
        <v>0.30864197530864196</v>
      </c>
      <c r="M8" s="11">
        <f t="shared" si="22"/>
        <v>0.20283975659229211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-0.26257698923183237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0.23206410003772027</v>
      </c>
      <c r="Q8" s="11">
        <f>2*'OddsRatio_working_3-way'!K8*'OddsRatio_working_3-way'!L8*'OddsRatio_working_3-way'!M8</f>
        <v>6.5554830519130011E-2</v>
      </c>
      <c r="R8" s="11">
        <f t="shared" si="23"/>
        <v>0</v>
      </c>
      <c r="S8" s="11">
        <f t="shared" si="24"/>
        <v>-0.88379450429614037</v>
      </c>
      <c r="T8" s="11">
        <f t="shared" si="25"/>
        <v>-0.24965946449043511</v>
      </c>
      <c r="U8" s="11">
        <f>'OddsRatio_working_3-way'!S8-'OddsRatio_working_3-way'!R8^2/3</f>
        <v>-0.88379450429614037</v>
      </c>
      <c r="V8" s="11">
        <f>'OddsRatio_working_3-way'!S8*'OddsRatio_working_3-way'!R8/3-2*'OddsRatio_working_3-way'!R8^3/27-'OddsRatio_working_3-way'!T8</f>
        <v>0.24965946449043511</v>
      </c>
      <c r="W8" s="11">
        <f>'OddsRatio_working_3-way'!V8^2+4*'OddsRatio_working_3-way'!U8^3/27</f>
        <v>-3.9940590076126457E-2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0.15989874787328487</v>
      </c>
      <c r="Y8" s="11">
        <f>IF('OddsRatio_working_3-way'!W8&gt;=0,IF('OddsRatio_working_3-way'!V8+SQRT('OddsRatio_working_3-way'!W8)&gt;0,0,PI()),ACOS('OddsRatio_working_3-way'!V8/(2*'OddsRatio_working_3-way'!X8)))</f>
        <v>0.67504335034622354</v>
      </c>
      <c r="Z8" s="11">
        <f>'OddsRatio_working_3-way'!X8^(1/3)*COS('OddsRatio_working_3-way'!Y8/3)</f>
        <v>0.52908625550746402</v>
      </c>
      <c r="AA8" s="11">
        <f>'OddsRatio_working_3-way'!X8^(1/3)*COS(('OddsRatio_working_3-way'!Y8+2*PI())/3)</f>
        <v>-0.36942127966752625</v>
      </c>
      <c r="AB8" s="11">
        <f>'OddsRatio_working_3-way'!X8^(1/3)*COS(('OddsRatio_working_3-way'!Y8+4*PI())/3)</f>
        <v>-0.15966497583993799</v>
      </c>
      <c r="AC8" s="11">
        <f>'OddsRatio_working_3-way'!X8^(1/3)*SIN('OddsRatio_working_3-way'!Y8/3)</f>
        <v>0.12110285847907919</v>
      </c>
      <c r="AD8" s="11">
        <f>'OddsRatio_working_3-way'!X8^(1/3)*SIN(('OddsRatio_working_3-way'!Y8+2*PI())/3)</f>
        <v>0.39765070882310871</v>
      </c>
      <c r="AE8" s="11">
        <f>'OddsRatio_working_3-way'!X8^(1/3)*SIN(('OddsRatio_working_3-way'!Y8+4*PI())/3)</f>
        <v>-0.51875356730218769</v>
      </c>
      <c r="AF8" s="11">
        <f>-'OddsRatio_working_3-way'!U8/(3*'OddsRatio_working_3-way'!X8^(1/3))*COS(('OddsRatio_working_3-way'!Y8)/3)</f>
        <v>0.52908625550746413</v>
      </c>
      <c r="AG8" s="11">
        <f>-'OddsRatio_working_3-way'!U8/(3*'OddsRatio_working_3-way'!X8^(1/3))*COS(('OddsRatio_working_3-way'!Y8+2*PI())/3)</f>
        <v>-0.3694212796675263</v>
      </c>
      <c r="AH8" s="11">
        <f>-'OddsRatio_working_3-way'!U8/(3*'OddsRatio_working_3-way'!X8^(1/3))*COS(('OddsRatio_working_3-way'!Y8+4*PI())/3)</f>
        <v>-0.15966497583993802</v>
      </c>
      <c r="AI8" s="11">
        <f>'OddsRatio_working_3-way'!U8/(3*'OddsRatio_working_3-way'!X8^(1/3))*SIN(('OddsRatio_working_3-way'!Y8)/3)</f>
        <v>-0.12110285847907921</v>
      </c>
      <c r="AJ8" s="11">
        <f>'OddsRatio_working_3-way'!U8/(3*'OddsRatio_working_3-way'!X8^(1/3))*SIN(('OddsRatio_working_3-way'!Y8+2*PI())/3)</f>
        <v>-0.39765070882310877</v>
      </c>
      <c r="AK8" s="11">
        <f>'OddsRatio_working_3-way'!U8/(3*'OddsRatio_working_3-way'!X8^(1/3))*SIN(('OddsRatio_working_3-way'!Y8+4*PI())/3)</f>
        <v>0.5187535673021878</v>
      </c>
      <c r="AL8" s="11">
        <f>'OddsRatio_working_3-way'!Z8+'OddsRatio_working_3-way'!AF8</f>
        <v>1.058172511014928</v>
      </c>
      <c r="AM8" s="11">
        <f>'OddsRatio_working_3-way'!AA8+'OddsRatio_working_3-way'!AG8</f>
        <v>-0.7388425593350525</v>
      </c>
      <c r="AN8" s="11">
        <f>'OddsRatio_working_3-way'!AB8+'OddsRatio_working_3-way'!AH8</f>
        <v>-0.31932995167987599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1.058172511014928</v>
      </c>
      <c r="AS8" s="11">
        <f>IF(('OddsRatio_working_3-way'!X8=0),IF(Q8&gt;0,-Q8^(1/3),(-Q8)^(1/3)),'OddsRatio_working_3-way'!AM8-'OddsRatio_working_3-way'!R8/3)</f>
        <v>-0.7388425593350525</v>
      </c>
      <c r="AT8" s="11">
        <f>IF(('OddsRatio_working_3-way'!X8=0),IF(Q8&gt;0,-Q8^(1/3),(-Q8)^(1/3)),'OddsRatio_working_3-way'!AN8-'OddsRatio_working_3-way'!R8/3)</f>
        <v>-0.31932995167987599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3.21</v>
      </c>
      <c r="B9" s="4">
        <f>IF('True_Odds_Calculator_3-way'!B10="","",'True_Odds_Calculator_3-way'!B10)</f>
        <v>3.01</v>
      </c>
      <c r="C9" s="4">
        <f>IF('True_Odds_Calculator_3-way'!C10="","",'True_Odds_Calculator_3-way'!C10)</f>
        <v>2.58</v>
      </c>
      <c r="D9" s="9">
        <f t="shared" si="13"/>
        <v>0.30156172337133025</v>
      </c>
      <c r="E9" s="9">
        <f t="shared" si="14"/>
        <v>0.32190862908441797</v>
      </c>
      <c r="F9" s="9">
        <f t="shared" si="15"/>
        <v>0.37652964754425189</v>
      </c>
      <c r="G9" s="9">
        <f t="shared" si="16"/>
        <v>1.0479957991878108</v>
      </c>
      <c r="H9" s="9">
        <f t="shared" si="17"/>
        <v>3.3160707162050622</v>
      </c>
      <c r="I9" s="9">
        <f t="shared" si="18"/>
        <v>3.1064715563674996</v>
      </c>
      <c r="J9" s="9">
        <f t="shared" si="19"/>
        <v>2.6558333627167414</v>
      </c>
      <c r="K9" s="11">
        <f t="shared" si="20"/>
        <v>0.3115264797507788</v>
      </c>
      <c r="L9" s="11">
        <f t="shared" si="21"/>
        <v>0.33222591362126247</v>
      </c>
      <c r="M9" s="11">
        <f t="shared" si="22"/>
        <v>0.38759689922480617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-0.28154912637557972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0.23266805513334327</v>
      </c>
      <c r="Q9" s="11">
        <f>2*'OddsRatio_working_3-way'!K9*'OddsRatio_working_3-way'!L9*'OddsRatio_working_3-way'!M9</f>
        <v>8.0230363839083871E-2</v>
      </c>
      <c r="R9" s="11">
        <f t="shared" si="23"/>
        <v>0</v>
      </c>
      <c r="S9" s="11">
        <f t="shared" si="24"/>
        <v>-0.82638528532661726</v>
      </c>
      <c r="T9" s="11">
        <f t="shared" si="25"/>
        <v>-0.28496044321607489</v>
      </c>
      <c r="U9" s="11">
        <f>'OddsRatio_working_3-way'!S9-'OddsRatio_working_3-way'!R9^2/3</f>
        <v>-0.82638528532661726</v>
      </c>
      <c r="V9" s="11">
        <f>'OddsRatio_working_3-way'!S9*'OddsRatio_working_3-way'!R9/3-2*'OddsRatio_working_3-way'!R9^3/27-'OddsRatio_working_3-way'!T9</f>
        <v>0.28496044321607489</v>
      </c>
      <c r="W9" s="11">
        <f>'OddsRatio_working_3-way'!V9^2+4*'OddsRatio_working_3-way'!U9^3/27</f>
        <v>-2.4047986462277932E-3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0.14457459393348615</v>
      </c>
      <c r="Y9" s="11">
        <f>IF('OddsRatio_working_3-way'!W9&gt;=0,IF('OddsRatio_working_3-way'!V9+SQRT('OddsRatio_working_3-way'!W9)&gt;0,0,PI()),ACOS('OddsRatio_working_3-way'!V9/(2*'OddsRatio_working_3-way'!X9)))</f>
        <v>0.17042042050169104</v>
      </c>
      <c r="Z9" s="11">
        <f>'OddsRatio_working_3-way'!X9^(1/3)*COS('OddsRatio_working_3-way'!Y9/3)</f>
        <v>0.52399789959390553</v>
      </c>
      <c r="AA9" s="11">
        <f>'OddsRatio_working_3-way'!X9^(1/3)*COS(('OddsRatio_working_3-way'!Y9+2*PI())/3)</f>
        <v>-0.28780538789940702</v>
      </c>
      <c r="AB9" s="11">
        <f>'OddsRatio_working_3-way'!X9^(1/3)*COS(('OddsRatio_working_3-way'!Y9+4*PI())/3)</f>
        <v>-0.23619251169449867</v>
      </c>
      <c r="AC9" s="11">
        <f>'OddsRatio_working_3-way'!X9^(1/3)*SIN('OddsRatio_working_3-way'!Y9/3)</f>
        <v>2.9798707970554669E-2</v>
      </c>
      <c r="AD9" s="11">
        <f>'OddsRatio_working_3-way'!X9^(1/3)*SIN(('OddsRatio_working_3-way'!Y9+2*PI())/3)</f>
        <v>0.43889613859273241</v>
      </c>
      <c r="AE9" s="11">
        <f>'OddsRatio_working_3-way'!X9^(1/3)*SIN(('OddsRatio_working_3-way'!Y9+4*PI())/3)</f>
        <v>-0.46869484656328714</v>
      </c>
      <c r="AF9" s="11">
        <f>-'OddsRatio_working_3-way'!U9/(3*'OddsRatio_working_3-way'!X9^(1/3))*COS(('OddsRatio_working_3-way'!Y9)/3)</f>
        <v>0.52399789959390541</v>
      </c>
      <c r="AG9" s="11">
        <f>-'OddsRatio_working_3-way'!U9/(3*'OddsRatio_working_3-way'!X9^(1/3))*COS(('OddsRatio_working_3-way'!Y9+2*PI())/3)</f>
        <v>-0.28780538789940696</v>
      </c>
      <c r="AH9" s="11">
        <f>-'OddsRatio_working_3-way'!U9/(3*'OddsRatio_working_3-way'!X9^(1/3))*COS(('OddsRatio_working_3-way'!Y9+4*PI())/3)</f>
        <v>-0.23619251169449862</v>
      </c>
      <c r="AI9" s="11">
        <f>'OddsRatio_working_3-way'!U9/(3*'OddsRatio_working_3-way'!X9^(1/3))*SIN(('OddsRatio_working_3-way'!Y9)/3)</f>
        <v>-2.9798707970554665E-2</v>
      </c>
      <c r="AJ9" s="11">
        <f>'OddsRatio_working_3-way'!U9/(3*'OddsRatio_working_3-way'!X9^(1/3))*SIN(('OddsRatio_working_3-way'!Y9+2*PI())/3)</f>
        <v>-0.4388961385927323</v>
      </c>
      <c r="AK9" s="11">
        <f>'OddsRatio_working_3-way'!U9/(3*'OddsRatio_working_3-way'!X9^(1/3))*SIN(('OddsRatio_working_3-way'!Y9+4*PI())/3)</f>
        <v>0.46869484656328703</v>
      </c>
      <c r="AL9" s="11">
        <f>'OddsRatio_working_3-way'!Z9+'OddsRatio_working_3-way'!AF9</f>
        <v>1.0479957991878108</v>
      </c>
      <c r="AM9" s="11">
        <f>'OddsRatio_working_3-way'!AA9+'OddsRatio_working_3-way'!AG9</f>
        <v>-0.57561077579881403</v>
      </c>
      <c r="AN9" s="11">
        <f>'OddsRatio_working_3-way'!AB9+'OddsRatio_working_3-way'!AH9</f>
        <v>-0.47238502338899729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1.0479957991878108</v>
      </c>
      <c r="AS9" s="11">
        <f>IF(('OddsRatio_working_3-way'!X9=0),IF(Q9&gt;0,-Q9^(1/3),(-Q9)^(1/3)),'OddsRatio_working_3-way'!AM9-'OddsRatio_working_3-way'!R9/3)</f>
        <v>-0.57561077579881403</v>
      </c>
      <c r="AT9" s="11">
        <f>IF(('OddsRatio_working_3-way'!X9=0),IF(Q9&gt;0,-Q9^(1/3),(-Q9)^(1/3)),'OddsRatio_working_3-way'!AN9-'OddsRatio_working_3-way'!R9/3)</f>
        <v>-0.47238502338899729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2.4900000000000002</v>
      </c>
      <c r="B10" s="4">
        <f>IF('True_Odds_Calculator_3-way'!B11="","",'True_Odds_Calculator_3-way'!B11)</f>
        <v>2.83</v>
      </c>
      <c r="C10" s="4">
        <f>IF('True_Odds_Calculator_3-way'!C11="","",'True_Odds_Calculator_3-way'!C11)</f>
        <v>3.6</v>
      </c>
      <c r="D10" s="9">
        <f t="shared" si="13"/>
        <v>0.38982192062965831</v>
      </c>
      <c r="E10" s="9">
        <f t="shared" si="14"/>
        <v>0.34217859305746218</v>
      </c>
      <c r="F10" s="9">
        <f t="shared" si="15"/>
        <v>0.26799948631287956</v>
      </c>
      <c r="G10" s="9">
        <f t="shared" si="16"/>
        <v>1.0505193983161032</v>
      </c>
      <c r="H10" s="9">
        <f t="shared" si="17"/>
        <v>2.5652739034909939</v>
      </c>
      <c r="I10" s="9">
        <f t="shared" si="18"/>
        <v>2.9224504989184688</v>
      </c>
      <c r="J10" s="9">
        <f t="shared" si="19"/>
        <v>3.7313504356218679</v>
      </c>
      <c r="K10" s="11">
        <f t="shared" si="20"/>
        <v>0.40160642570281119</v>
      </c>
      <c r="L10" s="11">
        <f t="shared" si="21"/>
        <v>0.35335689045936397</v>
      </c>
      <c r="M10" s="11">
        <f t="shared" si="22"/>
        <v>0.27777777777777779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-0.27946178116470599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0.23336376522974506</v>
      </c>
      <c r="Q10" s="11">
        <f>2*'OddsRatio_working_3-way'!K10*'OddsRatio_working_3-way'!L10*'OddsRatio_working_3-way'!M10</f>
        <v>7.8839109874913868E-2</v>
      </c>
      <c r="R10" s="11">
        <f t="shared" si="23"/>
        <v>0</v>
      </c>
      <c r="S10" s="11">
        <f t="shared" si="24"/>
        <v>-0.83504715477429736</v>
      </c>
      <c r="T10" s="11">
        <f t="shared" si="25"/>
        <v>-0.28211052526158692</v>
      </c>
      <c r="U10" s="11">
        <f>'OddsRatio_working_3-way'!S10-'OddsRatio_working_3-way'!R10^2/3</f>
        <v>-0.83504715477429736</v>
      </c>
      <c r="V10" s="11">
        <f>'OddsRatio_working_3-way'!S10*'OddsRatio_working_3-way'!R10/3-2*'OddsRatio_working_3-way'!R10^3/27-'OddsRatio_working_3-way'!T10</f>
        <v>0.28211052526158692</v>
      </c>
      <c r="W10" s="11">
        <f>'OddsRatio_working_3-way'!V10^2+4*'OddsRatio_working_3-way'!U10^3/27</f>
        <v>-6.6775793933253058E-3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0.14685360725625177</v>
      </c>
      <c r="Y10" s="11">
        <f>IF('OddsRatio_working_3-way'!W10&gt;=0,IF('OddsRatio_working_3-way'!V10+SQRT('OddsRatio_working_3-way'!W10)&gt;0,0,PI()),ACOS('OddsRatio_working_3-way'!V10/(2*'OddsRatio_working_3-way'!X10)))</f>
        <v>0.28194482410408095</v>
      </c>
      <c r="Z10" s="11">
        <f>'OddsRatio_working_3-way'!X10^(1/3)*COS('OddsRatio_working_3-way'!Y10/3)</f>
        <v>0.5252596991580516</v>
      </c>
      <c r="AA10" s="11">
        <f>'OddsRatio_working_3-way'!X10^(1/3)*COS(('OddsRatio_working_3-way'!Y10+2*PI())/3)</f>
        <v>-0.30550729147880801</v>
      </c>
      <c r="AB10" s="11">
        <f>'OddsRatio_working_3-way'!X10^(1/3)*COS(('OddsRatio_working_3-way'!Y10+4*PI())/3)</f>
        <v>-0.21975240767924373</v>
      </c>
      <c r="AC10" s="11">
        <f>'OddsRatio_working_3-way'!X10^(1/3)*SIN('OddsRatio_working_3-way'!Y10/3)</f>
        <v>4.9510605246003495E-2</v>
      </c>
      <c r="AD10" s="11">
        <f>'OddsRatio_working_3-way'!X10^(1/3)*SIN(('OddsRatio_working_3-way'!Y10+2*PI())/3)</f>
        <v>0.43013294043204264</v>
      </c>
      <c r="AE10" s="11">
        <f>'OddsRatio_working_3-way'!X10^(1/3)*SIN(('OddsRatio_working_3-way'!Y10+4*PI())/3)</f>
        <v>-0.47964354567804612</v>
      </c>
      <c r="AF10" s="11">
        <f>-'OddsRatio_working_3-way'!U10/(3*'OddsRatio_working_3-way'!X10^(1/3))*COS(('OddsRatio_working_3-way'!Y10)/3)</f>
        <v>0.52525969915805149</v>
      </c>
      <c r="AG10" s="11">
        <f>-'OddsRatio_working_3-way'!U10/(3*'OddsRatio_working_3-way'!X10^(1/3))*COS(('OddsRatio_working_3-way'!Y10+2*PI())/3)</f>
        <v>-0.30550729147880795</v>
      </c>
      <c r="AH10" s="11">
        <f>-'OddsRatio_working_3-way'!U10/(3*'OddsRatio_working_3-way'!X10^(1/3))*COS(('OddsRatio_working_3-way'!Y10+4*PI())/3)</f>
        <v>-0.2197524076792437</v>
      </c>
      <c r="AI10" s="11">
        <f>'OddsRatio_working_3-way'!U10/(3*'OddsRatio_working_3-way'!X10^(1/3))*SIN(('OddsRatio_working_3-way'!Y10)/3)</f>
        <v>-4.9510605246003481E-2</v>
      </c>
      <c r="AJ10" s="11">
        <f>'OddsRatio_working_3-way'!U10/(3*'OddsRatio_working_3-way'!X10^(1/3))*SIN(('OddsRatio_working_3-way'!Y10+2*PI())/3)</f>
        <v>-0.43013294043204253</v>
      </c>
      <c r="AK10" s="11">
        <f>'OddsRatio_working_3-way'!U10/(3*'OddsRatio_working_3-way'!X10^(1/3))*SIN(('OddsRatio_working_3-way'!Y10+4*PI())/3)</f>
        <v>0.47964354567804601</v>
      </c>
      <c r="AL10" s="11">
        <f>'OddsRatio_working_3-way'!Z10+'OddsRatio_working_3-way'!AF10</f>
        <v>1.0505193983161032</v>
      </c>
      <c r="AM10" s="11">
        <f>'OddsRatio_working_3-way'!AA10+'OddsRatio_working_3-way'!AG10</f>
        <v>-0.6110145829576159</v>
      </c>
      <c r="AN10" s="11">
        <f>'OddsRatio_working_3-way'!AB10+'OddsRatio_working_3-way'!AH10</f>
        <v>-0.4395048153584874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1.0505193983161032</v>
      </c>
      <c r="AS10" s="11">
        <f>IF(('OddsRatio_working_3-way'!X10=0),IF(Q10&gt;0,-Q10^(1/3),(-Q10)^(1/3)),'OddsRatio_working_3-way'!AM10-'OddsRatio_working_3-way'!R10/3)</f>
        <v>-0.6110145829576159</v>
      </c>
      <c r="AT10" s="11">
        <f>IF(('OddsRatio_working_3-way'!X10=0),IF(Q10&gt;0,-Q10^(1/3),(-Q10)^(1/3)),'OddsRatio_working_3-way'!AN10-'OddsRatio_working_3-way'!R10/3)</f>
        <v>-0.4395048153584874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1.88</v>
      </c>
      <c r="B11" s="4">
        <f>IF('True_Odds_Calculator_3-way'!B12="","",'True_Odds_Calculator_3-way'!B12)</f>
        <v>3.35</v>
      </c>
      <c r="C11" s="4">
        <f>IF('True_Odds_Calculator_3-way'!C12="","",'True_Odds_Calculator_3-way'!C12)</f>
        <v>4.8899999999999997</v>
      </c>
      <c r="D11" s="9">
        <f t="shared" si="13"/>
        <v>0.51778525323053726</v>
      </c>
      <c r="E11" s="9">
        <f t="shared" si="14"/>
        <v>0.28677936531517323</v>
      </c>
      <c r="F11" s="9">
        <f t="shared" si="15"/>
        <v>0.19543538145428935</v>
      </c>
      <c r="G11" s="9">
        <f t="shared" si="16"/>
        <v>1.058298396349151</v>
      </c>
      <c r="H11" s="9">
        <f t="shared" si="17"/>
        <v>1.931302588787253</v>
      </c>
      <c r="I11" s="9">
        <f t="shared" si="18"/>
        <v>3.4870012314205052</v>
      </c>
      <c r="J11" s="9">
        <f t="shared" si="19"/>
        <v>5.1167807617981973</v>
      </c>
      <c r="K11" s="11">
        <f t="shared" si="20"/>
        <v>0.53191489361702127</v>
      </c>
      <c r="L11" s="11">
        <f t="shared" si="21"/>
        <v>0.29850746268656714</v>
      </c>
      <c r="M11" s="11">
        <f t="shared" si="22"/>
        <v>0.20449897750511248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-0.26120929096847056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0.23118969829094965</v>
      </c>
      <c r="Q11" s="11">
        <f>2*'OddsRatio_working_3-way'!K11*'OddsRatio_working_3-way'!L11*'OddsRatio_working_3-way'!M11</f>
        <v>6.4940926486221809E-2</v>
      </c>
      <c r="R11" s="11">
        <f t="shared" si="23"/>
        <v>0</v>
      </c>
      <c r="S11" s="11">
        <f t="shared" si="24"/>
        <v>-0.88507456007319263</v>
      </c>
      <c r="T11" s="11">
        <f t="shared" si="25"/>
        <v>-0.24861644945876196</v>
      </c>
      <c r="U11" s="11">
        <f>'OddsRatio_working_3-way'!S11-'OddsRatio_working_3-way'!R11^2/3</f>
        <v>-0.88507456007319263</v>
      </c>
      <c r="V11" s="11">
        <f>'OddsRatio_working_3-way'!S11*'OddsRatio_working_3-way'!R11/3-2*'OddsRatio_working_3-way'!R11^3/27-'OddsRatio_working_3-way'!T11</f>
        <v>0.24861644945876196</v>
      </c>
      <c r="W11" s="11">
        <f>'OddsRatio_working_3-way'!V11^2+4*'OddsRatio_working_3-way'!U11^3/27</f>
        <v>-4.0905317606679065E-2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0.16024626091438157</v>
      </c>
      <c r="Y11" s="11">
        <f>IF('OddsRatio_working_3-way'!W11&gt;=0,IF('OddsRatio_working_3-way'!V11+SQRT('OddsRatio_working_3-way'!W11)&gt;0,0,PI()),ACOS('OddsRatio_working_3-way'!V11/(2*'OddsRatio_working_3-way'!X11)))</f>
        <v>0.68292139426597298</v>
      </c>
      <c r="Z11" s="11">
        <f>'OddsRatio_working_3-way'!X11^(1/3)*COS('OddsRatio_working_3-way'!Y11/3)</f>
        <v>0.5291491981745754</v>
      </c>
      <c r="AA11" s="11">
        <f>'OddsRatio_working_3-way'!X11^(1/3)*COS(('OddsRatio_working_3-way'!Y11+2*PI())/3)</f>
        <v>-0.37073242768085435</v>
      </c>
      <c r="AB11" s="11">
        <f>'OddsRatio_working_3-way'!X11^(1/3)*COS(('OddsRatio_working_3-way'!Y11+4*PI())/3)</f>
        <v>-0.15841677049372094</v>
      </c>
      <c r="AC11" s="11">
        <f>'OddsRatio_working_3-way'!X11^(1/3)*SIN('OddsRatio_working_3-way'!Y11/3)</f>
        <v>0.12258050183016374</v>
      </c>
      <c r="AD11" s="11">
        <f>'OddsRatio_working_3-way'!X11^(1/3)*SIN(('OddsRatio_working_3-way'!Y11+2*PI())/3)</f>
        <v>0.39696639709626674</v>
      </c>
      <c r="AE11" s="11">
        <f>'OddsRatio_working_3-way'!X11^(1/3)*SIN(('OddsRatio_working_3-way'!Y11+4*PI())/3)</f>
        <v>-0.51954689892643047</v>
      </c>
      <c r="AF11" s="11">
        <f>-'OddsRatio_working_3-way'!U11/(3*'OddsRatio_working_3-way'!X11^(1/3))*COS(('OddsRatio_working_3-way'!Y11)/3)</f>
        <v>0.52914919817457551</v>
      </c>
      <c r="AG11" s="11">
        <f>-'OddsRatio_working_3-way'!U11/(3*'OddsRatio_working_3-way'!X11^(1/3))*COS(('OddsRatio_working_3-way'!Y11+2*PI())/3)</f>
        <v>-0.3707324276808544</v>
      </c>
      <c r="AH11" s="11">
        <f>-'OddsRatio_working_3-way'!U11/(3*'OddsRatio_working_3-way'!X11^(1/3))*COS(('OddsRatio_working_3-way'!Y11+4*PI())/3)</f>
        <v>-0.15841677049372097</v>
      </c>
      <c r="AI11" s="11">
        <f>'OddsRatio_working_3-way'!U11/(3*'OddsRatio_working_3-way'!X11^(1/3))*SIN(('OddsRatio_working_3-way'!Y11)/3)</f>
        <v>-0.12258050183016377</v>
      </c>
      <c r="AJ11" s="11">
        <f>'OddsRatio_working_3-way'!U11/(3*'OddsRatio_working_3-way'!X11^(1/3))*SIN(('OddsRatio_working_3-way'!Y11+2*PI())/3)</f>
        <v>-0.3969663970962668</v>
      </c>
      <c r="AK11" s="11">
        <f>'OddsRatio_working_3-way'!U11/(3*'OddsRatio_working_3-way'!X11^(1/3))*SIN(('OddsRatio_working_3-way'!Y11+4*PI())/3)</f>
        <v>0.51954689892643058</v>
      </c>
      <c r="AL11" s="11">
        <f>'OddsRatio_working_3-way'!Z11+'OddsRatio_working_3-way'!AF11</f>
        <v>1.058298396349151</v>
      </c>
      <c r="AM11" s="11">
        <f>'OddsRatio_working_3-way'!AA11+'OddsRatio_working_3-way'!AG11</f>
        <v>-0.7414648553617087</v>
      </c>
      <c r="AN11" s="11">
        <f>'OddsRatio_working_3-way'!AB11+'OddsRatio_working_3-way'!AH11</f>
        <v>-0.31683354098744188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1.058298396349151</v>
      </c>
      <c r="AS11" s="11">
        <f>IF(('OddsRatio_working_3-way'!X11=0),IF(Q11&gt;0,-Q11^(1/3),(-Q11)^(1/3)),'OddsRatio_working_3-way'!AM11-'OddsRatio_working_3-way'!R11/3)</f>
        <v>-0.7414648553617087</v>
      </c>
      <c r="AT11" s="11">
        <f>IF(('OddsRatio_working_3-way'!X11=0),IF(Q11&gt;0,-Q11^(1/3),(-Q11)^(1/3)),'OddsRatio_working_3-way'!AN11-'OddsRatio_working_3-way'!R11/3)</f>
        <v>-0.31683354098744188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8.14</v>
      </c>
      <c r="B12" s="4">
        <f>IF('True_Odds_Calculator_3-way'!B13="","",'True_Odds_Calculator_3-way'!B13)</f>
        <v>4.95</v>
      </c>
      <c r="C12" s="4">
        <f>IF('True_Odds_Calculator_3-way'!C13="","",'True_Odds_Calculator_3-way'!C13)</f>
        <v>1.43</v>
      </c>
      <c r="D12" s="9">
        <f t="shared" si="13"/>
        <v>0.11749178928569114</v>
      </c>
      <c r="E12" s="9">
        <f t="shared" si="14"/>
        <v>0.19397234710264633</v>
      </c>
      <c r="F12" s="9">
        <f t="shared" si="15"/>
        <v>0.68853586361166252</v>
      </c>
      <c r="G12" s="9">
        <f t="shared" si="16"/>
        <v>1.051993424283908</v>
      </c>
      <c r="H12" s="9">
        <f t="shared" si="17"/>
        <v>8.5112330493871031</v>
      </c>
      <c r="I12" s="9">
        <f t="shared" si="18"/>
        <v>5.1553740259214358</v>
      </c>
      <c r="J12" s="9">
        <f t="shared" si="19"/>
        <v>1.4523571724420803</v>
      </c>
      <c r="K12" s="11">
        <f t="shared" si="20"/>
        <v>0.12285012285012284</v>
      </c>
      <c r="L12" s="11">
        <f t="shared" si="21"/>
        <v>0.20202020202020202</v>
      </c>
      <c r="M12" s="11">
        <f t="shared" si="22"/>
        <v>0.69930069930069938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-0.21047383857301205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0.19993408423160489</v>
      </c>
      <c r="Q12" s="11">
        <f>2*'OddsRatio_working_3-way'!K12*'OddsRatio_working_3-way'!L12*'OddsRatio_working_3-way'!M12</f>
        <v>3.4710778512431407E-2</v>
      </c>
      <c r="R12" s="11">
        <f t="shared" si="23"/>
        <v>0</v>
      </c>
      <c r="S12" s="11">
        <f t="shared" si="24"/>
        <v>-0.94992368451649167</v>
      </c>
      <c r="T12" s="11">
        <f t="shared" si="25"/>
        <v>-0.1649173063396687</v>
      </c>
      <c r="U12" s="11">
        <f>'OddsRatio_working_3-way'!S12-'OddsRatio_working_3-way'!R12^2/3</f>
        <v>-0.94992368451649167</v>
      </c>
      <c r="V12" s="11">
        <f>'OddsRatio_working_3-way'!S12*'OddsRatio_working_3-way'!R12/3-2*'OddsRatio_working_3-way'!R12^3/27-'OddsRatio_working_3-way'!T12</f>
        <v>0.1649173063396687</v>
      </c>
      <c r="W12" s="11">
        <f>'OddsRatio_working_3-way'!V12^2+4*'OddsRatio_working_3-way'!U12^3/27</f>
        <v>-9.9790192058780147E-2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0.17817681526303603</v>
      </c>
      <c r="Y12" s="11">
        <f>IF('OddsRatio_working_3-way'!W12&gt;=0,IF('OddsRatio_working_3-way'!V12+SQRT('OddsRatio_working_3-way'!W12)&gt;0,0,PI()),ACOS('OddsRatio_working_3-way'!V12/(2*'OddsRatio_working_3-way'!X12)))</f>
        <v>1.0896550857547491</v>
      </c>
      <c r="Z12" s="11">
        <f>'OddsRatio_working_3-way'!X12^(1/3)*COS('OddsRatio_working_3-way'!Y12/3)</f>
        <v>0.52599671214195398</v>
      </c>
      <c r="AA12" s="11">
        <f>'OddsRatio_working_3-way'!X12^(1/3)*COS(('OddsRatio_working_3-way'!Y12+2*PI())/3)</f>
        <v>-0.43613562889521235</v>
      </c>
      <c r="AB12" s="11">
        <f>'OddsRatio_working_3-way'!X12^(1/3)*COS(('OddsRatio_working_3-way'!Y12+4*PI())/3)</f>
        <v>-8.986108324674176E-2</v>
      </c>
      <c r="AC12" s="11">
        <f>'OddsRatio_working_3-way'!X12^(1/3)*SIN('OddsRatio_working_3-way'!Y12/3)</f>
        <v>0.19992170214366001</v>
      </c>
      <c r="AD12" s="11">
        <f>'OddsRatio_working_3-way'!X12^(1/3)*SIN(('OddsRatio_working_3-way'!Y12+2*PI())/3)</f>
        <v>0.3555656639501929</v>
      </c>
      <c r="AE12" s="11">
        <f>'OddsRatio_working_3-way'!X12^(1/3)*SIN(('OddsRatio_working_3-way'!Y12+4*PI())/3)</f>
        <v>-0.55548736609385285</v>
      </c>
      <c r="AF12" s="11">
        <f>-'OddsRatio_working_3-way'!U12/(3*'OddsRatio_working_3-way'!X12^(1/3))*COS(('OddsRatio_working_3-way'!Y12)/3)</f>
        <v>0.52599671214195387</v>
      </c>
      <c r="AG12" s="11">
        <f>-'OddsRatio_working_3-way'!U12/(3*'OddsRatio_working_3-way'!X12^(1/3))*COS(('OddsRatio_working_3-way'!Y12+2*PI())/3)</f>
        <v>-0.43613562889521229</v>
      </c>
      <c r="AH12" s="11">
        <f>-'OddsRatio_working_3-way'!U12/(3*'OddsRatio_working_3-way'!X12^(1/3))*COS(('OddsRatio_working_3-way'!Y12+4*PI())/3)</f>
        <v>-8.9861083246741733E-2</v>
      </c>
      <c r="AI12" s="11">
        <f>'OddsRatio_working_3-way'!U12/(3*'OddsRatio_working_3-way'!X12^(1/3))*SIN(('OddsRatio_working_3-way'!Y12)/3)</f>
        <v>-0.19992170214365995</v>
      </c>
      <c r="AJ12" s="11">
        <f>'OddsRatio_working_3-way'!U12/(3*'OddsRatio_working_3-way'!X12^(1/3))*SIN(('OddsRatio_working_3-way'!Y12+2*PI())/3)</f>
        <v>-0.35556566395019279</v>
      </c>
      <c r="AK12" s="11">
        <f>'OddsRatio_working_3-way'!U12/(3*'OddsRatio_working_3-way'!X12^(1/3))*SIN(('OddsRatio_working_3-way'!Y12+4*PI())/3)</f>
        <v>0.55548736609385274</v>
      </c>
      <c r="AL12" s="11">
        <f>'OddsRatio_working_3-way'!Z12+'OddsRatio_working_3-way'!AF12</f>
        <v>1.051993424283908</v>
      </c>
      <c r="AM12" s="11">
        <f>'OddsRatio_working_3-way'!AA12+'OddsRatio_working_3-way'!AG12</f>
        <v>-0.87227125779042458</v>
      </c>
      <c r="AN12" s="11">
        <f>'OddsRatio_working_3-way'!AB12+'OddsRatio_working_3-way'!AH12</f>
        <v>-0.17972216649348349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1.051993424283908</v>
      </c>
      <c r="AS12" s="11">
        <f>IF(('OddsRatio_working_3-way'!X12=0),IF(Q12&gt;0,-Q12^(1/3),(-Q12)^(1/3)),'OddsRatio_working_3-way'!AM12-'OddsRatio_working_3-way'!R12/3)</f>
        <v>-0.87227125779042458</v>
      </c>
      <c r="AT12" s="11">
        <f>IF(('OddsRatio_working_3-way'!X12=0),IF(Q12&gt;0,-Q12^(1/3),(-Q12)^(1/3)),'OddsRatio_working_3-way'!AN12-'OddsRatio_working_3-way'!R12/3)</f>
        <v>-0.17972216649348349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1.19</v>
      </c>
      <c r="B13" s="4">
        <f>IF('True_Odds_Calculator_3-way'!B14="","",'True_Odds_Calculator_3-way'!B14)</f>
        <v>7</v>
      </c>
      <c r="C13" s="4">
        <f>IF('True_Odds_Calculator_3-way'!C14="","",'True_Odds_Calculator_3-way'!C14)</f>
        <v>20</v>
      </c>
      <c r="D13" s="9">
        <f t="shared" si="13"/>
        <v>0.82504094095257918</v>
      </c>
      <c r="E13" s="9">
        <f t="shared" si="14"/>
        <v>0.12992640064273434</v>
      </c>
      <c r="F13" s="9">
        <f t="shared" si="15"/>
        <v>4.5032658404686135E-2</v>
      </c>
      <c r="G13" s="9">
        <f t="shared" si="16"/>
        <v>1.1161108584720387</v>
      </c>
      <c r="H13" s="9">
        <f t="shared" si="17"/>
        <v>1.2120610631096875</v>
      </c>
      <c r="I13" s="9">
        <f t="shared" si="18"/>
        <v>7.6966651508322332</v>
      </c>
      <c r="J13" s="9">
        <f t="shared" si="19"/>
        <v>22.206106310968735</v>
      </c>
      <c r="K13" s="11">
        <f t="shared" si="20"/>
        <v>0.84033613445378152</v>
      </c>
      <c r="L13" s="11">
        <f t="shared" si="21"/>
        <v>0.14285714285714285</v>
      </c>
      <c r="M13" s="11">
        <f t="shared" si="22"/>
        <v>0.05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-0.13001200480192054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0.15120048019207682</v>
      </c>
      <c r="Q13" s="11">
        <f>2*'OddsRatio_working_3-way'!K13*'OddsRatio_working_3-way'!L13*'OddsRatio_working_3-way'!M13</f>
        <v>1.2004801920768308E-2</v>
      </c>
      <c r="R13" s="11">
        <f t="shared" si="23"/>
        <v>0</v>
      </c>
      <c r="S13" s="11">
        <f t="shared" si="24"/>
        <v>-1.1629732225300111</v>
      </c>
      <c r="T13" s="11">
        <f t="shared" si="25"/>
        <v>-9.2336103416435986E-2</v>
      </c>
      <c r="U13" s="11">
        <f>'OddsRatio_working_3-way'!S13-'OddsRatio_working_3-way'!R13^2/3</f>
        <v>-1.1629732225300111</v>
      </c>
      <c r="V13" s="11">
        <f>'OddsRatio_working_3-way'!S13*'OddsRatio_working_3-way'!R13/3-2*'OddsRatio_working_3-way'!R13^3/27-'OddsRatio_working_3-way'!T13</f>
        <v>9.2336103416435986E-2</v>
      </c>
      <c r="W13" s="11">
        <f>'OddsRatio_working_3-way'!V13^2+4*'OddsRatio_working_3-way'!U13^3/27</f>
        <v>-0.22450057650576441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0.24136410902405062</v>
      </c>
      <c r="Y13" s="11">
        <f>IF('OddsRatio_working_3-way'!W13&gt;=0,IF('OddsRatio_working_3-way'!V13+SQRT('OddsRatio_working_3-way'!W13)&gt;0,0,PI()),ACOS('OddsRatio_working_3-way'!V13/(2*'OddsRatio_working_3-way'!X13)))</f>
        <v>1.3783305832633552</v>
      </c>
      <c r="Z13" s="11">
        <f>'OddsRatio_working_3-way'!X13^(1/3)*COS('OddsRatio_working_3-way'!Y13/3)</f>
        <v>0.55805542923601936</v>
      </c>
      <c r="AA13" s="11">
        <f>'OddsRatio_working_3-way'!X13^(1/3)*COS(('OddsRatio_working_3-way'!Y13+2*PI())/3)</f>
        <v>-0.51813837740337043</v>
      </c>
      <c r="AB13" s="11">
        <f>'OddsRatio_working_3-way'!X13^(1/3)*COS(('OddsRatio_working_3-way'!Y13+4*PI())/3)</f>
        <v>-3.9917051832649146E-2</v>
      </c>
      <c r="AC13" s="11">
        <f>'OddsRatio_working_3-way'!X13^(1/3)*SIN('OddsRatio_working_3-way'!Y13/3)</f>
        <v>0.27610121105047564</v>
      </c>
      <c r="AD13" s="11">
        <f>'OddsRatio_working_3-way'!X13^(1/3)*SIN(('OddsRatio_working_3-way'!Y13+2*PI())/3)</f>
        <v>0.34523957291298407</v>
      </c>
      <c r="AE13" s="11">
        <f>'OddsRatio_working_3-way'!X13^(1/3)*SIN(('OddsRatio_working_3-way'!Y13+4*PI())/3)</f>
        <v>-0.62134078396345971</v>
      </c>
      <c r="AF13" s="11">
        <f>-'OddsRatio_working_3-way'!U13/(3*'OddsRatio_working_3-way'!X13^(1/3))*COS(('OddsRatio_working_3-way'!Y13)/3)</f>
        <v>0.55805542923601925</v>
      </c>
      <c r="AG13" s="11">
        <f>-'OddsRatio_working_3-way'!U13/(3*'OddsRatio_working_3-way'!X13^(1/3))*COS(('OddsRatio_working_3-way'!Y13+2*PI())/3)</f>
        <v>-0.51813837740337032</v>
      </c>
      <c r="AH13" s="11">
        <f>-'OddsRatio_working_3-way'!U13/(3*'OddsRatio_working_3-way'!X13^(1/3))*COS(('OddsRatio_working_3-way'!Y13+4*PI())/3)</f>
        <v>-3.9917051832649132E-2</v>
      </c>
      <c r="AI13" s="11">
        <f>'OddsRatio_working_3-way'!U13/(3*'OddsRatio_working_3-way'!X13^(1/3))*SIN(('OddsRatio_working_3-way'!Y13)/3)</f>
        <v>-0.27610121105047558</v>
      </c>
      <c r="AJ13" s="11">
        <f>'OddsRatio_working_3-way'!U13/(3*'OddsRatio_working_3-way'!X13^(1/3))*SIN(('OddsRatio_working_3-way'!Y13+2*PI())/3)</f>
        <v>-0.34523957291298402</v>
      </c>
      <c r="AK13" s="11">
        <f>'OddsRatio_working_3-way'!U13/(3*'OddsRatio_working_3-way'!X13^(1/3))*SIN(('OddsRatio_working_3-way'!Y13+4*PI())/3)</f>
        <v>0.6213407839634596</v>
      </c>
      <c r="AL13" s="11">
        <f>'OddsRatio_working_3-way'!Z13+'OddsRatio_working_3-way'!AF13</f>
        <v>1.1161108584720387</v>
      </c>
      <c r="AM13" s="11">
        <f>'OddsRatio_working_3-way'!AA13+'OddsRatio_working_3-way'!AG13</f>
        <v>-1.0362767548067406</v>
      </c>
      <c r="AN13" s="11">
        <f>'OddsRatio_working_3-way'!AB13+'OddsRatio_working_3-way'!AH13</f>
        <v>-7.9834103665298278E-2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1.1161108584720387</v>
      </c>
      <c r="AS13" s="11">
        <f>IF(('OddsRatio_working_3-way'!X13=0),IF(Q13&gt;0,-Q13^(1/3),(-Q13)^(1/3)),'OddsRatio_working_3-way'!AM13-'OddsRatio_working_3-way'!R13/3)</f>
        <v>-1.0362767548067406</v>
      </c>
      <c r="AT13" s="11">
        <f>IF(('OddsRatio_working_3-way'!X13=0),IF(Q13&gt;0,-Q13^(1/3),(-Q13)^(1/3)),'OddsRatio_working_3-way'!AN13-'OddsRatio_working_3-way'!R13/3)</f>
        <v>-7.9834103665298278E-2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4.3899999999999997</v>
      </c>
      <c r="C14" s="4">
        <f>IF('True_Odds_Calculator_3-way'!C15="","",'True_Odds_Calculator_3-way'!C15)</f>
        <v>6.89</v>
      </c>
      <c r="D14" s="9">
        <f t="shared" si="13"/>
        <v>0.64447542210493758</v>
      </c>
      <c r="E14" s="9">
        <f t="shared" si="14"/>
        <v>0.2175648485726325</v>
      </c>
      <c r="F14" s="9">
        <f t="shared" si="15"/>
        <v>0.1379597293224302</v>
      </c>
      <c r="G14" s="9">
        <f t="shared" si="16"/>
        <v>1.0608645231242568</v>
      </c>
      <c r="H14" s="9">
        <f t="shared" si="17"/>
        <v>1.5516495520246134</v>
      </c>
      <c r="I14" s="9">
        <f t="shared" si="18"/>
        <v>4.5963307333912304</v>
      </c>
      <c r="J14" s="9">
        <f t="shared" si="19"/>
        <v>7.2484920412018736</v>
      </c>
      <c r="K14" s="11">
        <f t="shared" si="20"/>
        <v>0.65789473684210531</v>
      </c>
      <c r="L14" s="11">
        <f t="shared" si="21"/>
        <v>0.22779043280182235</v>
      </c>
      <c r="M14" s="11">
        <f t="shared" si="22"/>
        <v>0.14513788098693758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-0.22583487342588227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0.21315658099628168</v>
      </c>
      <c r="Q14" s="11">
        <f>2*'OddsRatio_working_3-way'!K14*'OddsRatio_working_3-way'!L14*'OddsRatio_working_3-way'!M14</f>
        <v>4.3501343060465658E-2</v>
      </c>
      <c r="R14" s="11">
        <f t="shared" si="23"/>
        <v>0</v>
      </c>
      <c r="S14" s="11">
        <f t="shared" si="24"/>
        <v>-0.94386034257122153</v>
      </c>
      <c r="T14" s="11">
        <f t="shared" si="25"/>
        <v>-0.19262455970841258</v>
      </c>
      <c r="U14" s="11">
        <f>'OddsRatio_working_3-way'!S14-'OddsRatio_working_3-way'!R14^2/3</f>
        <v>-0.94386034257122153</v>
      </c>
      <c r="V14" s="11">
        <f>'OddsRatio_working_3-way'!S14*'OddsRatio_working_3-way'!R14/3-2*'OddsRatio_working_3-way'!R14^3/27-'OddsRatio_working_3-way'!T14</f>
        <v>0.19262455970841258</v>
      </c>
      <c r="W14" s="11">
        <f>'OddsRatio_working_3-way'!V14^2+4*'OddsRatio_working_3-way'!U14^3/27</f>
        <v>-8.7467494248370928E-2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0.17647359239503138</v>
      </c>
      <c r="Y14" s="11">
        <f>IF('OddsRatio_working_3-way'!W14&gt;=0,IF('OddsRatio_working_3-way'!V14+SQRT('OddsRatio_working_3-way'!W14)&gt;0,0,PI()),ACOS('OddsRatio_working_3-way'!V14/(2*'OddsRatio_working_3-way'!X14)))</f>
        <v>0.99350014303831102</v>
      </c>
      <c r="Z14" s="11">
        <f>'OddsRatio_working_3-way'!X14^(1/3)*COS('OddsRatio_working_3-way'!Y14/3)</f>
        <v>0.53043226156212853</v>
      </c>
      <c r="AA14" s="11">
        <f>'OddsRatio_working_3-way'!X14^(1/3)*COS(('OddsRatio_working_3-way'!Y14+2*PI())/3)</f>
        <v>-0.42316010047718661</v>
      </c>
      <c r="AB14" s="11">
        <f>'OddsRatio_working_3-way'!X14^(1/3)*COS(('OddsRatio_working_3-way'!Y14+4*PI())/3)</f>
        <v>-0.10727216108494213</v>
      </c>
      <c r="AC14" s="11">
        <f>'OddsRatio_working_3-way'!X14^(1/3)*SIN('OddsRatio_working_3-way'!Y14/3)</f>
        <v>0.18237798684186873</v>
      </c>
      <c r="AD14" s="11">
        <f>'OddsRatio_working_3-way'!X14^(1/3)*SIN(('OddsRatio_working_3-way'!Y14+2*PI())/3)</f>
        <v>0.36817882007870112</v>
      </c>
      <c r="AE14" s="11">
        <f>'OddsRatio_working_3-way'!X14^(1/3)*SIN(('OddsRatio_working_3-way'!Y14+4*PI())/3)</f>
        <v>-0.55055680692056963</v>
      </c>
      <c r="AF14" s="11">
        <f>-'OddsRatio_working_3-way'!U14/(3*'OddsRatio_working_3-way'!X14^(1/3))*COS(('OddsRatio_working_3-way'!Y14)/3)</f>
        <v>0.53043226156212842</v>
      </c>
      <c r="AG14" s="11">
        <f>-'OddsRatio_working_3-way'!U14/(3*'OddsRatio_working_3-way'!X14^(1/3))*COS(('OddsRatio_working_3-way'!Y14+2*PI())/3)</f>
        <v>-0.42316010047718655</v>
      </c>
      <c r="AH14" s="11">
        <f>-'OddsRatio_working_3-way'!U14/(3*'OddsRatio_working_3-way'!X14^(1/3))*COS(('OddsRatio_working_3-way'!Y14+4*PI())/3)</f>
        <v>-0.1072721610849421</v>
      </c>
      <c r="AI14" s="11">
        <f>'OddsRatio_working_3-way'!U14/(3*'OddsRatio_working_3-way'!X14^(1/3))*SIN(('OddsRatio_working_3-way'!Y14)/3)</f>
        <v>-0.18237798684186871</v>
      </c>
      <c r="AJ14" s="11">
        <f>'OddsRatio_working_3-way'!U14/(3*'OddsRatio_working_3-way'!X14^(1/3))*SIN(('OddsRatio_working_3-way'!Y14+2*PI())/3)</f>
        <v>-0.36817882007870101</v>
      </c>
      <c r="AK14" s="11">
        <f>'OddsRatio_working_3-way'!U14/(3*'OddsRatio_working_3-way'!X14^(1/3))*SIN(('OddsRatio_working_3-way'!Y14+4*PI())/3)</f>
        <v>0.55055680692056952</v>
      </c>
      <c r="AL14" s="11">
        <f>'OddsRatio_working_3-way'!Z14+'OddsRatio_working_3-way'!AF14</f>
        <v>1.0608645231242568</v>
      </c>
      <c r="AM14" s="11">
        <f>'OddsRatio_working_3-way'!AA14+'OddsRatio_working_3-way'!AG14</f>
        <v>-0.8463202009543731</v>
      </c>
      <c r="AN14" s="11">
        <f>'OddsRatio_working_3-way'!AB14+'OddsRatio_working_3-way'!AH14</f>
        <v>-0.21454432216988423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1.0608645231242568</v>
      </c>
      <c r="AS14" s="11">
        <f>IF(('OddsRatio_working_3-way'!X14=0),IF(Q14&gt;0,-Q14^(1/3),(-Q14)^(1/3)),'OddsRatio_working_3-way'!AM14-'OddsRatio_working_3-way'!R14/3)</f>
        <v>-0.8463202009543731</v>
      </c>
      <c r="AT14" s="11">
        <f>IF(('OddsRatio_working_3-way'!X14=0),IF(Q14&gt;0,-Q14^(1/3),(-Q14)^(1/3)),'OddsRatio_working_3-way'!AN14-'OddsRatio_working_3-way'!R14/3)</f>
        <v>-0.21454432216988423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1.37</v>
      </c>
      <c r="B15" s="4">
        <f>IF('True_Odds_Calculator_3-way'!B16="","",'True_Odds_Calculator_3-way'!B16)</f>
        <v>5.12</v>
      </c>
      <c r="C15" s="4">
        <f>IF('True_Odds_Calculator_3-way'!C16="","",'True_Odds_Calculator_3-way'!C16)</f>
        <v>9.32</v>
      </c>
      <c r="D15" s="9">
        <f t="shared" si="13"/>
        <v>0.71534631350263356</v>
      </c>
      <c r="E15" s="9">
        <f t="shared" si="14"/>
        <v>0.18413015558135454</v>
      </c>
      <c r="F15" s="9">
        <f t="shared" si="15"/>
        <v>0.10052353091601211</v>
      </c>
      <c r="G15" s="9">
        <f t="shared" si="16"/>
        <v>1.0754711016315146</v>
      </c>
      <c r="H15" s="9">
        <f t="shared" si="17"/>
        <v>1.3979243076036605</v>
      </c>
      <c r="I15" s="9">
        <f t="shared" si="18"/>
        <v>5.4309409387218395</v>
      </c>
      <c r="J15" s="9">
        <f t="shared" si="19"/>
        <v>9.9479195655742014</v>
      </c>
      <c r="K15" s="11">
        <f t="shared" si="20"/>
        <v>0.72992700729927007</v>
      </c>
      <c r="L15" s="11">
        <f t="shared" si="21"/>
        <v>0.1953125</v>
      </c>
      <c r="M15" s="11">
        <f t="shared" si="22"/>
        <v>0.1072961373390558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-0.19400629679521331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0.19594883658093418</v>
      </c>
      <c r="Q15" s="11">
        <f>2*'OddsRatio_working_3-way'!K15*'OddsRatio_working_3-way'!L15*'OddsRatio_working_3-way'!M15</f>
        <v>3.0593104852604868E-2</v>
      </c>
      <c r="R15" s="11">
        <f t="shared" si="23"/>
        <v>0</v>
      </c>
      <c r="S15" s="11">
        <f t="shared" si="24"/>
        <v>-1.0100127666875234</v>
      </c>
      <c r="T15" s="11">
        <f t="shared" si="25"/>
        <v>-0.1576912984679974</v>
      </c>
      <c r="U15" s="11">
        <f>'OddsRatio_working_3-way'!S15-'OddsRatio_working_3-way'!R15^2/3</f>
        <v>-1.0100127666875234</v>
      </c>
      <c r="V15" s="11">
        <f>'OddsRatio_working_3-way'!S15*'OddsRatio_working_3-way'!R15/3-2*'OddsRatio_working_3-way'!R15^3/27-'OddsRatio_working_3-way'!T15</f>
        <v>0.1576912984679974</v>
      </c>
      <c r="W15" s="11">
        <f>'OddsRatio_working_3-way'!V15^2+4*'OddsRatio_working_3-way'!U15^3/27</f>
        <v>-0.12777642777824505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0.19534774978916963</v>
      </c>
      <c r="Y15" s="11">
        <f>IF('OddsRatio_working_3-way'!W15&gt;=0,IF('OddsRatio_working_3-way'!V15+SQRT('OddsRatio_working_3-way'!W15)&gt;0,0,PI()),ACOS('OddsRatio_working_3-way'!V15/(2*'OddsRatio_working_3-way'!X15)))</f>
        <v>1.1553297268119611</v>
      </c>
      <c r="Z15" s="11">
        <f>'OddsRatio_working_3-way'!X15^(1/3)*COS('OddsRatio_working_3-way'!Y15/3)</f>
        <v>0.53773555081575741</v>
      </c>
      <c r="AA15" s="11">
        <f>'OddsRatio_working_3-way'!X15^(1/3)*COS(('OddsRatio_working_3-way'!Y15+2*PI())/3)</f>
        <v>-0.4576362836753764</v>
      </c>
      <c r="AB15" s="11">
        <f>'OddsRatio_working_3-way'!X15^(1/3)*COS(('OddsRatio_working_3-way'!Y15+4*PI())/3)</f>
        <v>-8.0099267140380945E-2</v>
      </c>
      <c r="AC15" s="11">
        <f>'OddsRatio_working_3-way'!X15^(1/3)*SIN('OddsRatio_working_3-way'!Y15/3)</f>
        <v>0.21797109812552784</v>
      </c>
      <c r="AD15" s="11">
        <f>'OddsRatio_working_3-way'!X15^(1/3)*SIN(('OddsRatio_working_3-way'!Y15+2*PI())/3)</f>
        <v>0.35670709846170001</v>
      </c>
      <c r="AE15" s="11">
        <f>'OddsRatio_working_3-way'!X15^(1/3)*SIN(('OddsRatio_working_3-way'!Y15+4*PI())/3)</f>
        <v>-0.57467819658722774</v>
      </c>
      <c r="AF15" s="11">
        <f>-'OddsRatio_working_3-way'!U15/(3*'OddsRatio_working_3-way'!X15^(1/3))*COS(('OddsRatio_working_3-way'!Y15)/3)</f>
        <v>0.5377355508157573</v>
      </c>
      <c r="AG15" s="11">
        <f>-'OddsRatio_working_3-way'!U15/(3*'OddsRatio_working_3-way'!X15^(1/3))*COS(('OddsRatio_working_3-way'!Y15+2*PI())/3)</f>
        <v>-0.45763628367537629</v>
      </c>
      <c r="AH15" s="11">
        <f>-'OddsRatio_working_3-way'!U15/(3*'OddsRatio_working_3-way'!X15^(1/3))*COS(('OddsRatio_working_3-way'!Y15+4*PI())/3)</f>
        <v>-8.0099267140380931E-2</v>
      </c>
      <c r="AI15" s="11">
        <f>'OddsRatio_working_3-way'!U15/(3*'OddsRatio_working_3-way'!X15^(1/3))*SIN(('OddsRatio_working_3-way'!Y15)/3)</f>
        <v>-0.21797109812552778</v>
      </c>
      <c r="AJ15" s="11">
        <f>'OddsRatio_working_3-way'!U15/(3*'OddsRatio_working_3-way'!X15^(1/3))*SIN(('OddsRatio_working_3-way'!Y15+2*PI())/3)</f>
        <v>-0.35670709846169996</v>
      </c>
      <c r="AK15" s="11">
        <f>'OddsRatio_working_3-way'!U15/(3*'OddsRatio_working_3-way'!X15^(1/3))*SIN(('OddsRatio_working_3-way'!Y15+4*PI())/3)</f>
        <v>0.57467819658722763</v>
      </c>
      <c r="AL15" s="11">
        <f>'OddsRatio_working_3-way'!Z15+'OddsRatio_working_3-way'!AF15</f>
        <v>1.0754711016315146</v>
      </c>
      <c r="AM15" s="11">
        <f>'OddsRatio_working_3-way'!AA15+'OddsRatio_working_3-way'!AG15</f>
        <v>-0.91527256735075269</v>
      </c>
      <c r="AN15" s="11">
        <f>'OddsRatio_working_3-way'!AB15+'OddsRatio_working_3-way'!AH15</f>
        <v>-0.16019853428076186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1.0754711016315146</v>
      </c>
      <c r="AS15" s="11">
        <f>IF(('OddsRatio_working_3-way'!X15=0),IF(Q15&gt;0,-Q15^(1/3),(-Q15)^(1/3)),'OddsRatio_working_3-way'!AM15-'OddsRatio_working_3-way'!R15/3)</f>
        <v>-0.91527256735075269</v>
      </c>
      <c r="AT15" s="11">
        <f>IF(('OddsRatio_working_3-way'!X15=0),IF(Q15&gt;0,-Q15^(1/3),(-Q15)^(1/3)),'OddsRatio_working_3-way'!AN15-'OddsRatio_working_3-way'!R15/3)</f>
        <v>-0.16019853428076186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3.43</v>
      </c>
      <c r="C16" s="4">
        <f>IF('True_Odds_Calculator_3-way'!C17="","",'True_Odds_Calculator_3-way'!C17)</f>
        <v>3.26</v>
      </c>
      <c r="D16" s="9">
        <f t="shared" si="13"/>
        <v>0.44945401621153647</v>
      </c>
      <c r="E16" s="9">
        <f t="shared" si="14"/>
        <v>0.26803983296657646</v>
      </c>
      <c r="F16" s="9">
        <f t="shared" si="15"/>
        <v>0.28250615082188718</v>
      </c>
      <c r="G16" s="9">
        <f t="shared" si="16"/>
        <v>1.1237813887590351</v>
      </c>
      <c r="H16" s="9">
        <f t="shared" si="17"/>
        <v>2.224921713747348</v>
      </c>
      <c r="I16" s="9">
        <f t="shared" si="18"/>
        <v>3.7307887746844557</v>
      </c>
      <c r="J16" s="9">
        <f t="shared" si="19"/>
        <v>3.5397459385954186</v>
      </c>
      <c r="K16" s="11">
        <f t="shared" si="20"/>
        <v>0.47846889952153115</v>
      </c>
      <c r="L16" s="11">
        <f t="shared" si="21"/>
        <v>0.29154518950437314</v>
      </c>
      <c r="M16" s="11">
        <f t="shared" si="22"/>
        <v>0.30674846625766872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-0.25614342034445758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0.2473260333072001</v>
      </c>
      <c r="Q16" s="11">
        <f>2*'OddsRatio_working_3-way'!K16*'OddsRatio_working_3-way'!L16*'OddsRatio_working_3-way'!M16</f>
        <v>8.5579942320830479E-2</v>
      </c>
      <c r="R16" s="11">
        <f t="shared" si="23"/>
        <v>0</v>
      </c>
      <c r="S16" s="11">
        <f t="shared" si="24"/>
        <v>-0.96557636723441886</v>
      </c>
      <c r="T16" s="11">
        <f t="shared" si="25"/>
        <v>-0.33410946963128679</v>
      </c>
      <c r="U16" s="11">
        <f>'OddsRatio_working_3-way'!S16-'OddsRatio_working_3-way'!R16^2/3</f>
        <v>-0.96557636723441886</v>
      </c>
      <c r="V16" s="11">
        <f>'OddsRatio_working_3-way'!S16*'OddsRatio_working_3-way'!R16/3-2*'OddsRatio_working_3-way'!R16^3/27-'OddsRatio_working_3-way'!T16</f>
        <v>0.33410946963128679</v>
      </c>
      <c r="W16" s="11">
        <f>'OddsRatio_working_3-way'!V16^2+4*'OddsRatio_working_3-way'!U16^3/27</f>
        <v>-2.1740235582957387E-2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0.18259885903275597</v>
      </c>
      <c r="Y16" s="11">
        <f>IF('OddsRatio_working_3-way'!W16&gt;=0,IF('OddsRatio_working_3-way'!V16+SQRT('OddsRatio_working_3-way'!W16)&gt;0,0,PI()),ACOS('OddsRatio_working_3-way'!V16/(2*'OddsRatio_working_3-way'!X16)))</f>
        <v>0.41560349826389675</v>
      </c>
      <c r="Z16" s="11">
        <f>'OddsRatio_working_3-way'!X16^(1/3)*COS('OddsRatio_working_3-way'!Y16/3)</f>
        <v>0.56189069437951755</v>
      </c>
      <c r="AA16" s="11">
        <f>'OddsRatio_working_3-way'!X16^(1/3)*COS(('OddsRatio_working_3-way'!Y16+2*PI())/3)</f>
        <v>-0.34879243619055811</v>
      </c>
      <c r="AB16" s="11">
        <f>'OddsRatio_working_3-way'!X16^(1/3)*COS(('OddsRatio_working_3-way'!Y16+4*PI())/3)</f>
        <v>-0.21309825818895961</v>
      </c>
      <c r="AC16" s="11">
        <f>'OddsRatio_working_3-way'!X16^(1/3)*SIN('OddsRatio_working_3-way'!Y16/3)</f>
        <v>7.8343070196688069E-2</v>
      </c>
      <c r="AD16" s="11">
        <f>'OddsRatio_working_3-way'!X16^(1/3)*SIN(('OddsRatio_working_3-way'!Y16+2*PI())/3)</f>
        <v>0.44744008038439631</v>
      </c>
      <c r="AE16" s="11">
        <f>'OddsRatio_working_3-way'!X16^(1/3)*SIN(('OddsRatio_working_3-way'!Y16+4*PI())/3)</f>
        <v>-0.52578315058108427</v>
      </c>
      <c r="AF16" s="11">
        <f>-'OddsRatio_working_3-way'!U16/(3*'OddsRatio_working_3-way'!X16^(1/3))*COS(('OddsRatio_working_3-way'!Y16)/3)</f>
        <v>0.56189069437951755</v>
      </c>
      <c r="AG16" s="11">
        <f>-'OddsRatio_working_3-way'!U16/(3*'OddsRatio_working_3-way'!X16^(1/3))*COS(('OddsRatio_working_3-way'!Y16+2*PI())/3)</f>
        <v>-0.34879243619055811</v>
      </c>
      <c r="AH16" s="11">
        <f>-'OddsRatio_working_3-way'!U16/(3*'OddsRatio_working_3-way'!X16^(1/3))*COS(('OddsRatio_working_3-way'!Y16+4*PI())/3)</f>
        <v>-0.21309825818895961</v>
      </c>
      <c r="AI16" s="11">
        <f>'OddsRatio_working_3-way'!U16/(3*'OddsRatio_working_3-way'!X16^(1/3))*SIN(('OddsRatio_working_3-way'!Y16)/3)</f>
        <v>-7.8343070196688069E-2</v>
      </c>
      <c r="AJ16" s="11">
        <f>'OddsRatio_working_3-way'!U16/(3*'OddsRatio_working_3-way'!X16^(1/3))*SIN(('OddsRatio_working_3-way'!Y16+2*PI())/3)</f>
        <v>-0.44744008038439631</v>
      </c>
      <c r="AK16" s="11">
        <f>'OddsRatio_working_3-way'!U16/(3*'OddsRatio_working_3-way'!X16^(1/3))*SIN(('OddsRatio_working_3-way'!Y16+4*PI())/3)</f>
        <v>0.52578315058108427</v>
      </c>
      <c r="AL16" s="11">
        <f>'OddsRatio_working_3-way'!Z16+'OddsRatio_working_3-way'!AF16</f>
        <v>1.1237813887590351</v>
      </c>
      <c r="AM16" s="11">
        <f>'OddsRatio_working_3-way'!AA16+'OddsRatio_working_3-way'!AG16</f>
        <v>-0.69758487238111622</v>
      </c>
      <c r="AN16" s="11">
        <f>'OddsRatio_working_3-way'!AB16+'OddsRatio_working_3-way'!AH16</f>
        <v>-0.42619651637791922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1.1237813887590351</v>
      </c>
      <c r="AS16" s="11">
        <f>IF(('OddsRatio_working_3-way'!X16=0),IF(Q16&gt;0,-Q16^(1/3),(-Q16)^(1/3)),'OddsRatio_working_3-way'!AM16-'OddsRatio_working_3-way'!R16/3)</f>
        <v>-0.69758487238111622</v>
      </c>
      <c r="AT16" s="11">
        <f>IF(('OddsRatio_working_3-way'!X16=0),IF(Q16&gt;0,-Q16^(1/3),(-Q16)^(1/3)),'OddsRatio_working_3-way'!AN16-'OddsRatio_working_3-way'!R16/3)</f>
        <v>-0.42619651637791922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1.37</v>
      </c>
      <c r="B17" s="4">
        <f>IF('True_Odds_Calculator_3-way'!B18="","",'True_Odds_Calculator_3-way'!B18)</f>
        <v>5.34</v>
      </c>
      <c r="C17" s="4">
        <f>IF('True_Odds_Calculator_3-way'!C18="","",'True_Odds_Calculator_3-way'!C18)</f>
        <v>9.3000000000000007</v>
      </c>
      <c r="D17" s="9">
        <f t="shared" si="13"/>
        <v>0.71878868815971497</v>
      </c>
      <c r="E17" s="9">
        <f t="shared" si="14"/>
        <v>0.17892237673405631</v>
      </c>
      <c r="F17" s="9">
        <f t="shared" si="15"/>
        <v>0.10228893510622901</v>
      </c>
      <c r="G17" s="9">
        <f t="shared" si="16"/>
        <v>1.0573769246246569</v>
      </c>
      <c r="H17" s="9">
        <f t="shared" si="17"/>
        <v>1.391229462111123</v>
      </c>
      <c r="I17" s="9">
        <f t="shared" si="18"/>
        <v>5.589015852871011</v>
      </c>
      <c r="J17" s="9">
        <f t="shared" si="19"/>
        <v>9.7762284743846521</v>
      </c>
      <c r="K17" s="11">
        <f t="shared" si="20"/>
        <v>0.72992700729927007</v>
      </c>
      <c r="L17" s="11">
        <f t="shared" si="21"/>
        <v>0.18726591760299627</v>
      </c>
      <c r="M17" s="11">
        <f t="shared" si="22"/>
        <v>0.1075268817204301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-0.19589564139715887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0.19121965214778913</v>
      </c>
      <c r="Q17" s="11">
        <f>2*'OddsRatio_working_3-way'!K17*'OddsRatio_working_3-way'!L17*'OddsRatio_working_3-way'!M17</f>
        <v>2.939579587206597E-2</v>
      </c>
      <c r="R17" s="11">
        <f t="shared" si="23"/>
        <v>0</v>
      </c>
      <c r="S17" s="11">
        <f t="shared" si="24"/>
        <v>-0.97613020271395612</v>
      </c>
      <c r="T17" s="11">
        <f t="shared" si="25"/>
        <v>-0.15005844776540447</v>
      </c>
      <c r="U17" s="11">
        <f>'OddsRatio_working_3-way'!S17-'OddsRatio_working_3-way'!R17^2/3</f>
        <v>-0.97613020271395612</v>
      </c>
      <c r="V17" s="11">
        <f>'OddsRatio_working_3-way'!S17*'OddsRatio_working_3-way'!R17/3-2*'OddsRatio_working_3-way'!R17^3/27-'OddsRatio_working_3-way'!T17</f>
        <v>0.15005844776540447</v>
      </c>
      <c r="W17" s="11">
        <f>'OddsRatio_working_3-way'!V17^2+4*'OddsRatio_working_3-way'!U17^3/27</f>
        <v>-0.1152730266366371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0.18560075726030842</v>
      </c>
      <c r="Y17" s="11">
        <f>IF('OddsRatio_working_3-way'!W17&gt;=0,IF('OddsRatio_working_3-way'!V17+SQRT('OddsRatio_working_3-way'!W17)&gt;0,0,PI()),ACOS('OddsRatio_working_3-way'!V17/(2*'OddsRatio_working_3-way'!X17)))</f>
        <v>1.1546369383216604</v>
      </c>
      <c r="Z17" s="11">
        <f>'OddsRatio_working_3-way'!X17^(1/3)*COS('OddsRatio_working_3-way'!Y17/3)</f>
        <v>0.52868846231232858</v>
      </c>
      <c r="AA17" s="11">
        <f>'OddsRatio_working_3-way'!X17^(1/3)*COS(('OddsRatio_working_3-way'!Y17+2*PI())/3)</f>
        <v>-0.44981372471739178</v>
      </c>
      <c r="AB17" s="11">
        <f>'OddsRatio_working_3-way'!X17^(1/3)*COS(('OddsRatio_working_3-way'!Y17+4*PI())/3)</f>
        <v>-7.8874737594936684E-2</v>
      </c>
      <c r="AC17" s="11">
        <f>'OddsRatio_working_3-way'!X17^(1/3)*SIN('OddsRatio_working_3-way'!Y17/3)</f>
        <v>0.21416172406807654</v>
      </c>
      <c r="AD17" s="11">
        <f>'OddsRatio_working_3-way'!X17^(1/3)*SIN(('OddsRatio_working_3-way'!Y17+2*PI())/3)</f>
        <v>0.3507767770161701</v>
      </c>
      <c r="AE17" s="11">
        <f>'OddsRatio_working_3-way'!X17^(1/3)*SIN(('OddsRatio_working_3-way'!Y17+4*PI())/3)</f>
        <v>-0.56493850108424659</v>
      </c>
      <c r="AF17" s="11">
        <f>-'OddsRatio_working_3-way'!U17/(3*'OddsRatio_working_3-way'!X17^(1/3))*COS(('OddsRatio_working_3-way'!Y17)/3)</f>
        <v>0.52868846231232847</v>
      </c>
      <c r="AG17" s="11">
        <f>-'OddsRatio_working_3-way'!U17/(3*'OddsRatio_working_3-way'!X17^(1/3))*COS(('OddsRatio_working_3-way'!Y17+2*PI())/3)</f>
        <v>-0.44981372471739173</v>
      </c>
      <c r="AH17" s="11">
        <f>-'OddsRatio_working_3-way'!U17/(3*'OddsRatio_working_3-way'!X17^(1/3))*COS(('OddsRatio_working_3-way'!Y17+4*PI())/3)</f>
        <v>-7.887473759493667E-2</v>
      </c>
      <c r="AI17" s="11">
        <f>'OddsRatio_working_3-way'!U17/(3*'OddsRatio_working_3-way'!X17^(1/3))*SIN(('OddsRatio_working_3-way'!Y17)/3)</f>
        <v>-0.21416172406807649</v>
      </c>
      <c r="AJ17" s="11">
        <f>'OddsRatio_working_3-way'!U17/(3*'OddsRatio_working_3-way'!X17^(1/3))*SIN(('OddsRatio_working_3-way'!Y17+2*PI())/3)</f>
        <v>-0.35077677701617005</v>
      </c>
      <c r="AK17" s="11">
        <f>'OddsRatio_working_3-way'!U17/(3*'OddsRatio_working_3-way'!X17^(1/3))*SIN(('OddsRatio_working_3-way'!Y17+4*PI())/3)</f>
        <v>0.56493850108424648</v>
      </c>
      <c r="AL17" s="11">
        <f>'OddsRatio_working_3-way'!Z17+'OddsRatio_working_3-way'!AF17</f>
        <v>1.0573769246246569</v>
      </c>
      <c r="AM17" s="11">
        <f>'OddsRatio_working_3-way'!AA17+'OddsRatio_working_3-way'!AG17</f>
        <v>-0.89962744943478357</v>
      </c>
      <c r="AN17" s="11">
        <f>'OddsRatio_working_3-way'!AB17+'OddsRatio_working_3-way'!AH17</f>
        <v>-0.15774947518987337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1.0573769246246569</v>
      </c>
      <c r="AS17" s="11">
        <f>IF(('OddsRatio_working_3-way'!X17=0),IF(Q17&gt;0,-Q17^(1/3),(-Q17)^(1/3)),'OddsRatio_working_3-way'!AM17-'OddsRatio_working_3-way'!R17/3)</f>
        <v>-0.89962744943478357</v>
      </c>
      <c r="AT17" s="11">
        <f>IF(('OddsRatio_working_3-way'!X17=0),IF(Q17&gt;0,-Q17^(1/3),(-Q17)^(1/3)),'OddsRatio_working_3-way'!AN17-'OddsRatio_working_3-way'!R17/3)</f>
        <v>-0.15774947518987337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2.61</v>
      </c>
      <c r="B18" s="4">
        <f>IF('True_Odds_Calculator_3-way'!B19="","",'True_Odds_Calculator_3-way'!B19)</f>
        <v>3.29</v>
      </c>
      <c r="C18" s="4">
        <f>IF('True_Odds_Calculator_3-way'!C19="","",'True_Odds_Calculator_3-way'!C19)</f>
        <v>2.98</v>
      </c>
      <c r="D18" s="9">
        <f t="shared" si="13"/>
        <v>0.37514650744911082</v>
      </c>
      <c r="E18" s="9">
        <f t="shared" si="14"/>
        <v>0.29681348749688968</v>
      </c>
      <c r="F18" s="9">
        <f t="shared" si="15"/>
        <v>0.32804000505399955</v>
      </c>
      <c r="G18" s="9">
        <f t="shared" si="16"/>
        <v>1.034549840240818</v>
      </c>
      <c r="H18" s="9">
        <f t="shared" si="17"/>
        <v>2.6656252427877165</v>
      </c>
      <c r="I18" s="9">
        <f t="shared" si="18"/>
        <v>3.369119134151473</v>
      </c>
      <c r="J18" s="9">
        <f t="shared" si="19"/>
        <v>3.0484086836768194</v>
      </c>
      <c r="K18" s="11">
        <f t="shared" si="20"/>
        <v>0.38314176245210729</v>
      </c>
      <c r="L18" s="11">
        <f t="shared" si="21"/>
        <v>0.303951367781155</v>
      </c>
      <c r="M18" s="11">
        <f t="shared" si="22"/>
        <v>0.33557046979865773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-0.28528167731070919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0.22978657750947465</v>
      </c>
      <c r="Q18" s="11">
        <f>2*'OddsRatio_working_3-way'!K18*'OddsRatio_working_3-way'!L18*'OddsRatio_working_3-way'!M18</f>
        <v>7.8158699833154627E-2</v>
      </c>
      <c r="R18" s="11">
        <f t="shared" si="23"/>
        <v>0</v>
      </c>
      <c r="S18" s="11">
        <f t="shared" si="24"/>
        <v>-0.80547261105453649</v>
      </c>
      <c r="T18" s="11">
        <f t="shared" si="25"/>
        <v>-0.27397027586888989</v>
      </c>
      <c r="U18" s="11">
        <f>'OddsRatio_working_3-way'!S18-'OddsRatio_working_3-way'!R18^2/3</f>
        <v>-0.80547261105453649</v>
      </c>
      <c r="V18" s="11">
        <f>'OddsRatio_working_3-way'!S18*'OddsRatio_working_3-way'!R18/3-2*'OddsRatio_working_3-way'!R18^3/27-'OddsRatio_working_3-way'!T18</f>
        <v>0.27397027586888989</v>
      </c>
      <c r="W18" s="11">
        <f>'OddsRatio_working_3-way'!V18^2+4*'OddsRatio_working_3-way'!U18^3/27</f>
        <v>-2.3594665860622172E-3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0.1391215104196129</v>
      </c>
      <c r="Y18" s="11">
        <f>IF('OddsRatio_working_3-way'!W18&gt;=0,IF('OddsRatio_working_3-way'!V18+SQRT('OddsRatio_working_3-way'!W18)&gt;0,0,PI()),ACOS('OddsRatio_working_3-way'!V18/(2*'OddsRatio_working_3-way'!X18)))</f>
        <v>0.17547436241859771</v>
      </c>
      <c r="Z18" s="11">
        <f>'OddsRatio_working_3-way'!X18^(1/3)*COS('OddsRatio_working_3-way'!Y18/3)</f>
        <v>0.5172749201204091</v>
      </c>
      <c r="AA18" s="11">
        <f>'OddsRatio_working_3-way'!X18^(1/3)*COS(('OddsRatio_working_3-way'!Y18+2*PI())/3)</f>
        <v>-0.28486998804460706</v>
      </c>
      <c r="AB18" s="11">
        <f>'OddsRatio_working_3-way'!X18^(1/3)*COS(('OddsRatio_working_3-way'!Y18+4*PI())/3)</f>
        <v>-0.23240493207580196</v>
      </c>
      <c r="AC18" s="11">
        <f>'OddsRatio_working_3-way'!X18^(1/3)*SIN('OddsRatio_working_3-way'!Y18/3)</f>
        <v>3.0290714186638389E-2</v>
      </c>
      <c r="AD18" s="11">
        <f>'OddsRatio_working_3-way'!X18^(1/3)*SIN(('OddsRatio_working_3-way'!Y18+2*PI())/3)</f>
        <v>0.43282786447152133</v>
      </c>
      <c r="AE18" s="11">
        <f>'OddsRatio_working_3-way'!X18^(1/3)*SIN(('OddsRatio_working_3-way'!Y18+4*PI())/3)</f>
        <v>-0.46311857865815975</v>
      </c>
      <c r="AF18" s="11">
        <f>-'OddsRatio_working_3-way'!U18/(3*'OddsRatio_working_3-way'!X18^(1/3))*COS(('OddsRatio_working_3-way'!Y18)/3)</f>
        <v>0.51727492012040899</v>
      </c>
      <c r="AG18" s="11">
        <f>-'OddsRatio_working_3-way'!U18/(3*'OddsRatio_working_3-way'!X18^(1/3))*COS(('OddsRatio_working_3-way'!Y18+2*PI())/3)</f>
        <v>-0.28486998804460695</v>
      </c>
      <c r="AH18" s="11">
        <f>-'OddsRatio_working_3-way'!U18/(3*'OddsRatio_working_3-way'!X18^(1/3))*COS(('OddsRatio_working_3-way'!Y18+4*PI())/3)</f>
        <v>-0.2324049320758019</v>
      </c>
      <c r="AI18" s="11">
        <f>'OddsRatio_working_3-way'!U18/(3*'OddsRatio_working_3-way'!X18^(1/3))*SIN(('OddsRatio_working_3-way'!Y18)/3)</f>
        <v>-3.0290714186638382E-2</v>
      </c>
      <c r="AJ18" s="11">
        <f>'OddsRatio_working_3-way'!U18/(3*'OddsRatio_working_3-way'!X18^(1/3))*SIN(('OddsRatio_working_3-way'!Y18+2*PI())/3)</f>
        <v>-0.43282786447152122</v>
      </c>
      <c r="AK18" s="11">
        <f>'OddsRatio_working_3-way'!U18/(3*'OddsRatio_working_3-way'!X18^(1/3))*SIN(('OddsRatio_working_3-way'!Y18+4*PI())/3)</f>
        <v>0.46311857865815964</v>
      </c>
      <c r="AL18" s="11">
        <f>'OddsRatio_working_3-way'!Z18+'OddsRatio_working_3-way'!AF18</f>
        <v>1.034549840240818</v>
      </c>
      <c r="AM18" s="11">
        <f>'OddsRatio_working_3-way'!AA18+'OddsRatio_working_3-way'!AG18</f>
        <v>-0.56973997608921401</v>
      </c>
      <c r="AN18" s="11">
        <f>'OddsRatio_working_3-way'!AB18+'OddsRatio_working_3-way'!AH18</f>
        <v>-0.46480986415160386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1.034549840240818</v>
      </c>
      <c r="AS18" s="11">
        <f>IF(('OddsRatio_working_3-way'!X18=0),IF(Q18&gt;0,-Q18^(1/3),(-Q18)^(1/3)),'OddsRatio_working_3-way'!AM18-'OddsRatio_working_3-way'!R18/3)</f>
        <v>-0.56973997608921401</v>
      </c>
      <c r="AT18" s="11">
        <f>IF(('OddsRatio_working_3-way'!X18=0),IF(Q18&gt;0,-Q18^(1/3),(-Q18)^(1/3)),'OddsRatio_working_3-way'!AN18-'OddsRatio_working_3-way'!R18/3)</f>
        <v>-0.46480986415160386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1.91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4.33</v>
      </c>
      <c r="D19" s="9">
        <f t="shared" si="13"/>
        <v>0.5121271619534582</v>
      </c>
      <c r="E19" s="9">
        <f t="shared" si="14"/>
        <v>0.26495881045108505</v>
      </c>
      <c r="F19" s="9">
        <f t="shared" si="15"/>
        <v>0.22291402759545681</v>
      </c>
      <c r="G19" s="9">
        <f t="shared" si="16"/>
        <v>1.0468571825176212</v>
      </c>
      <c r="H19" s="9">
        <f t="shared" si="17"/>
        <v>1.9526400360910352</v>
      </c>
      <c r="I19" s="9">
        <f t="shared" si="18"/>
        <v>3.7741715336716966</v>
      </c>
      <c r="J19" s="9">
        <f t="shared" si="19"/>
        <v>4.4860344177836788</v>
      </c>
      <c r="K19" s="11">
        <f t="shared" si="20"/>
        <v>0.52356020942408377</v>
      </c>
      <c r="L19" s="11">
        <f t="shared" si="21"/>
        <v>0.27397260273972601</v>
      </c>
      <c r="M19" s="11">
        <f t="shared" si="22"/>
        <v>0.23094688221709006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-0.26602188819242445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0.2282470083161085</v>
      </c>
      <c r="Q19" s="11">
        <f>2*'OddsRatio_working_3-way'!K19*'OddsRatio_working_3-way'!L19*'OddsRatio_working_3-way'!M19</f>
        <v>6.6254574257215829E-2</v>
      </c>
      <c r="R19" s="11">
        <f t="shared" si="23"/>
        <v>0</v>
      </c>
      <c r="S19" s="11">
        <f t="shared" si="24"/>
        <v>-0.85800085800085801</v>
      </c>
      <c r="T19" s="11">
        <f t="shared" si="25"/>
        <v>-0.24905685283043777</v>
      </c>
      <c r="U19" s="11">
        <f>'OddsRatio_working_3-way'!S19-'OddsRatio_working_3-way'!R19^2/3</f>
        <v>-0.85800085800085801</v>
      </c>
      <c r="V19" s="11">
        <f>'OddsRatio_working_3-way'!S19*'OddsRatio_working_3-way'!R19/3-2*'OddsRatio_working_3-way'!R19^3/27-'OddsRatio_working_3-way'!T19</f>
        <v>0.24905685283043777</v>
      </c>
      <c r="W19" s="11">
        <f>'OddsRatio_working_3-way'!V19^2+4*'OddsRatio_working_3-way'!U19^3/27</f>
        <v>-3.1545588782631133E-2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0.15295007741452232</v>
      </c>
      <c r="Y19" s="11">
        <f>IF('OddsRatio_working_3-way'!W19&gt;=0,IF('OddsRatio_working_3-way'!V19+SQRT('OddsRatio_working_3-way'!W19)&gt;0,0,PI()),ACOS('OddsRatio_working_3-way'!V19/(2*'OddsRatio_working_3-way'!X19)))</f>
        <v>0.61948610077094801</v>
      </c>
      <c r="Z19" s="11">
        <f>'OddsRatio_working_3-way'!X19^(1/3)*COS('OddsRatio_working_3-way'!Y19/3)</f>
        <v>0.52342859125881069</v>
      </c>
      <c r="AA19" s="11">
        <f>'OddsRatio_working_3-way'!X19^(1/3)*COS(('OddsRatio_working_3-way'!Y19+2*PI())/3)</f>
        <v>-0.35667269120255729</v>
      </c>
      <c r="AB19" s="11">
        <f>'OddsRatio_working_3-way'!X19^(1/3)*COS(('OddsRatio_working_3-way'!Y19+4*PI())/3)</f>
        <v>-0.16675590005625368</v>
      </c>
      <c r="AC19" s="11">
        <f>'OddsRatio_working_3-way'!X19^(1/3)*SIN('OddsRatio_working_3-way'!Y19/3)</f>
        <v>0.10964851049194854</v>
      </c>
      <c r="AD19" s="11">
        <f>'OddsRatio_working_3-way'!X19^(1/3)*SIN(('OddsRatio_working_3-way'!Y19+2*PI())/3)</f>
        <v>0.39847820185125715</v>
      </c>
      <c r="AE19" s="11">
        <f>'OddsRatio_working_3-way'!X19^(1/3)*SIN(('OddsRatio_working_3-way'!Y19+4*PI())/3)</f>
        <v>-0.50812671234320561</v>
      </c>
      <c r="AF19" s="11">
        <f>-'OddsRatio_working_3-way'!U19/(3*'OddsRatio_working_3-way'!X19^(1/3))*COS(('OddsRatio_working_3-way'!Y19)/3)</f>
        <v>0.52342859125881058</v>
      </c>
      <c r="AG19" s="11">
        <f>-'OddsRatio_working_3-way'!U19/(3*'OddsRatio_working_3-way'!X19^(1/3))*COS(('OddsRatio_working_3-way'!Y19+2*PI())/3)</f>
        <v>-0.35667269120255723</v>
      </c>
      <c r="AH19" s="11">
        <f>-'OddsRatio_working_3-way'!U19/(3*'OddsRatio_working_3-way'!X19^(1/3))*COS(('OddsRatio_working_3-way'!Y19+4*PI())/3)</f>
        <v>-0.16675590005625365</v>
      </c>
      <c r="AI19" s="11">
        <f>'OddsRatio_working_3-way'!U19/(3*'OddsRatio_working_3-way'!X19^(1/3))*SIN(('OddsRatio_working_3-way'!Y19)/3)</f>
        <v>-0.10964851049194853</v>
      </c>
      <c r="AJ19" s="11">
        <f>'OddsRatio_working_3-way'!U19/(3*'OddsRatio_working_3-way'!X19^(1/3))*SIN(('OddsRatio_working_3-way'!Y19+2*PI())/3)</f>
        <v>-0.3984782018512571</v>
      </c>
      <c r="AK19" s="11">
        <f>'OddsRatio_working_3-way'!U19/(3*'OddsRatio_working_3-way'!X19^(1/3))*SIN(('OddsRatio_working_3-way'!Y19+4*PI())/3)</f>
        <v>0.5081267123432055</v>
      </c>
      <c r="AL19" s="11">
        <f>'OddsRatio_working_3-way'!Z19+'OddsRatio_working_3-way'!AF19</f>
        <v>1.0468571825176212</v>
      </c>
      <c r="AM19" s="11">
        <f>'OddsRatio_working_3-way'!AA19+'OddsRatio_working_3-way'!AG19</f>
        <v>-0.71334538240511458</v>
      </c>
      <c r="AN19" s="11">
        <f>'OddsRatio_working_3-way'!AB19+'OddsRatio_working_3-way'!AH19</f>
        <v>-0.33351180011250736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1.0468571825176212</v>
      </c>
      <c r="AS19" s="11">
        <f>IF(('OddsRatio_working_3-way'!X19=0),IF(Q19&gt;0,-Q19^(1/3),(-Q19)^(1/3)),'OddsRatio_working_3-way'!AM19-'OddsRatio_working_3-way'!R19/3)</f>
        <v>-0.71334538240511458</v>
      </c>
      <c r="AT19" s="11">
        <f>IF(('OddsRatio_working_3-way'!X19=0),IF(Q19&gt;0,-Q19^(1/3),(-Q19)^(1/3)),'OddsRatio_working_3-way'!AN19-'OddsRatio_working_3-way'!R19/3)</f>
        <v>-0.33351180011250736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1.93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4.4800000000000004</v>
      </c>
      <c r="D20" s="9">
        <f t="shared" si="13"/>
        <v>0.50663764902686204</v>
      </c>
      <c r="E20" s="9">
        <f t="shared" si="14"/>
        <v>0.27802547723136789</v>
      </c>
      <c r="F20" s="9">
        <f t="shared" si="15"/>
        <v>0.21533687374176977</v>
      </c>
      <c r="G20" s="9">
        <f t="shared" si="16"/>
        <v>1.0470938206092388</v>
      </c>
      <c r="H20" s="9">
        <f t="shared" si="17"/>
        <v>1.9737972531665917</v>
      </c>
      <c r="I20" s="9">
        <f t="shared" si="18"/>
        <v>3.5967926751109132</v>
      </c>
      <c r="J20" s="9">
        <f t="shared" si="19"/>
        <v>4.6438864957201522</v>
      </c>
      <c r="K20" s="11">
        <f t="shared" si="20"/>
        <v>0.5181347150259068</v>
      </c>
      <c r="L20" s="11">
        <f t="shared" si="21"/>
        <v>0.28735632183908044</v>
      </c>
      <c r="M20" s="11">
        <f t="shared" si="22"/>
        <v>0.2232142857142857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-0.2667468541820871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0.22898374554395637</v>
      </c>
      <c r="Q20" s="11">
        <f>2*'OddsRatio_working_3-way'!K20*'OddsRatio_working_3-way'!L20*'OddsRatio_working_3-way'!M20</f>
        <v>6.6468431217403881E-2</v>
      </c>
      <c r="R20" s="11">
        <f t="shared" si="23"/>
        <v>0</v>
      </c>
      <c r="S20" s="11">
        <f t="shared" si="24"/>
        <v>-0.85843091288209594</v>
      </c>
      <c r="T20" s="11">
        <f t="shared" si="25"/>
        <v>-0.24918168733877968</v>
      </c>
      <c r="U20" s="11">
        <f>'OddsRatio_working_3-way'!S20-'OddsRatio_working_3-way'!R20^2/3</f>
        <v>-0.85843091288209594</v>
      </c>
      <c r="V20" s="11">
        <f>'OddsRatio_working_3-way'!S20*'OddsRatio_working_3-way'!R20/3-2*'OddsRatio_working_3-way'!R20^3/27-'OddsRatio_working_3-way'!T20</f>
        <v>0.24918168733877968</v>
      </c>
      <c r="W20" s="11">
        <f>'OddsRatio_working_3-way'!V20^2+4*'OddsRatio_working_3-way'!U20^3/27</f>
        <v>-3.1624169315496081E-2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0.15306508633625227</v>
      </c>
      <c r="Y20" s="11">
        <f>IF('OddsRatio_working_3-way'!W20&gt;=0,IF('OddsRatio_working_3-way'!V20+SQRT('OddsRatio_working_3-way'!W20)&gt;0,0,PI()),ACOS('OddsRatio_working_3-way'!V20/(2*'OddsRatio_working_3-way'!X20)))</f>
        <v>0.61983730941583814</v>
      </c>
      <c r="Z20" s="11">
        <f>'OddsRatio_working_3-way'!X20^(1/3)*COS('OddsRatio_working_3-way'!Y20/3)</f>
        <v>0.52354691030461942</v>
      </c>
      <c r="AA20" s="11">
        <f>'OddsRatio_working_3-way'!X20^(1/3)*COS(('OddsRatio_working_3-way'!Y20+2*PI())/3)</f>
        <v>-0.35680872625409138</v>
      </c>
      <c r="AB20" s="11">
        <f>'OddsRatio_working_3-way'!X20^(1/3)*COS(('OddsRatio_working_3-way'!Y20+4*PI())/3)</f>
        <v>-0.16673818405052812</v>
      </c>
      <c r="AC20" s="11">
        <f>'OddsRatio_working_3-way'!X20^(1/3)*SIN('OddsRatio_working_3-way'!Y20/3)</f>
        <v>0.10973727870624539</v>
      </c>
      <c r="AD20" s="11">
        <f>'OddsRatio_working_3-way'!X20^(1/3)*SIN(('OddsRatio_working_3-way'!Y20+2*PI())/3)</f>
        <v>0.39853628504353056</v>
      </c>
      <c r="AE20" s="11">
        <f>'OddsRatio_working_3-way'!X20^(1/3)*SIN(('OddsRatio_working_3-way'!Y20+4*PI())/3)</f>
        <v>-0.50827356374977595</v>
      </c>
      <c r="AF20" s="11">
        <f>-'OddsRatio_working_3-way'!U20/(3*'OddsRatio_working_3-way'!X20^(1/3))*COS(('OddsRatio_working_3-way'!Y20)/3)</f>
        <v>0.52354691030461942</v>
      </c>
      <c r="AG20" s="11">
        <f>-'OddsRatio_working_3-way'!U20/(3*'OddsRatio_working_3-way'!X20^(1/3))*COS(('OddsRatio_working_3-way'!Y20+2*PI())/3)</f>
        <v>-0.35680872625409138</v>
      </c>
      <c r="AH20" s="11">
        <f>-'OddsRatio_working_3-way'!U20/(3*'OddsRatio_working_3-way'!X20^(1/3))*COS(('OddsRatio_working_3-way'!Y20+4*PI())/3)</f>
        <v>-0.16673818405052812</v>
      </c>
      <c r="AI20" s="11">
        <f>'OddsRatio_working_3-way'!U20/(3*'OddsRatio_working_3-way'!X20^(1/3))*SIN(('OddsRatio_working_3-way'!Y20)/3)</f>
        <v>-0.10973727870624539</v>
      </c>
      <c r="AJ20" s="11">
        <f>'OddsRatio_working_3-way'!U20/(3*'OddsRatio_working_3-way'!X20^(1/3))*SIN(('OddsRatio_working_3-way'!Y20+2*PI())/3)</f>
        <v>-0.39853628504353056</v>
      </c>
      <c r="AK20" s="11">
        <f>'OddsRatio_working_3-way'!U20/(3*'OddsRatio_working_3-way'!X20^(1/3))*SIN(('OddsRatio_working_3-way'!Y20+4*PI())/3)</f>
        <v>0.50827356374977595</v>
      </c>
      <c r="AL20" s="11">
        <f>'OddsRatio_working_3-way'!Z20+'OddsRatio_working_3-way'!AF20</f>
        <v>1.0470938206092388</v>
      </c>
      <c r="AM20" s="11">
        <f>'OddsRatio_working_3-way'!AA20+'OddsRatio_working_3-way'!AG20</f>
        <v>-0.71361745250818276</v>
      </c>
      <c r="AN20" s="11">
        <f>'OddsRatio_working_3-way'!AB20+'OddsRatio_working_3-way'!AH20</f>
        <v>-0.33347636810105624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1.0470938206092388</v>
      </c>
      <c r="AS20" s="11">
        <f>IF(('OddsRatio_working_3-way'!X20=0),IF(Q20&gt;0,-Q20^(1/3),(-Q20)^(1/3)),'OddsRatio_working_3-way'!AM20-'OddsRatio_working_3-way'!R20/3)</f>
        <v>-0.71361745250818276</v>
      </c>
      <c r="AT20" s="11">
        <f>IF(('OddsRatio_working_3-way'!X20=0),IF(Q20&gt;0,-Q20^(1/3),(-Q20)^(1/3)),'OddsRatio_working_3-way'!AN20-'OddsRatio_working_3-way'!R20/3)</f>
        <v>-0.33347636810105624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2.82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2.59</v>
      </c>
      <c r="D21" s="9">
        <f t="shared" si="13"/>
        <v>0.34502864802902083</v>
      </c>
      <c r="E21" s="9">
        <f t="shared" si="14"/>
        <v>0.2788071797784909</v>
      </c>
      <c r="F21" s="9">
        <f t="shared" si="15"/>
        <v>0.37616417219248804</v>
      </c>
      <c r="G21" s="9">
        <f t="shared" si="16"/>
        <v>1.0430275029931839</v>
      </c>
      <c r="H21" s="9">
        <f t="shared" si="17"/>
        <v>2.8983100554475945</v>
      </c>
      <c r="I21" s="9">
        <f t="shared" si="18"/>
        <v>3.5867082074230963</v>
      </c>
      <c r="J21" s="9">
        <f t="shared" si="19"/>
        <v>2.6584137297591623</v>
      </c>
      <c r="K21" s="11">
        <f t="shared" si="20"/>
        <v>0.3546099290780142</v>
      </c>
      <c r="L21" s="11">
        <f t="shared" si="21"/>
        <v>0.28735632183908044</v>
      </c>
      <c r="M21" s="11">
        <f t="shared" si="22"/>
        <v>0.38610038610038611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-0.2823527856543262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0.23173262351545548</v>
      </c>
      <c r="Q21" s="11">
        <f>2*'OddsRatio_working_3-way'!K21*'OddsRatio_working_3-way'!L21*'OddsRatio_working_3-way'!M21</f>
        <v>7.8686799156351614E-2</v>
      </c>
      <c r="R21" s="11">
        <f t="shared" si="23"/>
        <v>0</v>
      </c>
      <c r="S21" s="11">
        <f t="shared" si="24"/>
        <v>-0.82072016034280226</v>
      </c>
      <c r="T21" s="11">
        <f t="shared" si="25"/>
        <v>-0.2786825671792198</v>
      </c>
      <c r="U21" s="11">
        <f>'OddsRatio_working_3-way'!S21-'OddsRatio_working_3-way'!R21^2/3</f>
        <v>-0.82072016034280226</v>
      </c>
      <c r="V21" s="11">
        <f>'OddsRatio_working_3-way'!S21*'OddsRatio_working_3-way'!R21/3-2*'OddsRatio_working_3-way'!R21^3/27-'OddsRatio_working_3-way'!T21</f>
        <v>0.2786825671792198</v>
      </c>
      <c r="W21" s="11">
        <f>'OddsRatio_working_3-way'!V21^2+4*'OddsRatio_working_3-way'!U21^3/27</f>
        <v>-4.2355798835936875E-3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0.14309048984226208</v>
      </c>
      <c r="Y21" s="11">
        <f>IF('OddsRatio_working_3-way'!W21&gt;=0,IF('OddsRatio_working_3-way'!V21+SQRT('OddsRatio_working_3-way'!W21)&gt;0,0,PI()),ACOS('OddsRatio_working_3-way'!V21/(2*'OddsRatio_working_3-way'!X21)))</f>
        <v>0.22942045483346529</v>
      </c>
      <c r="Z21" s="11">
        <f>'OddsRatio_working_3-way'!X21^(1/3)*COS('OddsRatio_working_3-way'!Y21/3)</f>
        <v>0.52151375149659196</v>
      </c>
      <c r="AA21" s="11">
        <f>'OddsRatio_working_3-way'!X21^(1/3)*COS(('OddsRatio_working_3-way'!Y21+2*PI())/3)</f>
        <v>-0.29536316615428709</v>
      </c>
      <c r="AB21" s="11">
        <f>'OddsRatio_working_3-way'!X21^(1/3)*COS(('OddsRatio_working_3-way'!Y21+4*PI())/3)</f>
        <v>-0.22615058534230473</v>
      </c>
      <c r="AC21" s="11">
        <f>'OddsRatio_working_3-way'!X21^(1/3)*SIN('OddsRatio_working_3-way'!Y21/3)</f>
        <v>3.9959902163106721E-2</v>
      </c>
      <c r="AD21" s="11">
        <f>'OddsRatio_working_3-way'!X21^(1/3)*SIN(('OddsRatio_working_3-way'!Y21+2*PI())/3)</f>
        <v>0.43166420613742007</v>
      </c>
      <c r="AE21" s="11">
        <f>'OddsRatio_working_3-way'!X21^(1/3)*SIN(('OddsRatio_working_3-way'!Y21+4*PI())/3)</f>
        <v>-0.47162410830052681</v>
      </c>
      <c r="AF21" s="11">
        <f>-'OddsRatio_working_3-way'!U21/(3*'OddsRatio_working_3-way'!X21^(1/3))*COS(('OddsRatio_working_3-way'!Y21)/3)</f>
        <v>0.52151375149659185</v>
      </c>
      <c r="AG21" s="11">
        <f>-'OddsRatio_working_3-way'!U21/(3*'OddsRatio_working_3-way'!X21^(1/3))*COS(('OddsRatio_working_3-way'!Y21+2*PI())/3)</f>
        <v>-0.29536316615428704</v>
      </c>
      <c r="AH21" s="11">
        <f>-'OddsRatio_working_3-way'!U21/(3*'OddsRatio_working_3-way'!X21^(1/3))*COS(('OddsRatio_working_3-way'!Y21+4*PI())/3)</f>
        <v>-0.22615058534230467</v>
      </c>
      <c r="AI21" s="11">
        <f>'OddsRatio_working_3-way'!U21/(3*'OddsRatio_working_3-way'!X21^(1/3))*SIN(('OddsRatio_working_3-way'!Y21)/3)</f>
        <v>-3.9959902163106714E-2</v>
      </c>
      <c r="AJ21" s="11">
        <f>'OddsRatio_working_3-way'!U21/(3*'OddsRatio_working_3-way'!X21^(1/3))*SIN(('OddsRatio_working_3-way'!Y21+2*PI())/3)</f>
        <v>-0.43166420613741996</v>
      </c>
      <c r="AK21" s="11">
        <f>'OddsRatio_working_3-way'!U21/(3*'OddsRatio_working_3-way'!X21^(1/3))*SIN(('OddsRatio_working_3-way'!Y21+4*PI())/3)</f>
        <v>0.4716241083005267</v>
      </c>
      <c r="AL21" s="11">
        <f>'OddsRatio_working_3-way'!Z21+'OddsRatio_working_3-way'!AF21</f>
        <v>1.0430275029931839</v>
      </c>
      <c r="AM21" s="11">
        <f>'OddsRatio_working_3-way'!AA21+'OddsRatio_working_3-way'!AG21</f>
        <v>-0.59072633230857408</v>
      </c>
      <c r="AN21" s="11">
        <f>'OddsRatio_working_3-way'!AB21+'OddsRatio_working_3-way'!AH21</f>
        <v>-0.4523011706846094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1.0430275029931839</v>
      </c>
      <c r="AS21" s="11">
        <f>IF(('OddsRatio_working_3-way'!X21=0),IF(Q21&gt;0,-Q21^(1/3),(-Q21)^(1/3)),'OddsRatio_working_3-way'!AM21-'OddsRatio_working_3-way'!R21/3)</f>
        <v>-0.59072633230857408</v>
      </c>
      <c r="AT21" s="11">
        <f>IF(('OddsRatio_working_3-way'!X21=0),IF(Q21&gt;0,-Q21^(1/3),(-Q21)^(1/3)),'OddsRatio_working_3-way'!AN21-'OddsRatio_working_3-way'!R21/3)</f>
        <v>-0.4523011706846094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3.59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2.17</v>
      </c>
      <c r="D22" s="9">
        <f t="shared" si="13"/>
        <v>0.26961434373896487</v>
      </c>
      <c r="E22" s="9">
        <f t="shared" si="14"/>
        <v>0.28069632028498687</v>
      </c>
      <c r="F22" s="9">
        <f t="shared" si="15"/>
        <v>0.44968933597604843</v>
      </c>
      <c r="G22" s="9">
        <f t="shared" si="16"/>
        <v>1.045946517436025</v>
      </c>
      <c r="H22" s="9">
        <f t="shared" si="17"/>
        <v>3.7090014801593036</v>
      </c>
      <c r="I22" s="9">
        <f t="shared" si="18"/>
        <v>3.5625689677182608</v>
      </c>
      <c r="J22" s="9">
        <f t="shared" si="19"/>
        <v>2.2237574254001489</v>
      </c>
      <c r="K22" s="11">
        <f t="shared" si="20"/>
        <v>0.2785515320334262</v>
      </c>
      <c r="L22" s="11">
        <f t="shared" si="21"/>
        <v>0.28985507246376813</v>
      </c>
      <c r="M22" s="11">
        <f t="shared" si="22"/>
        <v>0.46082949308755761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-0.27623482714568681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0.23105657035030747</v>
      </c>
      <c r="Q22" s="11">
        <f>2*'OddsRatio_working_3-way'!K22*'OddsRatio_working_3-way'!L22*'OddsRatio_working_3-way'!M22</f>
        <v>7.441435438013122E-2</v>
      </c>
      <c r="R22" s="11">
        <f t="shared" si="23"/>
        <v>0</v>
      </c>
      <c r="S22" s="11">
        <f t="shared" si="24"/>
        <v>-0.83644981604165269</v>
      </c>
      <c r="T22" s="11">
        <f t="shared" si="25"/>
        <v>-0.26938802449006527</v>
      </c>
      <c r="U22" s="11">
        <f>'OddsRatio_working_3-way'!S22-'OddsRatio_working_3-way'!R22^2/3</f>
        <v>-0.83644981604165269</v>
      </c>
      <c r="V22" s="11">
        <f>'OddsRatio_working_3-way'!S22*'OddsRatio_working_3-way'!R22/3-2*'OddsRatio_working_3-way'!R22^3/27-'OddsRatio_working_3-way'!T22</f>
        <v>0.26938802449006527</v>
      </c>
      <c r="W22" s="11">
        <f>'OddsRatio_working_3-way'!V22^2+4*'OddsRatio_working_3-way'!U22^3/27</f>
        <v>-1.4129453363948608E-2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0.14722377619003038</v>
      </c>
      <c r="Y22" s="11">
        <f>IF('OddsRatio_working_3-way'!W22&gt;=0,IF('OddsRatio_working_3-way'!V22+SQRT('OddsRatio_working_3-way'!W22)&gt;0,0,PI()),ACOS('OddsRatio_working_3-way'!V22/(2*'OddsRatio_working_3-way'!X22)))</f>
        <v>0.41555336857845515</v>
      </c>
      <c r="Z22" s="11">
        <f>'OddsRatio_working_3-way'!X22^(1/3)*COS('OddsRatio_working_3-way'!Y22/3)</f>
        <v>0.52297325871801248</v>
      </c>
      <c r="AA22" s="11">
        <f>'OddsRatio_working_3-way'!X22^(1/3)*COS(('OddsRatio_working_3-way'!Y22+2*PI())/3)</f>
        <v>-0.32462680682003553</v>
      </c>
      <c r="AB22" s="11">
        <f>'OddsRatio_working_3-way'!X22^(1/3)*COS(('OddsRatio_working_3-way'!Y22+4*PI())/3)</f>
        <v>-0.19834645189797687</v>
      </c>
      <c r="AC22" s="11">
        <f>'OddsRatio_working_3-way'!X22^(1/3)*SIN('OddsRatio_working_3-way'!Y22/3)</f>
        <v>7.2907996907612044E-2</v>
      </c>
      <c r="AD22" s="11">
        <f>'OddsRatio_working_3-way'!X22^(1/3)*SIN(('OddsRatio_working_3-way'!Y22+2*PI())/3)</f>
        <v>0.41645412909592444</v>
      </c>
      <c r="AE22" s="11">
        <f>'OddsRatio_working_3-way'!X22^(1/3)*SIN(('OddsRatio_working_3-way'!Y22+4*PI())/3)</f>
        <v>-0.48936212600353646</v>
      </c>
      <c r="AF22" s="11">
        <f>-'OddsRatio_working_3-way'!U22/(3*'OddsRatio_working_3-way'!X22^(1/3))*COS(('OddsRatio_working_3-way'!Y22)/3)</f>
        <v>0.52297325871801248</v>
      </c>
      <c r="AG22" s="11">
        <f>-'OddsRatio_working_3-way'!U22/(3*'OddsRatio_working_3-way'!X22^(1/3))*COS(('OddsRatio_working_3-way'!Y22+2*PI())/3)</f>
        <v>-0.32462680682003553</v>
      </c>
      <c r="AH22" s="11">
        <f>-'OddsRatio_working_3-way'!U22/(3*'OddsRatio_working_3-way'!X22^(1/3))*COS(('OddsRatio_working_3-way'!Y22+4*PI())/3)</f>
        <v>-0.19834645189797687</v>
      </c>
      <c r="AI22" s="11">
        <f>'OddsRatio_working_3-way'!U22/(3*'OddsRatio_working_3-way'!X22^(1/3))*SIN(('OddsRatio_working_3-way'!Y22)/3)</f>
        <v>-7.2907996907612044E-2</v>
      </c>
      <c r="AJ22" s="11">
        <f>'OddsRatio_working_3-way'!U22/(3*'OddsRatio_working_3-way'!X22^(1/3))*SIN(('OddsRatio_working_3-way'!Y22+2*PI())/3)</f>
        <v>-0.41645412909592444</v>
      </c>
      <c r="AK22" s="11">
        <f>'OddsRatio_working_3-way'!U22/(3*'OddsRatio_working_3-way'!X22^(1/3))*SIN(('OddsRatio_working_3-way'!Y22+4*PI())/3)</f>
        <v>0.48936212600353646</v>
      </c>
      <c r="AL22" s="11">
        <f>'OddsRatio_working_3-way'!Z22+'OddsRatio_working_3-way'!AF22</f>
        <v>1.045946517436025</v>
      </c>
      <c r="AM22" s="11">
        <f>'OddsRatio_working_3-way'!AA22+'OddsRatio_working_3-way'!AG22</f>
        <v>-0.64925361364007106</v>
      </c>
      <c r="AN22" s="11">
        <f>'OddsRatio_working_3-way'!AB22+'OddsRatio_working_3-way'!AH22</f>
        <v>-0.39669290379595373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1.045946517436025</v>
      </c>
      <c r="AS22" s="11">
        <f>IF(('OddsRatio_working_3-way'!X22=0),IF(Q22&gt;0,-Q22^(1/3),(-Q22)^(1/3)),'OddsRatio_working_3-way'!AM22-'OddsRatio_working_3-way'!R22/3)</f>
        <v>-0.64925361364007106</v>
      </c>
      <c r="AT22" s="11">
        <f>IF(('OddsRatio_working_3-way'!X22=0),IF(Q22&gt;0,-Q22^(1/3),(-Q22)^(1/3)),'OddsRatio_working_3-way'!AN22-'OddsRatio_working_3-way'!R22/3)</f>
        <v>-0.39669290379595373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4.41</v>
      </c>
      <c r="B23" s="4">
        <f>IF('True_Odds_Calculator_3-way'!B24="","",'True_Odds_Calculator_3-way'!B24)</f>
        <v>4.0199999999999996</v>
      </c>
      <c r="C23" s="4">
        <f>IF('True_Odds_Calculator_3-way'!C24="","",'True_Odds_Calculator_3-way'!C24)</f>
        <v>1.82</v>
      </c>
      <c r="D23" s="9">
        <f t="shared" si="13"/>
        <v>0.21961949976957326</v>
      </c>
      <c r="E23" s="9">
        <f t="shared" si="14"/>
        <v>0.241141824482246</v>
      </c>
      <c r="F23" s="9">
        <f t="shared" si="15"/>
        <v>0.53923867574818085</v>
      </c>
      <c r="G23" s="9">
        <f t="shared" si="16"/>
        <v>1.0420321821056411</v>
      </c>
      <c r="H23" s="9">
        <f t="shared" si="17"/>
        <v>4.553329740980236</v>
      </c>
      <c r="I23" s="9">
        <f t="shared" si="18"/>
        <v>4.1469371899590346</v>
      </c>
      <c r="J23" s="9">
        <f t="shared" si="19"/>
        <v>1.8544663893266256</v>
      </c>
      <c r="K23" s="11">
        <f t="shared" si="20"/>
        <v>0.22675736961451246</v>
      </c>
      <c r="L23" s="11">
        <f t="shared" si="21"/>
        <v>0.24875621890547267</v>
      </c>
      <c r="M23" s="11">
        <f t="shared" si="22"/>
        <v>0.54945054945054939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-0.26172134518159496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0.22469943274085824</v>
      </c>
      <c r="Q23" s="11">
        <f>2*'OddsRatio_working_3-way'!K23*'OddsRatio_working_3-way'!L23*'OddsRatio_working_3-way'!M23</f>
        <v>6.1986050411271247E-2</v>
      </c>
      <c r="R23" s="11">
        <f t="shared" si="23"/>
        <v>0</v>
      </c>
      <c r="S23" s="11">
        <f t="shared" si="24"/>
        <v>-0.85854454318561935</v>
      </c>
      <c r="T23" s="11">
        <f t="shared" si="25"/>
        <v>-0.23683987398223985</v>
      </c>
      <c r="U23" s="11">
        <f>'OddsRatio_working_3-way'!S23-'OddsRatio_working_3-way'!R23^2/3</f>
        <v>-0.85854454318561935</v>
      </c>
      <c r="V23" s="11">
        <f>'OddsRatio_working_3-way'!S23*'OddsRatio_working_3-way'!R23/3-2*'OddsRatio_working_3-way'!R23^3/27-'OddsRatio_working_3-way'!T23</f>
        <v>0.23683987398223985</v>
      </c>
      <c r="W23" s="11">
        <f>'OddsRatio_working_3-way'!V23^2+4*'OddsRatio_working_3-way'!U23^3/27</f>
        <v>-3.7659777009378677E-2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0.15309547912765251</v>
      </c>
      <c r="Y23" s="11">
        <f>IF('OddsRatio_working_3-way'!W23&gt;=0,IF('OddsRatio_working_3-way'!V23+SQRT('OddsRatio_working_3-way'!W23)&gt;0,0,PI()),ACOS('OddsRatio_working_3-way'!V23/(2*'OddsRatio_working_3-way'!X23)))</f>
        <v>0.68644533534350327</v>
      </c>
      <c r="Z23" s="11">
        <f>'OddsRatio_working_3-way'!X23^(1/3)*COS('OddsRatio_working_3-way'!Y23/3)</f>
        <v>0.52101609105282054</v>
      </c>
      <c r="AA23" s="11">
        <f>'OddsRatio_working_3-way'!X23^(1/3)*COS(('OddsRatio_working_3-way'!Y23+2*PI())/3)</f>
        <v>-0.36559282294176237</v>
      </c>
      <c r="AB23" s="11">
        <f>'OddsRatio_working_3-way'!X23^(1/3)*COS(('OddsRatio_working_3-way'!Y23+4*PI())/3)</f>
        <v>-0.15542326811105808</v>
      </c>
      <c r="AC23" s="11">
        <f>'OddsRatio_working_3-way'!X23^(1/3)*SIN('OddsRatio_working_3-way'!Y23/3)</f>
        <v>0.12134144905697095</v>
      </c>
      <c r="AD23" s="11">
        <f>'OddsRatio_working_3-way'!X23^(1/3)*SIN(('OddsRatio_working_3-way'!Y23+2*PI())/3)</f>
        <v>0.39054244610372335</v>
      </c>
      <c r="AE23" s="11">
        <f>'OddsRatio_working_3-way'!X23^(1/3)*SIN(('OddsRatio_working_3-way'!Y23+4*PI())/3)</f>
        <v>-0.51188389516069421</v>
      </c>
      <c r="AF23" s="11">
        <f>-'OddsRatio_working_3-way'!U23/(3*'OddsRatio_working_3-way'!X23^(1/3))*COS(('OddsRatio_working_3-way'!Y23)/3)</f>
        <v>0.52101609105282043</v>
      </c>
      <c r="AG23" s="11">
        <f>-'OddsRatio_working_3-way'!U23/(3*'OddsRatio_working_3-way'!X23^(1/3))*COS(('OddsRatio_working_3-way'!Y23+2*PI())/3)</f>
        <v>-0.36559282294176232</v>
      </c>
      <c r="AH23" s="11">
        <f>-'OddsRatio_working_3-way'!U23/(3*'OddsRatio_working_3-way'!X23^(1/3))*COS(('OddsRatio_working_3-way'!Y23+4*PI())/3)</f>
        <v>-0.15542326811105803</v>
      </c>
      <c r="AI23" s="11">
        <f>'OddsRatio_working_3-way'!U23/(3*'OddsRatio_working_3-way'!X23^(1/3))*SIN(('OddsRatio_working_3-way'!Y23)/3)</f>
        <v>-0.12134144905697092</v>
      </c>
      <c r="AJ23" s="11">
        <f>'OddsRatio_working_3-way'!U23/(3*'OddsRatio_working_3-way'!X23^(1/3))*SIN(('OddsRatio_working_3-way'!Y23+2*PI())/3)</f>
        <v>-0.39054244610372324</v>
      </c>
      <c r="AK23" s="11">
        <f>'OddsRatio_working_3-way'!U23/(3*'OddsRatio_working_3-way'!X23^(1/3))*SIN(('OddsRatio_working_3-way'!Y23+4*PI())/3)</f>
        <v>0.5118838951606941</v>
      </c>
      <c r="AL23" s="11">
        <f>'OddsRatio_working_3-way'!Z23+'OddsRatio_working_3-way'!AF23</f>
        <v>1.0420321821056411</v>
      </c>
      <c r="AM23" s="11">
        <f>'OddsRatio_working_3-way'!AA23+'OddsRatio_working_3-way'!AG23</f>
        <v>-0.73118564588352464</v>
      </c>
      <c r="AN23" s="11">
        <f>'OddsRatio_working_3-way'!AB23+'OddsRatio_working_3-way'!AH23</f>
        <v>-0.31084653622211611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1.0420321821056411</v>
      </c>
      <c r="AS23" s="11">
        <f>IF(('OddsRatio_working_3-way'!X23=0),IF(Q23&gt;0,-Q23^(1/3),(-Q23)^(1/3)),'OddsRatio_working_3-way'!AM23-'OddsRatio_working_3-way'!R23/3)</f>
        <v>-0.73118564588352464</v>
      </c>
      <c r="AT23" s="11">
        <f>IF(('OddsRatio_working_3-way'!X23=0),IF(Q23&gt;0,-Q23^(1/3),(-Q23)^(1/3)),'OddsRatio_working_3-way'!AN23-'OddsRatio_working_3-way'!R23/3)</f>
        <v>-0.31084653622211611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3.1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2.4700000000000002</v>
      </c>
      <c r="D24" s="9">
        <f t="shared" si="13"/>
        <v>0.31524409264052705</v>
      </c>
      <c r="E24" s="9">
        <f t="shared" si="14"/>
        <v>0.28800947592422271</v>
      </c>
      <c r="F24" s="9">
        <f t="shared" si="15"/>
        <v>0.39674643143525024</v>
      </c>
      <c r="G24" s="9">
        <f t="shared" si="16"/>
        <v>1.0343548038236252</v>
      </c>
      <c r="H24" s="9">
        <f t="shared" si="17"/>
        <v>3.1721450880296125</v>
      </c>
      <c r="I24" s="9">
        <f t="shared" si="18"/>
        <v>3.4721079811384641</v>
      </c>
      <c r="J24" s="9">
        <f t="shared" si="19"/>
        <v>2.5205015616207298</v>
      </c>
      <c r="K24" s="11">
        <f t="shared" si="20"/>
        <v>0.32258064516129031</v>
      </c>
      <c r="L24" s="11">
        <f t="shared" si="21"/>
        <v>0.29498525073746312</v>
      </c>
      <c r="M24" s="11">
        <f t="shared" si="22"/>
        <v>0.40485829959514169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-0.28423410356189782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0.22960847517242788</v>
      </c>
      <c r="Q24" s="11">
        <f>2*'OddsRatio_working_3-way'!K24*'OddsRatio_working_3-way'!L24*'OddsRatio_working_3-way'!M24</f>
        <v>7.7049823883365051E-2</v>
      </c>
      <c r="R24" s="11">
        <f t="shared" si="23"/>
        <v>0</v>
      </c>
      <c r="S24" s="11">
        <f t="shared" si="24"/>
        <v>-0.80781465804094099</v>
      </c>
      <c r="T24" s="11">
        <f t="shared" si="25"/>
        <v>-0.27107874430904055</v>
      </c>
      <c r="U24" s="11">
        <f>'OddsRatio_working_3-way'!S24-'OddsRatio_working_3-way'!R24^2/3</f>
        <v>-0.80781465804094099</v>
      </c>
      <c r="V24" s="11">
        <f>'OddsRatio_working_3-way'!S24*'OddsRatio_working_3-way'!R24/3-2*'OddsRatio_working_3-way'!R24^3/27-'OddsRatio_working_3-way'!T24</f>
        <v>0.27107874430904055</v>
      </c>
      <c r="W24" s="11">
        <f>'OddsRatio_working_3-way'!V24^2+4*'OddsRatio_working_3-way'!U24^3/27</f>
        <v>-4.6127863814242887E-3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0.13972873004288566</v>
      </c>
      <c r="Y24" s="11">
        <f>IF('OddsRatio_working_3-way'!W24&gt;=0,IF('OddsRatio_working_3-way'!V24+SQRT('OddsRatio_working_3-way'!W24)&gt;0,0,PI()),ACOS('OddsRatio_working_3-way'!V24/(2*'OddsRatio_working_3-way'!X24)))</f>
        <v>0.2454917914601662</v>
      </c>
      <c r="Z24" s="11">
        <f>'OddsRatio_working_3-way'!X24^(1/3)*COS('OddsRatio_working_3-way'!Y24/3)</f>
        <v>0.51717740191181261</v>
      </c>
      <c r="AA24" s="11">
        <f>'OddsRatio_working_3-way'!X24^(1/3)*COS(('OddsRatio_working_3-way'!Y24+2*PI())/3)</f>
        <v>-0.29532173410109902</v>
      </c>
      <c r="AB24" s="11">
        <f>'OddsRatio_working_3-way'!X24^(1/3)*COS(('OddsRatio_working_3-way'!Y24+4*PI())/3)</f>
        <v>-0.22185566781071372</v>
      </c>
      <c r="AC24" s="11">
        <f>'OddsRatio_working_3-way'!X24^(1/3)*SIN('OddsRatio_working_3-way'!Y24/3)</f>
        <v>4.2415653149056882E-2</v>
      </c>
      <c r="AD24" s="11">
        <f>'OddsRatio_working_3-way'!X24^(1/3)*SIN(('OddsRatio_working_3-way'!Y24+2*PI())/3)</f>
        <v>0.42668094174433602</v>
      </c>
      <c r="AE24" s="11">
        <f>'OddsRatio_working_3-way'!X24^(1/3)*SIN(('OddsRatio_working_3-way'!Y24+4*PI())/3)</f>
        <v>-0.46909659489339284</v>
      </c>
      <c r="AF24" s="11">
        <f>-'OddsRatio_working_3-way'!U24/(3*'OddsRatio_working_3-way'!X24^(1/3))*COS(('OddsRatio_working_3-way'!Y24)/3)</f>
        <v>0.51717740191181261</v>
      </c>
      <c r="AG24" s="11">
        <f>-'OddsRatio_working_3-way'!U24/(3*'OddsRatio_working_3-way'!X24^(1/3))*COS(('OddsRatio_working_3-way'!Y24+2*PI())/3)</f>
        <v>-0.29532173410109902</v>
      </c>
      <c r="AH24" s="11">
        <f>-'OddsRatio_working_3-way'!U24/(3*'OddsRatio_working_3-way'!X24^(1/3))*COS(('OddsRatio_working_3-way'!Y24+4*PI())/3)</f>
        <v>-0.22185566781071372</v>
      </c>
      <c r="AI24" s="11">
        <f>'OddsRatio_working_3-way'!U24/(3*'OddsRatio_working_3-way'!X24^(1/3))*SIN(('OddsRatio_working_3-way'!Y24)/3)</f>
        <v>-4.2415653149056882E-2</v>
      </c>
      <c r="AJ24" s="11">
        <f>'OddsRatio_working_3-way'!U24/(3*'OddsRatio_working_3-way'!X24^(1/3))*SIN(('OddsRatio_working_3-way'!Y24+2*PI())/3)</f>
        <v>-0.42668094174433602</v>
      </c>
      <c r="AK24" s="11">
        <f>'OddsRatio_working_3-way'!U24/(3*'OddsRatio_working_3-way'!X24^(1/3))*SIN(('OddsRatio_working_3-way'!Y24+4*PI())/3)</f>
        <v>0.46909659489339284</v>
      </c>
      <c r="AL24" s="11">
        <f>'OddsRatio_working_3-way'!Z24+'OddsRatio_working_3-way'!AF24</f>
        <v>1.0343548038236252</v>
      </c>
      <c r="AM24" s="11">
        <f>'OddsRatio_working_3-way'!AA24+'OddsRatio_working_3-way'!AG24</f>
        <v>-0.59064346820219804</v>
      </c>
      <c r="AN24" s="11">
        <f>'OddsRatio_working_3-way'!AB24+'OddsRatio_working_3-way'!AH24</f>
        <v>-0.44371133562142745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1.0343548038236252</v>
      </c>
      <c r="AS24" s="11">
        <f>IF(('OddsRatio_working_3-way'!X24=0),IF(Q24&gt;0,-Q24^(1/3),(-Q24)^(1/3)),'OddsRatio_working_3-way'!AM24-'OddsRatio_working_3-way'!R24/3)</f>
        <v>-0.59064346820219804</v>
      </c>
      <c r="AT24" s="11">
        <f>IF(('OddsRatio_working_3-way'!X24=0),IF(Q24&gt;0,-Q24^(1/3),(-Q24)^(1/3)),'OddsRatio_working_3-way'!AN24-'OddsRatio_working_3-way'!R24/3)</f>
        <v>-0.44371133562142745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8.34</v>
      </c>
      <c r="B25" s="4">
        <f>IF('True_Odds_Calculator_3-way'!B26="","",'True_Odds_Calculator_3-way'!B26)</f>
        <v>5.45</v>
      </c>
      <c r="C25" s="4">
        <f>IF('True_Odds_Calculator_3-way'!C26="","",'True_Odds_Calculator_3-way'!C26)</f>
        <v>1.38</v>
      </c>
      <c r="D25" s="9">
        <f t="shared" si="13"/>
        <v>0.11351653982830817</v>
      </c>
      <c r="E25" s="9">
        <f t="shared" si="14"/>
        <v>0.17438268126607273</v>
      </c>
      <c r="F25" s="9">
        <f t="shared" si="15"/>
        <v>0.7121007789056194</v>
      </c>
      <c r="G25" s="9">
        <f t="shared" si="16"/>
        <v>1.0639358243085897</v>
      </c>
      <c r="H25" s="9">
        <f t="shared" si="17"/>
        <v>8.8092889504250476</v>
      </c>
      <c r="I25" s="9">
        <f t="shared" si="18"/>
        <v>5.7345144181732248</v>
      </c>
      <c r="J25" s="9">
        <f t="shared" si="19"/>
        <v>1.4042956132372637</v>
      </c>
      <c r="K25" s="11">
        <f t="shared" si="20"/>
        <v>0.11990407673860912</v>
      </c>
      <c r="L25" s="11">
        <f t="shared" si="21"/>
        <v>0.18348623853211007</v>
      </c>
      <c r="M25" s="11">
        <f t="shared" si="22"/>
        <v>0.7246376811594204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-0.19787823510637048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0.19402108947066521</v>
      </c>
      <c r="Q25" s="11">
        <f>2*'OddsRatio_working_3-way'!K25*'OddsRatio_working_3-way'!L25*'OddsRatio_working_3-way'!M25</f>
        <v>3.1885142065844738E-2</v>
      </c>
      <c r="R25" s="11">
        <f t="shared" si="23"/>
        <v>0</v>
      </c>
      <c r="S25" s="11">
        <f t="shared" si="24"/>
        <v>-0.98050747908868374</v>
      </c>
      <c r="T25" s="11">
        <f t="shared" si="25"/>
        <v>-0.16113516501046571</v>
      </c>
      <c r="U25" s="11">
        <f>'OddsRatio_working_3-way'!S25-'OddsRatio_working_3-way'!R25^2/3</f>
        <v>-0.98050747908868374</v>
      </c>
      <c r="V25" s="11">
        <f>'OddsRatio_working_3-way'!S25*'OddsRatio_working_3-way'!R25/3-2*'OddsRatio_working_3-way'!R25^3/27-'OddsRatio_working_3-way'!T25</f>
        <v>0.16113516501046571</v>
      </c>
      <c r="W25" s="11">
        <f>'OddsRatio_working_3-way'!V25^2+4*'OddsRatio_working_3-way'!U25^3/27</f>
        <v>-0.11368803726875132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0.18685059450781882</v>
      </c>
      <c r="Y25" s="11">
        <f>IF('OddsRatio_working_3-way'!W25&gt;=0,IF('OddsRatio_working_3-way'!V25+SQRT('OddsRatio_working_3-way'!W25)&gt;0,0,PI()),ACOS('OddsRatio_working_3-way'!V25/(2*'OddsRatio_working_3-way'!X25)))</f>
        <v>1.1249881723811681</v>
      </c>
      <c r="Z25" s="11">
        <f>'OddsRatio_working_3-way'!X25^(1/3)*COS('OddsRatio_working_3-way'!Y25/3)</f>
        <v>0.53196791215429495</v>
      </c>
      <c r="AA25" s="11">
        <f>'OddsRatio_working_3-way'!X25^(1/3)*COS(('OddsRatio_working_3-way'!Y25+2*PI())/3)</f>
        <v>-0.4473247267295884</v>
      </c>
      <c r="AB25" s="11">
        <f>'OddsRatio_working_3-way'!X25^(1/3)*COS(('OddsRatio_working_3-way'!Y25+4*PI())/3)</f>
        <v>-8.4643185424706766E-2</v>
      </c>
      <c r="AC25" s="11">
        <f>'OddsRatio_working_3-way'!X25^(1/3)*SIN('OddsRatio_working_3-way'!Y25/3)</f>
        <v>0.20939428550248182</v>
      </c>
      <c r="AD25" s="11">
        <f>'OddsRatio_working_3-way'!X25^(1/3)*SIN(('OddsRatio_working_3-way'!Y25+2*PI())/3)</f>
        <v>0.35600058317254718</v>
      </c>
      <c r="AE25" s="11">
        <f>'OddsRatio_working_3-way'!X25^(1/3)*SIN(('OddsRatio_working_3-way'!Y25+4*PI())/3)</f>
        <v>-0.56539486867502897</v>
      </c>
      <c r="AF25" s="11">
        <f>-'OddsRatio_working_3-way'!U25/(3*'OddsRatio_working_3-way'!X25^(1/3))*COS(('OddsRatio_working_3-way'!Y25)/3)</f>
        <v>0.53196791215429484</v>
      </c>
      <c r="AG25" s="11">
        <f>-'OddsRatio_working_3-way'!U25/(3*'OddsRatio_working_3-way'!X25^(1/3))*COS(('OddsRatio_working_3-way'!Y25+2*PI())/3)</f>
        <v>-0.44732472672958828</v>
      </c>
      <c r="AH25" s="11">
        <f>-'OddsRatio_working_3-way'!U25/(3*'OddsRatio_working_3-way'!X25^(1/3))*COS(('OddsRatio_working_3-way'!Y25+4*PI())/3)</f>
        <v>-8.4643185424706752E-2</v>
      </c>
      <c r="AI25" s="11">
        <f>'OddsRatio_working_3-way'!U25/(3*'OddsRatio_working_3-way'!X25^(1/3))*SIN(('OddsRatio_working_3-way'!Y25)/3)</f>
        <v>-0.20939428550248176</v>
      </c>
      <c r="AJ25" s="11">
        <f>'OddsRatio_working_3-way'!U25/(3*'OddsRatio_working_3-way'!X25^(1/3))*SIN(('OddsRatio_working_3-way'!Y25+2*PI())/3)</f>
        <v>-0.35600058317254712</v>
      </c>
      <c r="AK25" s="11">
        <f>'OddsRatio_working_3-way'!U25/(3*'OddsRatio_working_3-way'!X25^(1/3))*SIN(('OddsRatio_working_3-way'!Y25+4*PI())/3)</f>
        <v>0.56539486867502886</v>
      </c>
      <c r="AL25" s="11">
        <f>'OddsRatio_working_3-way'!Z25+'OddsRatio_working_3-way'!AF25</f>
        <v>1.0639358243085897</v>
      </c>
      <c r="AM25" s="11">
        <f>'OddsRatio_working_3-way'!AA25+'OddsRatio_working_3-way'!AG25</f>
        <v>-0.89464945345917668</v>
      </c>
      <c r="AN25" s="11">
        <f>'OddsRatio_working_3-way'!AB25+'OddsRatio_working_3-way'!AH25</f>
        <v>-0.1692863708494135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1.0639358243085897</v>
      </c>
      <c r="AS25" s="11">
        <f>IF(('OddsRatio_working_3-way'!X25=0),IF(Q25&gt;0,-Q25^(1/3),(-Q25)^(1/3)),'OddsRatio_working_3-way'!AM25-'OddsRatio_working_3-way'!R25/3)</f>
        <v>-0.89464945345917668</v>
      </c>
      <c r="AT25" s="11">
        <f>IF(('OddsRatio_working_3-way'!X25=0),IF(Q25&gt;0,-Q25^(1/3),(-Q25)^(1/3)),'OddsRatio_working_3-way'!AN25-'OddsRatio_working_3-way'!R25/3)</f>
        <v>-0.1692863708494135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1.37</v>
      </c>
      <c r="B26" s="4">
        <f>IF('True_Odds_Calculator_3-way'!B27="","",'True_Odds_Calculator_3-way'!B27)</f>
        <v>5.64</v>
      </c>
      <c r="C26" s="4">
        <f>IF('True_Odds_Calculator_3-way'!C27="","",'True_Odds_Calculator_3-way'!C27)</f>
        <v>8.4600000000000009</v>
      </c>
      <c r="D26" s="9">
        <f t="shared" si="13"/>
        <v>0.71850895017236061</v>
      </c>
      <c r="E26" s="9">
        <f t="shared" si="14"/>
        <v>0.16911827557598066</v>
      </c>
      <c r="F26" s="9">
        <f t="shared" si="15"/>
        <v>0.1123727742516589</v>
      </c>
      <c r="G26" s="9">
        <f t="shared" si="16"/>
        <v>1.0588408411242201</v>
      </c>
      <c r="H26" s="9">
        <f t="shared" si="17"/>
        <v>1.3917711112159612</v>
      </c>
      <c r="I26" s="9">
        <f t="shared" si="18"/>
        <v>5.9130215028163811</v>
      </c>
      <c r="J26" s="9">
        <f t="shared" si="19"/>
        <v>8.8989526747866829</v>
      </c>
      <c r="K26" s="11">
        <f t="shared" si="20"/>
        <v>0.72992700729927007</v>
      </c>
      <c r="L26" s="11">
        <f t="shared" si="21"/>
        <v>0.1773049645390071</v>
      </c>
      <c r="M26" s="11">
        <f t="shared" si="22"/>
        <v>0.11820330969267138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-0.19592438757566155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0.19076399956872345</v>
      </c>
      <c r="Q26" s="11">
        <f>2*'OddsRatio_working_3-way'!K26*'OddsRatio_working_3-way'!L26*'OddsRatio_working_3-way'!M26</f>
        <v>3.0595669537886675E-2</v>
      </c>
      <c r="R26" s="11">
        <f t="shared" si="23"/>
        <v>0</v>
      </c>
      <c r="S26" s="11">
        <f t="shared" si="24"/>
        <v>-0.97366132888921098</v>
      </c>
      <c r="T26" s="11">
        <f t="shared" si="25"/>
        <v>-0.15616059805761201</v>
      </c>
      <c r="U26" s="11">
        <f>'OddsRatio_working_3-way'!S26-'OddsRatio_working_3-way'!R26^2/3</f>
        <v>-0.97366132888921098</v>
      </c>
      <c r="V26" s="11">
        <f>'OddsRatio_working_3-way'!S26*'OddsRatio_working_3-way'!R26/3-2*'OddsRatio_working_3-way'!R26^3/27-'OddsRatio_working_3-way'!T26</f>
        <v>0.15616059805761201</v>
      </c>
      <c r="W26" s="11">
        <f>'OddsRatio_working_3-way'!V26^2+4*'OddsRatio_working_3-way'!U26^3/27</f>
        <v>-0.11236155526539543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0.18489705760984035</v>
      </c>
      <c r="Y26" s="11">
        <f>IF('OddsRatio_working_3-way'!W26&gt;=0,IF('OddsRatio_working_3-way'!V26+SQRT('OddsRatio_working_3-way'!W26)&gt;0,0,PI()),ACOS('OddsRatio_working_3-way'!V26/(2*'OddsRatio_working_3-way'!X26)))</f>
        <v>1.1348254605914008</v>
      </c>
      <c r="Z26" s="11">
        <f>'OddsRatio_working_3-way'!X26^(1/3)*COS('OddsRatio_working_3-way'!Y26/3)</f>
        <v>0.52942042056211014</v>
      </c>
      <c r="AA26" s="11">
        <f>'OddsRatio_working_3-way'!X26^(1/3)*COS(('OddsRatio_working_3-way'!Y26+2*PI())/3)</f>
        <v>-0.44692120320184892</v>
      </c>
      <c r="AB26" s="11">
        <f>'OddsRatio_working_3-way'!X26^(1/3)*COS(('OddsRatio_working_3-way'!Y26+4*PI())/3)</f>
        <v>-8.2499217360261459E-2</v>
      </c>
      <c r="AC26" s="11">
        <f>'OddsRatio_working_3-way'!X26^(1/3)*SIN('OddsRatio_working_3-way'!Y26/3)</f>
        <v>0.21039913162425872</v>
      </c>
      <c r="AD26" s="11">
        <f>'OddsRatio_working_3-way'!X26^(1/3)*SIN(('OddsRatio_working_3-way'!Y26+2*PI())/3)</f>
        <v>0.35329196767689952</v>
      </c>
      <c r="AE26" s="11">
        <f>'OddsRatio_working_3-way'!X26^(1/3)*SIN(('OddsRatio_working_3-way'!Y26+4*PI())/3)</f>
        <v>-0.56369109930115813</v>
      </c>
      <c r="AF26" s="11">
        <f>-'OddsRatio_working_3-way'!U26/(3*'OddsRatio_working_3-way'!X26^(1/3))*COS(('OddsRatio_working_3-way'!Y26)/3)</f>
        <v>0.52942042056211003</v>
      </c>
      <c r="AG26" s="11">
        <f>-'OddsRatio_working_3-way'!U26/(3*'OddsRatio_working_3-way'!X26^(1/3))*COS(('OddsRatio_working_3-way'!Y26+2*PI())/3)</f>
        <v>-0.44692120320184886</v>
      </c>
      <c r="AH26" s="11">
        <f>-'OddsRatio_working_3-way'!U26/(3*'OddsRatio_working_3-way'!X26^(1/3))*COS(('OddsRatio_working_3-way'!Y26+4*PI())/3)</f>
        <v>-8.2499217360261445E-2</v>
      </c>
      <c r="AI26" s="11">
        <f>'OddsRatio_working_3-way'!U26/(3*'OddsRatio_working_3-way'!X26^(1/3))*SIN(('OddsRatio_working_3-way'!Y26)/3)</f>
        <v>-0.21039913162425866</v>
      </c>
      <c r="AJ26" s="11">
        <f>'OddsRatio_working_3-way'!U26/(3*'OddsRatio_working_3-way'!X26^(1/3))*SIN(('OddsRatio_working_3-way'!Y26+2*PI())/3)</f>
        <v>-0.35329196767689947</v>
      </c>
      <c r="AK26" s="11">
        <f>'OddsRatio_working_3-way'!U26/(3*'OddsRatio_working_3-way'!X26^(1/3))*SIN(('OddsRatio_working_3-way'!Y26+4*PI())/3)</f>
        <v>0.56369109930115802</v>
      </c>
      <c r="AL26" s="11">
        <f>'OddsRatio_working_3-way'!Z26+'OddsRatio_working_3-way'!AF26</f>
        <v>1.0588408411242201</v>
      </c>
      <c r="AM26" s="11">
        <f>'OddsRatio_working_3-way'!AA26+'OddsRatio_working_3-way'!AG26</f>
        <v>-0.89384240640369783</v>
      </c>
      <c r="AN26" s="11">
        <f>'OddsRatio_working_3-way'!AB26+'OddsRatio_working_3-way'!AH26</f>
        <v>-0.16499843472052289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1.0588408411242201</v>
      </c>
      <c r="AS26" s="11">
        <f>IF(('OddsRatio_working_3-way'!X26=0),IF(Q26&gt;0,-Q26^(1/3),(-Q26)^(1/3)),'OddsRatio_working_3-way'!AM26-'OddsRatio_working_3-way'!R26/3)</f>
        <v>-0.89384240640369783</v>
      </c>
      <c r="AT26" s="11">
        <f>IF(('OddsRatio_working_3-way'!X26=0),IF(Q26&gt;0,-Q26^(1/3),(-Q26)^(1/3)),'OddsRatio_working_3-way'!AN26-'OddsRatio_working_3-way'!R26/3)</f>
        <v>-0.16499843472052289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3.89</v>
      </c>
      <c r="C27" s="4">
        <f>IF('True_Odds_Calculator_3-way'!C28="","",'True_Odds_Calculator_3-way'!C28)</f>
        <v>5.81</v>
      </c>
      <c r="D27" s="9">
        <f t="shared" si="13"/>
        <v>0.58489852772176487</v>
      </c>
      <c r="E27" s="9">
        <f t="shared" si="14"/>
        <v>0.24899049043819607</v>
      </c>
      <c r="F27" s="9">
        <f t="shared" si="15"/>
        <v>0.16611098184003914</v>
      </c>
      <c r="G27" s="9">
        <f t="shared" si="16"/>
        <v>1.0436739240281121</v>
      </c>
      <c r="H27" s="9">
        <f t="shared" si="17"/>
        <v>1.7096982683391162</v>
      </c>
      <c r="I27" s="9">
        <f t="shared" si="18"/>
        <v>4.0162176404412442</v>
      </c>
      <c r="J27" s="9">
        <f t="shared" si="19"/>
        <v>6.0200715745752191</v>
      </c>
      <c r="K27" s="11">
        <f t="shared" si="20"/>
        <v>0.59523809523809523</v>
      </c>
      <c r="L27" s="11">
        <f t="shared" si="21"/>
        <v>0.25706940874035988</v>
      </c>
      <c r="M27" s="11">
        <f t="shared" si="22"/>
        <v>0.17211703958691912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-0.24895268603926224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0.22070338960374311</v>
      </c>
      <c r="Q27" s="11">
        <f>2*'OddsRatio_working_3-way'!K27*'OddsRatio_working_3-way'!L27*'OddsRatio_working_3-way'!M27</f>
        <v>5.2673840000893347E-2</v>
      </c>
      <c r="R27" s="11">
        <f t="shared" si="23"/>
        <v>0</v>
      </c>
      <c r="S27" s="11">
        <f t="shared" si="24"/>
        <v>-0.8865274487094148</v>
      </c>
      <c r="T27" s="11">
        <f t="shared" si="25"/>
        <v>-0.211581730002247</v>
      </c>
      <c r="U27" s="11">
        <f>'OddsRatio_working_3-way'!S27-'OddsRatio_working_3-way'!R27^2/3</f>
        <v>-0.8865274487094148</v>
      </c>
      <c r="V27" s="11">
        <f>'OddsRatio_working_3-way'!S27*'OddsRatio_working_3-way'!R27/3-2*'OddsRatio_working_3-way'!R27^3/27-'OddsRatio_working_3-way'!T27</f>
        <v>0.211581730002247</v>
      </c>
      <c r="W27" s="11">
        <f>'OddsRatio_working_3-way'!V27^2+4*'OddsRatio_working_3-way'!U27^3/27</f>
        <v>-5.8455294638784495E-2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0.16064099967748602</v>
      </c>
      <c r="Y27" s="11">
        <f>IF('OddsRatio_working_3-way'!W27&gt;=0,IF('OddsRatio_working_3-way'!V27+SQRT('OddsRatio_working_3-way'!W27)&gt;0,0,PI()),ACOS('OddsRatio_working_3-way'!V27/(2*'OddsRatio_working_3-way'!X27)))</f>
        <v>0.85189993273350006</v>
      </c>
      <c r="Z27" s="11">
        <f>'OddsRatio_working_3-way'!X27^(1/3)*COS('OddsRatio_working_3-way'!Y27/3)</f>
        <v>0.52183696201405616</v>
      </c>
      <c r="AA27" s="11">
        <f>'OddsRatio_working_3-way'!X27^(1/3)*COS(('OddsRatio_working_3-way'!Y27+2*PI())/3)</f>
        <v>-0.39281427693816867</v>
      </c>
      <c r="AB27" s="11">
        <f>'OddsRatio_working_3-way'!X27^(1/3)*COS(('OddsRatio_working_3-way'!Y27+4*PI())/3)</f>
        <v>-0.12902268507588721</v>
      </c>
      <c r="AC27" s="11">
        <f>'OddsRatio_working_3-way'!X27^(1/3)*SIN('OddsRatio_working_3-way'!Y27/3)</f>
        <v>0.15230014657164809</v>
      </c>
      <c r="AD27" s="11">
        <f>'OddsRatio_working_3-way'!X27^(1/3)*SIN(('OddsRatio_working_3-way'!Y27+2*PI())/3)</f>
        <v>0.37577399245204385</v>
      </c>
      <c r="AE27" s="11">
        <f>'OddsRatio_working_3-way'!X27^(1/3)*SIN(('OddsRatio_working_3-way'!Y27+4*PI())/3)</f>
        <v>-0.52807413902369182</v>
      </c>
      <c r="AF27" s="11">
        <f>-'OddsRatio_working_3-way'!U27/(3*'OddsRatio_working_3-way'!X27^(1/3))*COS(('OddsRatio_working_3-way'!Y27)/3)</f>
        <v>0.52183696201405594</v>
      </c>
      <c r="AG27" s="11">
        <f>-'OddsRatio_working_3-way'!U27/(3*'OddsRatio_working_3-way'!X27^(1/3))*COS(('OddsRatio_working_3-way'!Y27+2*PI())/3)</f>
        <v>-0.39281427693816851</v>
      </c>
      <c r="AH27" s="11">
        <f>-'OddsRatio_working_3-way'!U27/(3*'OddsRatio_working_3-way'!X27^(1/3))*COS(('OddsRatio_working_3-way'!Y27+4*PI())/3)</f>
        <v>-0.12902268507588716</v>
      </c>
      <c r="AI27" s="11">
        <f>'OddsRatio_working_3-way'!U27/(3*'OddsRatio_working_3-way'!X27^(1/3))*SIN(('OddsRatio_working_3-way'!Y27)/3)</f>
        <v>-0.15230014657164803</v>
      </c>
      <c r="AJ27" s="11">
        <f>'OddsRatio_working_3-way'!U27/(3*'OddsRatio_working_3-way'!X27^(1/3))*SIN(('OddsRatio_working_3-way'!Y27+2*PI())/3)</f>
        <v>-0.37577399245204368</v>
      </c>
      <c r="AK27" s="11">
        <f>'OddsRatio_working_3-way'!U27/(3*'OddsRatio_working_3-way'!X27^(1/3))*SIN(('OddsRatio_working_3-way'!Y27+4*PI())/3)</f>
        <v>0.5280741390236916</v>
      </c>
      <c r="AL27" s="11">
        <f>'OddsRatio_working_3-way'!Z27+'OddsRatio_working_3-way'!AF27</f>
        <v>1.0436739240281121</v>
      </c>
      <c r="AM27" s="11">
        <f>'OddsRatio_working_3-way'!AA27+'OddsRatio_working_3-way'!AG27</f>
        <v>-0.78562855387633723</v>
      </c>
      <c r="AN27" s="11">
        <f>'OddsRatio_working_3-way'!AB27+'OddsRatio_working_3-way'!AH27</f>
        <v>-0.25804537015177437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1.0436739240281121</v>
      </c>
      <c r="AS27" s="11">
        <f>IF(('OddsRatio_working_3-way'!X27=0),IF(Q27&gt;0,-Q27^(1/3),(-Q27)^(1/3)),'OddsRatio_working_3-way'!AM27-'OddsRatio_working_3-way'!R27/3)</f>
        <v>-0.78562855387633723</v>
      </c>
      <c r="AT27" s="11">
        <f>IF(('OddsRatio_working_3-way'!X27=0),IF(Q27&gt;0,-Q27^(1/3),(-Q27)^(1/3)),'OddsRatio_working_3-way'!AN27-'OddsRatio_working_3-way'!R27/3)</f>
        <v>-0.25804537015177437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2.2799999999999998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3.26</v>
      </c>
      <c r="D28" s="9">
        <f t="shared" si="13"/>
        <v>0.4307857494090343</v>
      </c>
      <c r="E28" s="9">
        <f t="shared" si="14"/>
        <v>0.26918336113389763</v>
      </c>
      <c r="F28" s="9">
        <f t="shared" si="15"/>
        <v>0.30003088945706796</v>
      </c>
      <c r="G28" s="9">
        <f t="shared" si="16"/>
        <v>1.032296527645689</v>
      </c>
      <c r="H28" s="9">
        <f t="shared" si="17"/>
        <v>2.3213395553864817</v>
      </c>
      <c r="I28" s="9">
        <f t="shared" si="18"/>
        <v>3.714939867708162</v>
      </c>
      <c r="J28" s="9">
        <f t="shared" si="19"/>
        <v>3.3329901524792569</v>
      </c>
      <c r="K28" s="11">
        <f t="shared" si="20"/>
        <v>0.43859649122807021</v>
      </c>
      <c r="L28" s="11">
        <f t="shared" si="21"/>
        <v>0.27548209366391185</v>
      </c>
      <c r="M28" s="11">
        <f t="shared" si="22"/>
        <v>0.30674846625766872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-0.28197790865475125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0.22867889865277369</v>
      </c>
      <c r="Q28" s="11">
        <f>2*'OddsRatio_working_3-way'!K28*'OddsRatio_working_3-way'!L28*'OddsRatio_working_3-way'!M28</f>
        <v>7.4126061151628425E-2</v>
      </c>
      <c r="R28" s="11">
        <f t="shared" si="23"/>
        <v>0</v>
      </c>
      <c r="S28" s="11">
        <f t="shared" si="24"/>
        <v>-0.81098161109054845</v>
      </c>
      <c r="T28" s="11">
        <f t="shared" si="25"/>
        <v>-0.26287896631784391</v>
      </c>
      <c r="U28" s="11">
        <f>'OddsRatio_working_3-way'!S28-'OddsRatio_working_3-way'!R28^2/3</f>
        <v>-0.81098161109054845</v>
      </c>
      <c r="V28" s="11">
        <f>'OddsRatio_working_3-way'!S28*'OddsRatio_working_3-way'!R28/3-2*'OddsRatio_working_3-way'!R28^3/27-'OddsRatio_working_3-way'!T28</f>
        <v>0.26287896631784391</v>
      </c>
      <c r="W28" s="11">
        <f>'OddsRatio_working_3-way'!V28^2+4*'OddsRatio_working_3-way'!U28^3/27</f>
        <v>-9.9132338835103834E-3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0.14055122270532591</v>
      </c>
      <c r="Y28" s="11">
        <f>IF('OddsRatio_working_3-way'!W28&gt;=0,IF('OddsRatio_working_3-way'!V28+SQRT('OddsRatio_working_3-way'!W28)&gt;0,0,PI()),ACOS('OddsRatio_working_3-way'!V28/(2*'OddsRatio_working_3-way'!X28)))</f>
        <v>0.36205366852024157</v>
      </c>
      <c r="Z28" s="11">
        <f>'OddsRatio_working_3-way'!X28^(1/3)*COS('OddsRatio_working_3-way'!Y28/3)</f>
        <v>0.51614826382284451</v>
      </c>
      <c r="AA28" s="11">
        <f>'OddsRatio_working_3-way'!X28^(1/3)*COS(('OddsRatio_working_3-way'!Y28+2*PI())/3)</f>
        <v>-0.31228326478711604</v>
      </c>
      <c r="AB28" s="11">
        <f>'OddsRatio_working_3-way'!X28^(1/3)*COS(('OddsRatio_working_3-way'!Y28+4*PI())/3)</f>
        <v>-0.20386499903572852</v>
      </c>
      <c r="AC28" s="11">
        <f>'OddsRatio_working_3-way'!X28^(1/3)*SIN('OddsRatio_working_3-way'!Y28/3)</f>
        <v>6.2595314916636183E-2</v>
      </c>
      <c r="AD28" s="11">
        <f>'OddsRatio_working_3-way'!X28^(1/3)*SIN(('OddsRatio_working_3-way'!Y28+2*PI())/3)</f>
        <v>0.41569985113149782</v>
      </c>
      <c r="AE28" s="11">
        <f>'OddsRatio_working_3-way'!X28^(1/3)*SIN(('OddsRatio_working_3-way'!Y28+4*PI())/3)</f>
        <v>-0.47829516604813382</v>
      </c>
      <c r="AF28" s="11">
        <f>-'OddsRatio_working_3-way'!U28/(3*'OddsRatio_working_3-way'!X28^(1/3))*COS(('OddsRatio_working_3-way'!Y28)/3)</f>
        <v>0.51614826382284451</v>
      </c>
      <c r="AG28" s="11">
        <f>-'OddsRatio_working_3-way'!U28/(3*'OddsRatio_working_3-way'!X28^(1/3))*COS(('OddsRatio_working_3-way'!Y28+2*PI())/3)</f>
        <v>-0.31228326478711604</v>
      </c>
      <c r="AH28" s="11">
        <f>-'OddsRatio_working_3-way'!U28/(3*'OddsRatio_working_3-way'!X28^(1/3))*COS(('OddsRatio_working_3-way'!Y28+4*PI())/3)</f>
        <v>-0.20386499903572852</v>
      </c>
      <c r="AI28" s="11">
        <f>'OddsRatio_working_3-way'!U28/(3*'OddsRatio_working_3-way'!X28^(1/3))*SIN(('OddsRatio_working_3-way'!Y28)/3)</f>
        <v>-6.2595314916636183E-2</v>
      </c>
      <c r="AJ28" s="11">
        <f>'OddsRatio_working_3-way'!U28/(3*'OddsRatio_working_3-way'!X28^(1/3))*SIN(('OddsRatio_working_3-way'!Y28+2*PI())/3)</f>
        <v>-0.41569985113149782</v>
      </c>
      <c r="AK28" s="11">
        <f>'OddsRatio_working_3-way'!U28/(3*'OddsRatio_working_3-way'!X28^(1/3))*SIN(('OddsRatio_working_3-way'!Y28+4*PI())/3)</f>
        <v>0.47829516604813382</v>
      </c>
      <c r="AL28" s="11">
        <f>'OddsRatio_working_3-way'!Z28+'OddsRatio_working_3-way'!AF28</f>
        <v>1.032296527645689</v>
      </c>
      <c r="AM28" s="11">
        <f>'OddsRatio_working_3-way'!AA28+'OddsRatio_working_3-way'!AG28</f>
        <v>-0.62456652957423209</v>
      </c>
      <c r="AN28" s="11">
        <f>'OddsRatio_working_3-way'!AB28+'OddsRatio_working_3-way'!AH28</f>
        <v>-0.40772999807145704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1.032296527645689</v>
      </c>
      <c r="AS28" s="11">
        <f>IF(('OddsRatio_working_3-way'!X28=0),IF(Q28&gt;0,-Q28^(1/3),(-Q28)^(1/3)),'OddsRatio_working_3-way'!AM28-'OddsRatio_working_3-way'!R28/3)</f>
        <v>-0.62456652957423209</v>
      </c>
      <c r="AT28" s="11">
        <f>IF(('OddsRatio_working_3-way'!X28=0),IF(Q28&gt;0,-Q28^(1/3),(-Q28)^(1/3)),'OddsRatio_working_3-way'!AN28-'OddsRatio_working_3-way'!R28/3)</f>
        <v>-0.40772999807145704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3.64</v>
      </c>
      <c r="D29" s="9">
        <f t="shared" si="13"/>
        <v>0.44023524426317517</v>
      </c>
      <c r="E29" s="9">
        <f t="shared" si="14"/>
        <v>0.29160358619587129</v>
      </c>
      <c r="F29" s="9">
        <f t="shared" si="15"/>
        <v>0.26816116954095365</v>
      </c>
      <c r="G29" s="9">
        <f t="shared" si="16"/>
        <v>1.0337502580210383</v>
      </c>
      <c r="H29" s="9">
        <f t="shared" si="17"/>
        <v>2.2715128173658767</v>
      </c>
      <c r="I29" s="9">
        <f t="shared" si="18"/>
        <v>3.42931310634944</v>
      </c>
      <c r="J29" s="9">
        <f t="shared" si="19"/>
        <v>3.7291006811755412</v>
      </c>
      <c r="K29" s="11">
        <f t="shared" si="20"/>
        <v>0.44843049327354262</v>
      </c>
      <c r="L29" s="11">
        <f t="shared" si="21"/>
        <v>0.29850746268656714</v>
      </c>
      <c r="M29" s="11">
        <f t="shared" si="22"/>
        <v>0.27472527472527469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-0.28062466948753018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0.22873853273424921</v>
      </c>
      <c r="Q29" s="11">
        <f>2*'OddsRatio_working_3-way'!K29*'OddsRatio_working_3-way'!L29*'OddsRatio_working_3-way'!M29</f>
        <v>7.3549367438665331E-2</v>
      </c>
      <c r="R29" s="11">
        <f t="shared" si="23"/>
        <v>0</v>
      </c>
      <c r="S29" s="11">
        <f t="shared" si="24"/>
        <v>-0.81510486284746764</v>
      </c>
      <c r="T29" s="11">
        <f t="shared" si="25"/>
        <v>-0.26209159577088986</v>
      </c>
      <c r="U29" s="11">
        <f>'OddsRatio_working_3-way'!S29-'OddsRatio_working_3-way'!R29^2/3</f>
        <v>-0.81510486284746764</v>
      </c>
      <c r="V29" s="11">
        <f>'OddsRatio_working_3-way'!S29*'OddsRatio_working_3-way'!R29/3-2*'OddsRatio_working_3-way'!R29^3/27-'OddsRatio_working_3-way'!T29</f>
        <v>0.26209159577088986</v>
      </c>
      <c r="W29" s="11">
        <f>'OddsRatio_working_3-way'!V29^2+4*'OddsRatio_working_3-way'!U29^3/27</f>
        <v>-1.1537974605747084E-2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0.1416244851530612</v>
      </c>
      <c r="Y29" s="11">
        <f>IF('OddsRatio_working_3-way'!W29&gt;=0,IF('OddsRatio_working_3-way'!V29+SQRT('OddsRatio_working_3-way'!W29)&gt;0,0,PI()),ACOS('OddsRatio_working_3-way'!V29/(2*'OddsRatio_working_3-way'!X29)))</f>
        <v>0.38895810881514392</v>
      </c>
      <c r="Z29" s="11">
        <f>'OddsRatio_working_3-way'!X29^(1/3)*COS('OddsRatio_working_3-way'!Y29/3)</f>
        <v>0.51687512901051913</v>
      </c>
      <c r="AA29" s="11">
        <f>'OddsRatio_working_3-way'!X29^(1/3)*COS(('OddsRatio_working_3-way'!Y29+2*PI())/3)</f>
        <v>-0.31680100742663231</v>
      </c>
      <c r="AB29" s="11">
        <f>'OddsRatio_working_3-way'!X29^(1/3)*COS(('OddsRatio_working_3-way'!Y29+4*PI())/3)</f>
        <v>-0.2000741215838869</v>
      </c>
      <c r="AC29" s="11">
        <f>'OddsRatio_working_3-way'!X29^(1/3)*SIN('OddsRatio_working_3-way'!Y29/3)</f>
        <v>6.7392298962975897E-2</v>
      </c>
      <c r="AD29" s="11">
        <f>'OddsRatio_working_3-way'!X29^(1/3)*SIN(('OddsRatio_working_3-way'!Y29+2*PI())/3)</f>
        <v>0.41393084282598075</v>
      </c>
      <c r="AE29" s="11">
        <f>'OddsRatio_working_3-way'!X29^(1/3)*SIN(('OddsRatio_working_3-way'!Y29+4*PI())/3)</f>
        <v>-0.48132314178895647</v>
      </c>
      <c r="AF29" s="11">
        <f>-'OddsRatio_working_3-way'!U29/(3*'OddsRatio_working_3-way'!X29^(1/3))*COS(('OddsRatio_working_3-way'!Y29)/3)</f>
        <v>0.51687512901051913</v>
      </c>
      <c r="AG29" s="11">
        <f>-'OddsRatio_working_3-way'!U29/(3*'OddsRatio_working_3-way'!X29^(1/3))*COS(('OddsRatio_working_3-way'!Y29+2*PI())/3)</f>
        <v>-0.31680100742663231</v>
      </c>
      <c r="AH29" s="11">
        <f>-'OddsRatio_working_3-way'!U29/(3*'OddsRatio_working_3-way'!X29^(1/3))*COS(('OddsRatio_working_3-way'!Y29+4*PI())/3)</f>
        <v>-0.2000741215838869</v>
      </c>
      <c r="AI29" s="11">
        <f>'OddsRatio_working_3-way'!U29/(3*'OddsRatio_working_3-way'!X29^(1/3))*SIN(('OddsRatio_working_3-way'!Y29)/3)</f>
        <v>-6.7392298962975897E-2</v>
      </c>
      <c r="AJ29" s="11">
        <f>'OddsRatio_working_3-way'!U29/(3*'OddsRatio_working_3-way'!X29^(1/3))*SIN(('OddsRatio_working_3-way'!Y29+2*PI())/3)</f>
        <v>-0.41393084282598075</v>
      </c>
      <c r="AK29" s="11">
        <f>'OddsRatio_working_3-way'!U29/(3*'OddsRatio_working_3-way'!X29^(1/3))*SIN(('OddsRatio_working_3-way'!Y29+4*PI())/3)</f>
        <v>0.48132314178895647</v>
      </c>
      <c r="AL29" s="11">
        <f>'OddsRatio_working_3-way'!Z29+'OddsRatio_working_3-way'!AF29</f>
        <v>1.0337502580210383</v>
      </c>
      <c r="AM29" s="11">
        <f>'OddsRatio_working_3-way'!AA29+'OddsRatio_working_3-way'!AG29</f>
        <v>-0.63360201485326462</v>
      </c>
      <c r="AN29" s="11">
        <f>'OddsRatio_working_3-way'!AB29+'OddsRatio_working_3-way'!AH29</f>
        <v>-0.40014824316777381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1.0337502580210383</v>
      </c>
      <c r="AS29" s="11">
        <f>IF(('OddsRatio_working_3-way'!X29=0),IF(Q29&gt;0,-Q29^(1/3),(-Q29)^(1/3)),'OddsRatio_working_3-way'!AM29-'OddsRatio_working_3-way'!R29/3)</f>
        <v>-0.63360201485326462</v>
      </c>
      <c r="AT29" s="11">
        <f>IF(('OddsRatio_working_3-way'!X29=0),IF(Q29&gt;0,-Q29^(1/3),(-Q29)^(1/3)),'OddsRatio_working_3-way'!AN29-'OddsRatio_working_3-way'!R29/3)</f>
        <v>-0.40014824316777381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2.14</v>
      </c>
      <c r="B30" s="4">
        <f>IF('True_Odds_Calculator_3-way'!B31="","",'True_Odds_Calculator_3-way'!B31)</f>
        <v>3.48</v>
      </c>
      <c r="C30" s="4">
        <f>IF('True_Odds_Calculator_3-way'!C31="","",'True_Odds_Calculator_3-way'!C31)</f>
        <v>3.73</v>
      </c>
      <c r="D30" s="9">
        <f t="shared" si="13"/>
        <v>0.4585434626010767</v>
      </c>
      <c r="E30" s="9">
        <f t="shared" si="14"/>
        <v>0.28020640249248718</v>
      </c>
      <c r="F30" s="9">
        <f t="shared" si="15"/>
        <v>0.26125013490643612</v>
      </c>
      <c r="G30" s="9">
        <f t="shared" si="16"/>
        <v>1.0358055749331294</v>
      </c>
      <c r="H30" s="9">
        <f t="shared" si="17"/>
        <v>2.1808183554237677</v>
      </c>
      <c r="I30" s="9">
        <f t="shared" si="18"/>
        <v>3.5687978258341606</v>
      </c>
      <c r="J30" s="9">
        <f t="shared" si="19"/>
        <v>3.8277492195674427</v>
      </c>
      <c r="K30" s="11">
        <f t="shared" si="20"/>
        <v>0.46728971962616822</v>
      </c>
      <c r="L30" s="11">
        <f t="shared" si="21"/>
        <v>0.28735632183908044</v>
      </c>
      <c r="M30" s="11">
        <f t="shared" si="22"/>
        <v>0.26809651474530832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-0.2778544330099989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0.22859771036533294</v>
      </c>
      <c r="Q30" s="11">
        <f>2*'OddsRatio_working_3-way'!K30*'OddsRatio_working_3-way'!L30*'OddsRatio_working_3-way'!M30</f>
        <v>7.199927885522299E-2</v>
      </c>
      <c r="R30" s="11">
        <f t="shared" si="23"/>
        <v>0</v>
      </c>
      <c r="S30" s="11">
        <f t="shared" si="24"/>
        <v>-0.82272471915935419</v>
      </c>
      <c r="T30" s="11">
        <f t="shared" si="25"/>
        <v>-0.25912589579822187</v>
      </c>
      <c r="U30" s="11">
        <f>'OddsRatio_working_3-way'!S30-'OddsRatio_working_3-way'!R30^2/3</f>
        <v>-0.82272471915935419</v>
      </c>
      <c r="V30" s="11">
        <f>'OddsRatio_working_3-way'!S30*'OddsRatio_working_3-way'!R30/3-2*'OddsRatio_working_3-way'!R30^3/27-'OddsRatio_working_3-way'!T30</f>
        <v>0.25912589579822187</v>
      </c>
      <c r="W30" s="11">
        <f>'OddsRatio_working_3-way'!V30^2+4*'OddsRatio_working_3-way'!U30^3/27</f>
        <v>-1.5354894125181706E-2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0.14361504447516341</v>
      </c>
      <c r="Y30" s="11">
        <f>IF('OddsRatio_working_3-way'!W30&gt;=0,IF('OddsRatio_working_3-way'!V30+SQRT('OddsRatio_working_3-way'!W30)&gt;0,0,PI()),ACOS('OddsRatio_working_3-way'!V30/(2*'OddsRatio_working_3-way'!X30)))</f>
        <v>0.44605872011062253</v>
      </c>
      <c r="Z30" s="11">
        <f>'OddsRatio_working_3-way'!X30^(1/3)*COS('OddsRatio_working_3-way'!Y30/3)</f>
        <v>0.51790278746656471</v>
      </c>
      <c r="AA30" s="11">
        <f>'OddsRatio_working_3-way'!X30^(1/3)*COS(('OddsRatio_working_3-way'!Y30+2*PI())/3)</f>
        <v>-0.32613552013684793</v>
      </c>
      <c r="AB30" s="11">
        <f>'OddsRatio_working_3-way'!X30^(1/3)*COS(('OddsRatio_working_3-way'!Y30+4*PI())/3)</f>
        <v>-0.19176726732971691</v>
      </c>
      <c r="AC30" s="11">
        <f>'OddsRatio_working_3-way'!X30^(1/3)*SIN('OddsRatio_working_3-way'!Y30/3)</f>
        <v>7.7577546928736835E-2</v>
      </c>
      <c r="AD30" s="11">
        <f>'OddsRatio_working_3-way'!X30^(1/3)*SIN(('OddsRatio_working_3-way'!Y30+2*PI())/3)</f>
        <v>0.40972819717244957</v>
      </c>
      <c r="AE30" s="11">
        <f>'OddsRatio_working_3-way'!X30^(1/3)*SIN(('OddsRatio_working_3-way'!Y30+4*PI())/3)</f>
        <v>-0.48730574410118643</v>
      </c>
      <c r="AF30" s="11">
        <f>-'OddsRatio_working_3-way'!U30/(3*'OddsRatio_working_3-way'!X30^(1/3))*COS(('OddsRatio_working_3-way'!Y30)/3)</f>
        <v>0.5179027874665646</v>
      </c>
      <c r="AG30" s="11">
        <f>-'OddsRatio_working_3-way'!U30/(3*'OddsRatio_working_3-way'!X30^(1/3))*COS(('OddsRatio_working_3-way'!Y30+2*PI())/3)</f>
        <v>-0.32613552013684788</v>
      </c>
      <c r="AH30" s="11">
        <f>-'OddsRatio_working_3-way'!U30/(3*'OddsRatio_working_3-way'!X30^(1/3))*COS(('OddsRatio_working_3-way'!Y30+4*PI())/3)</f>
        <v>-0.19176726732971686</v>
      </c>
      <c r="AI30" s="11">
        <f>'OddsRatio_working_3-way'!U30/(3*'OddsRatio_working_3-way'!X30^(1/3))*SIN(('OddsRatio_working_3-way'!Y30)/3)</f>
        <v>-7.7577546928736821E-2</v>
      </c>
      <c r="AJ30" s="11">
        <f>'OddsRatio_working_3-way'!U30/(3*'OddsRatio_working_3-way'!X30^(1/3))*SIN(('OddsRatio_working_3-way'!Y30+2*PI())/3)</f>
        <v>-0.40972819717244952</v>
      </c>
      <c r="AK30" s="11">
        <f>'OddsRatio_working_3-way'!U30/(3*'OddsRatio_working_3-way'!X30^(1/3))*SIN(('OddsRatio_working_3-way'!Y30+4*PI())/3)</f>
        <v>0.48730574410118632</v>
      </c>
      <c r="AL30" s="11">
        <f>'OddsRatio_working_3-way'!Z30+'OddsRatio_working_3-way'!AF30</f>
        <v>1.0358055749331294</v>
      </c>
      <c r="AM30" s="11">
        <f>'OddsRatio_working_3-way'!AA30+'OddsRatio_working_3-way'!AG30</f>
        <v>-0.65227104027369576</v>
      </c>
      <c r="AN30" s="11">
        <f>'OddsRatio_working_3-way'!AB30+'OddsRatio_working_3-way'!AH30</f>
        <v>-0.38353453465943377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1.0358055749331294</v>
      </c>
      <c r="AS30" s="11">
        <f>IF(('OddsRatio_working_3-way'!X30=0),IF(Q30&gt;0,-Q30^(1/3),(-Q30)^(1/3)),'OddsRatio_working_3-way'!AM30-'OddsRatio_working_3-way'!R30/3)</f>
        <v>-0.65227104027369576</v>
      </c>
      <c r="AT30" s="11">
        <f>IF(('OddsRatio_working_3-way'!X30=0),IF(Q30&gt;0,-Q30^(1/3),(-Q30)^(1/3)),'OddsRatio_working_3-way'!AN30-'OddsRatio_working_3-way'!R30/3)</f>
        <v>-0.38353453465943377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2.66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2.83</v>
      </c>
      <c r="D31" s="9">
        <f t="shared" si="13"/>
        <v>0.36833510776317835</v>
      </c>
      <c r="E31" s="9">
        <f t="shared" si="14"/>
        <v>0.28570916677895053</v>
      </c>
      <c r="F31" s="9">
        <f t="shared" si="15"/>
        <v>0.34595572545787129</v>
      </c>
      <c r="G31" s="9">
        <f t="shared" si="16"/>
        <v>1.0330837636699801</v>
      </c>
      <c r="H31" s="9">
        <f t="shared" si="17"/>
        <v>2.7149190476921672</v>
      </c>
      <c r="I31" s="9">
        <f t="shared" si="18"/>
        <v>3.5000627080813511</v>
      </c>
      <c r="J31" s="9">
        <f t="shared" si="19"/>
        <v>2.8905432875160635</v>
      </c>
      <c r="K31" s="11">
        <f t="shared" si="20"/>
        <v>0.37593984962406013</v>
      </c>
      <c r="L31" s="11">
        <f t="shared" si="21"/>
        <v>0.29239766081871343</v>
      </c>
      <c r="M31" s="11">
        <f t="shared" si="22"/>
        <v>0.35335689045936397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-0.28554881717964242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0.2295584600332895</v>
      </c>
      <c r="Q31" s="11">
        <f>2*'OddsRatio_working_3-way'!K31*'OddsRatio_working_3-way'!L31*'OddsRatio_working_3-way'!M31</f>
        <v>7.768475804849051E-2</v>
      </c>
      <c r="R31" s="11">
        <f t="shared" si="23"/>
        <v>0</v>
      </c>
      <c r="S31" s="11">
        <f t="shared" si="24"/>
        <v>-0.80392019235320922</v>
      </c>
      <c r="T31" s="11">
        <f t="shared" si="25"/>
        <v>-0.272054210610223</v>
      </c>
      <c r="U31" s="11">
        <f>'OddsRatio_working_3-way'!S31-'OddsRatio_working_3-way'!R31^2/3</f>
        <v>-0.80392019235320922</v>
      </c>
      <c r="V31" s="11">
        <f>'OddsRatio_working_3-way'!S31*'OddsRatio_working_3-way'!R31/3-2*'OddsRatio_working_3-way'!R31^3/27-'OddsRatio_working_3-way'!T31</f>
        <v>0.272054210610223</v>
      </c>
      <c r="W31" s="11">
        <f>'OddsRatio_working_3-way'!V31^2+4*'OddsRatio_working_3-way'!U31^3/27</f>
        <v>-2.9589083474297895E-3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0.1387195028269109</v>
      </c>
      <c r="Y31" s="11">
        <f>IF('OddsRatio_working_3-way'!W31&gt;=0,IF('OddsRatio_working_3-way'!V31+SQRT('OddsRatio_working_3-way'!W31)&gt;0,0,PI()),ACOS('OddsRatio_working_3-way'!V31/(2*'OddsRatio_working_3-way'!X31)))</f>
        <v>0.19734256681353735</v>
      </c>
      <c r="Z31" s="11">
        <f>'OddsRatio_working_3-way'!X31^(1/3)*COS('OddsRatio_working_3-way'!Y31/3)</f>
        <v>0.51654188183499017</v>
      </c>
      <c r="AA31" s="11">
        <f>'OddsRatio_working_3-way'!X31^(1/3)*COS(('OddsRatio_working_3-way'!Y31+2*PI())/3)</f>
        <v>-0.28773976038956711</v>
      </c>
      <c r="AB31" s="11">
        <f>'OddsRatio_working_3-way'!X31^(1/3)*COS(('OddsRatio_working_3-way'!Y31+4*PI())/3)</f>
        <v>-0.2288021214454232</v>
      </c>
      <c r="AC31" s="11">
        <f>'OddsRatio_working_3-way'!X31^(1/3)*SIN('OddsRatio_working_3-way'!Y31/3)</f>
        <v>3.4027661709802481E-2</v>
      </c>
      <c r="AD31" s="11">
        <f>'OddsRatio_working_3-way'!X31^(1/3)*SIN(('OddsRatio_working_3-way'!Y31+2*PI())/3)</f>
        <v>0.43032456093281996</v>
      </c>
      <c r="AE31" s="11">
        <f>'OddsRatio_working_3-way'!X31^(1/3)*SIN(('OddsRatio_working_3-way'!Y31+4*PI())/3)</f>
        <v>-0.46435222264262244</v>
      </c>
      <c r="AF31" s="11">
        <f>-'OddsRatio_working_3-way'!U31/(3*'OddsRatio_working_3-way'!X31^(1/3))*COS(('OddsRatio_working_3-way'!Y31)/3)</f>
        <v>0.51654188183499006</v>
      </c>
      <c r="AG31" s="11">
        <f>-'OddsRatio_working_3-way'!U31/(3*'OddsRatio_working_3-way'!X31^(1/3))*COS(('OddsRatio_working_3-way'!Y31+2*PI())/3)</f>
        <v>-0.28773976038956706</v>
      </c>
      <c r="AH31" s="11">
        <f>-'OddsRatio_working_3-way'!U31/(3*'OddsRatio_working_3-way'!X31^(1/3))*COS(('OddsRatio_working_3-way'!Y31+4*PI())/3)</f>
        <v>-0.22880212144542314</v>
      </c>
      <c r="AI31" s="11">
        <f>'OddsRatio_working_3-way'!U31/(3*'OddsRatio_working_3-way'!X31^(1/3))*SIN(('OddsRatio_working_3-way'!Y31)/3)</f>
        <v>-3.4027661709802474E-2</v>
      </c>
      <c r="AJ31" s="11">
        <f>'OddsRatio_working_3-way'!U31/(3*'OddsRatio_working_3-way'!X31^(1/3))*SIN(('OddsRatio_working_3-way'!Y31+2*PI())/3)</f>
        <v>-0.43032456093281984</v>
      </c>
      <c r="AK31" s="11">
        <f>'OddsRatio_working_3-way'!U31/(3*'OddsRatio_working_3-way'!X31^(1/3))*SIN(('OddsRatio_working_3-way'!Y31+4*PI())/3)</f>
        <v>0.46435222264262233</v>
      </c>
      <c r="AL31" s="11">
        <f>'OddsRatio_working_3-way'!Z31+'OddsRatio_working_3-way'!AF31</f>
        <v>1.0330837636699801</v>
      </c>
      <c r="AM31" s="11">
        <f>'OddsRatio_working_3-way'!AA31+'OddsRatio_working_3-way'!AG31</f>
        <v>-0.57547952077913411</v>
      </c>
      <c r="AN31" s="11">
        <f>'OddsRatio_working_3-way'!AB31+'OddsRatio_working_3-way'!AH31</f>
        <v>-0.45760424289084634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1.0330837636699801</v>
      </c>
      <c r="AS31" s="11">
        <f>IF(('OddsRatio_working_3-way'!X31=0),IF(Q31&gt;0,-Q31^(1/3),(-Q31)^(1/3)),'OddsRatio_working_3-way'!AM31-'OddsRatio_working_3-way'!R31/3)</f>
        <v>-0.57547952077913411</v>
      </c>
      <c r="AT31" s="11">
        <f>IF(('OddsRatio_working_3-way'!X31=0),IF(Q31&gt;0,-Q31^(1/3),(-Q31)^(1/3)),'OddsRatio_working_3-way'!AN31-'OddsRatio_working_3-way'!R31/3)</f>
        <v>-0.45760424289084634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2.96</v>
      </c>
      <c r="D32" s="9">
        <f t="shared" si="13"/>
        <v>0.37688609912691579</v>
      </c>
      <c r="E32" s="9">
        <f t="shared" si="14"/>
        <v>0.29257023165204415</v>
      </c>
      <c r="F32" s="9">
        <f t="shared" si="15"/>
        <v>0.33054366922104023</v>
      </c>
      <c r="G32" s="9">
        <f t="shared" si="16"/>
        <v>1.033325954307835</v>
      </c>
      <c r="H32" s="9">
        <f t="shared" si="17"/>
        <v>2.6533215268925363</v>
      </c>
      <c r="I32" s="9">
        <f t="shared" si="18"/>
        <v>3.4179827330803327</v>
      </c>
      <c r="J32" s="9">
        <f t="shared" si="19"/>
        <v>3.0253188704433569</v>
      </c>
      <c r="K32" s="11">
        <f t="shared" si="20"/>
        <v>0.38461538461538458</v>
      </c>
      <c r="L32" s="11">
        <f t="shared" si="21"/>
        <v>0.29940119760479045</v>
      </c>
      <c r="M32" s="11">
        <f t="shared" si="22"/>
        <v>0.33783783783783783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-0.28548308787829746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0.22953054390180136</v>
      </c>
      <c r="Q32" s="11">
        <f>2*'OddsRatio_working_3-way'!K32*'OddsRatio_working_3-way'!L32*'OddsRatio_working_3-way'!M32</f>
        <v>7.7806964034508944E-2</v>
      </c>
      <c r="R32" s="11">
        <f t="shared" si="23"/>
        <v>0</v>
      </c>
      <c r="S32" s="11">
        <f t="shared" si="24"/>
        <v>-0.80400750043607172</v>
      </c>
      <c r="T32" s="11">
        <f t="shared" si="25"/>
        <v>-0.27254491540205827</v>
      </c>
      <c r="U32" s="11">
        <f>'OddsRatio_working_3-way'!S32-'OddsRatio_working_3-way'!R32^2/3</f>
        <v>-0.80400750043607172</v>
      </c>
      <c r="V32" s="11">
        <f>'OddsRatio_working_3-way'!S32*'OddsRatio_working_3-way'!R32/3-2*'OddsRatio_working_3-way'!R32^3/27-'OddsRatio_working_3-way'!T32</f>
        <v>0.27254491540205827</v>
      </c>
      <c r="W32" s="11">
        <f>'OddsRatio_working_3-way'!V32^2+4*'OddsRatio_working_3-way'!U32^3/27</f>
        <v>-2.7167519538689455E-3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0.13874210145570814</v>
      </c>
      <c r="Y32" s="11">
        <f>IF('OddsRatio_working_3-way'!W32&gt;=0,IF('OddsRatio_working_3-way'!V32+SQRT('OddsRatio_working_3-way'!W32)&gt;0,0,PI()),ACOS('OddsRatio_working_3-way'!V32/(2*'OddsRatio_working_3-way'!X32)))</f>
        <v>0.18896194229429497</v>
      </c>
      <c r="Z32" s="11">
        <f>'OddsRatio_working_3-way'!X32^(1/3)*COS('OddsRatio_working_3-way'!Y32/3)</f>
        <v>0.51666297715391751</v>
      </c>
      <c r="AA32" s="11">
        <f>'OddsRatio_working_3-way'!X32^(1/3)*COS(('OddsRatio_working_3-way'!Y32+2*PI())/3)</f>
        <v>-0.28655206861805183</v>
      </c>
      <c r="AB32" s="11">
        <f>'OddsRatio_working_3-way'!X32^(1/3)*COS(('OddsRatio_working_3-way'!Y32+4*PI())/3)</f>
        <v>-0.23011090853586583</v>
      </c>
      <c r="AC32" s="11">
        <f>'OddsRatio_working_3-way'!X32^(1/3)*SIN('OddsRatio_working_3-way'!Y32/3)</f>
        <v>3.2586318966825026E-2</v>
      </c>
      <c r="AD32" s="11">
        <f>'OddsRatio_working_3-way'!X32^(1/3)*SIN(('OddsRatio_working_3-way'!Y32+2*PI())/3)</f>
        <v>0.43115010392677922</v>
      </c>
      <c r="AE32" s="11">
        <f>'OddsRatio_working_3-way'!X32^(1/3)*SIN(('OddsRatio_working_3-way'!Y32+4*PI())/3)</f>
        <v>-0.46373642289360401</v>
      </c>
      <c r="AF32" s="11">
        <f>-'OddsRatio_working_3-way'!U32/(3*'OddsRatio_working_3-way'!X32^(1/3))*COS(('OddsRatio_working_3-way'!Y32)/3)</f>
        <v>0.51666297715391762</v>
      </c>
      <c r="AG32" s="11">
        <f>-'OddsRatio_working_3-way'!U32/(3*'OddsRatio_working_3-way'!X32^(1/3))*COS(('OddsRatio_working_3-way'!Y32+2*PI())/3)</f>
        <v>-0.28655206861805188</v>
      </c>
      <c r="AH32" s="11">
        <f>-'OddsRatio_working_3-way'!U32/(3*'OddsRatio_working_3-way'!X32^(1/3))*COS(('OddsRatio_working_3-way'!Y32+4*PI())/3)</f>
        <v>-0.23011090853586588</v>
      </c>
      <c r="AI32" s="11">
        <f>'OddsRatio_working_3-way'!U32/(3*'OddsRatio_working_3-way'!X32^(1/3))*SIN(('OddsRatio_working_3-way'!Y32)/3)</f>
        <v>-3.2586318966825033E-2</v>
      </c>
      <c r="AJ32" s="11">
        <f>'OddsRatio_working_3-way'!U32/(3*'OddsRatio_working_3-way'!X32^(1/3))*SIN(('OddsRatio_working_3-way'!Y32+2*PI())/3)</f>
        <v>-0.43115010392677933</v>
      </c>
      <c r="AK32" s="11">
        <f>'OddsRatio_working_3-way'!U32/(3*'OddsRatio_working_3-way'!X32^(1/3))*SIN(('OddsRatio_working_3-way'!Y32+4*PI())/3)</f>
        <v>0.46373642289360412</v>
      </c>
      <c r="AL32" s="11">
        <f>'OddsRatio_working_3-way'!Z32+'OddsRatio_working_3-way'!AF32</f>
        <v>1.033325954307835</v>
      </c>
      <c r="AM32" s="11">
        <f>'OddsRatio_working_3-way'!AA32+'OddsRatio_working_3-way'!AG32</f>
        <v>-0.57310413723610365</v>
      </c>
      <c r="AN32" s="11">
        <f>'OddsRatio_working_3-way'!AB32+'OddsRatio_working_3-way'!AH32</f>
        <v>-0.46022181707173171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1.033325954307835</v>
      </c>
      <c r="AS32" s="11">
        <f>IF(('OddsRatio_working_3-way'!X32=0),IF(Q32&gt;0,-Q32^(1/3),(-Q32)^(1/3)),'OddsRatio_working_3-way'!AM32-'OddsRatio_working_3-way'!R32/3)</f>
        <v>-0.57310413723610365</v>
      </c>
      <c r="AT32" s="11">
        <f>IF(('OddsRatio_working_3-way'!X32=0),IF(Q32&gt;0,-Q32^(1/3),(-Q32)^(1/3)),'OddsRatio_working_3-way'!AN32-'OddsRatio_working_3-way'!R32/3)</f>
        <v>-0.46022181707173171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2.06</v>
      </c>
      <c r="B33" s="4">
        <f>IF('True_Odds_Calculator_3-way'!B34="","",'True_Odds_Calculator_3-way'!B34)</f>
        <v>3.76</v>
      </c>
      <c r="C33" s="4">
        <f>IF('True_Odds_Calculator_3-way'!C34="","",'True_Odds_Calculator_3-way'!C34)</f>
        <v>3.69</v>
      </c>
      <c r="D33" s="9">
        <f t="shared" si="13"/>
        <v>0.47669015003964615</v>
      </c>
      <c r="E33" s="9">
        <f t="shared" si="14"/>
        <v>0.25917348556864028</v>
      </c>
      <c r="F33" s="9">
        <f t="shared" si="15"/>
        <v>0.26413636439171356</v>
      </c>
      <c r="G33" s="9">
        <f t="shared" si="16"/>
        <v>1.0356591963508943</v>
      </c>
      <c r="H33" s="9">
        <f t="shared" si="17"/>
        <v>2.0977987481319476</v>
      </c>
      <c r="I33" s="9">
        <f t="shared" si="18"/>
        <v>3.8584193819284689</v>
      </c>
      <c r="J33" s="9">
        <f t="shared" si="19"/>
        <v>3.7859232381839045</v>
      </c>
      <c r="K33" s="11">
        <f t="shared" si="20"/>
        <v>0.4854368932038835</v>
      </c>
      <c r="L33" s="11">
        <f t="shared" si="21"/>
        <v>0.26595744680851063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-0.27535045335993535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0.22777159190720186</v>
      </c>
      <c r="Q33" s="11">
        <f>2*'OddsRatio_working_3-way'!K33*'OddsRatio_working_3-way'!L33*'OddsRatio_working_3-way'!M33</f>
        <v>6.9975911492227927E-2</v>
      </c>
      <c r="R33" s="11">
        <f t="shared" si="23"/>
        <v>0</v>
      </c>
      <c r="S33" s="11">
        <f t="shared" si="24"/>
        <v>-0.82720616264779168</v>
      </c>
      <c r="T33" s="11">
        <f t="shared" si="25"/>
        <v>-0.25413399774125711</v>
      </c>
      <c r="U33" s="11">
        <f>'OddsRatio_working_3-way'!S33-'OddsRatio_working_3-way'!R33^2/3</f>
        <v>-0.82720616264779168</v>
      </c>
      <c r="V33" s="11">
        <f>'OddsRatio_working_3-way'!S33*'OddsRatio_working_3-way'!R33/3-2*'OddsRatio_working_3-way'!R33^3/27-'OddsRatio_working_3-way'!T33</f>
        <v>0.25413399774125711</v>
      </c>
      <c r="W33" s="11">
        <f>'OddsRatio_working_3-way'!V33^2+4*'OddsRatio_working_3-way'!U33^3/27</f>
        <v>-1.9272561606776026E-2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0.14479006389832944</v>
      </c>
      <c r="Y33" s="11">
        <f>IF('OddsRatio_working_3-way'!W33&gt;=0,IF('OddsRatio_working_3-way'!V33+SQRT('OddsRatio_working_3-way'!W33)&gt;0,0,PI()),ACOS('OddsRatio_working_3-way'!V33/(2*'OddsRatio_working_3-way'!X33)))</f>
        <v>0.49997459234046793</v>
      </c>
      <c r="Z33" s="11">
        <f>'OddsRatio_working_3-way'!X33^(1/3)*COS('OddsRatio_working_3-way'!Y33/3)</f>
        <v>0.51782959817544716</v>
      </c>
      <c r="AA33" s="11">
        <f>'OddsRatio_working_3-way'!X33^(1/3)*COS(('OddsRatio_working_3-way'!Y33+2*PI())/3)</f>
        <v>-0.33435299300856952</v>
      </c>
      <c r="AB33" s="11">
        <f>'OddsRatio_working_3-way'!X33^(1/3)*COS(('OddsRatio_working_3-way'!Y33+4*PI())/3)</f>
        <v>-0.18347660516687747</v>
      </c>
      <c r="AC33" s="11">
        <f>'OddsRatio_working_3-way'!X33^(1/3)*SIN('OddsRatio_working_3-way'!Y33/3)</f>
        <v>8.7108523134759239E-2</v>
      </c>
      <c r="AD33" s="11">
        <f>'OddsRatio_working_3-way'!X33^(1/3)*SIN(('OddsRatio_working_3-way'!Y33+2*PI())/3)</f>
        <v>0.4048993252840456</v>
      </c>
      <c r="AE33" s="11">
        <f>'OddsRatio_working_3-way'!X33^(1/3)*SIN(('OddsRatio_working_3-way'!Y33+4*PI())/3)</f>
        <v>-0.49200784841880479</v>
      </c>
      <c r="AF33" s="11">
        <f>-'OddsRatio_working_3-way'!U33/(3*'OddsRatio_working_3-way'!X33^(1/3))*COS(('OddsRatio_working_3-way'!Y33)/3)</f>
        <v>0.51782959817544716</v>
      </c>
      <c r="AG33" s="11">
        <f>-'OddsRatio_working_3-way'!U33/(3*'OddsRatio_working_3-way'!X33^(1/3))*COS(('OddsRatio_working_3-way'!Y33+2*PI())/3)</f>
        <v>-0.33435299300856952</v>
      </c>
      <c r="AH33" s="11">
        <f>-'OddsRatio_working_3-way'!U33/(3*'OddsRatio_working_3-way'!X33^(1/3))*COS(('OddsRatio_working_3-way'!Y33+4*PI())/3)</f>
        <v>-0.18347660516687747</v>
      </c>
      <c r="AI33" s="11">
        <f>'OddsRatio_working_3-way'!U33/(3*'OddsRatio_working_3-way'!X33^(1/3))*SIN(('OddsRatio_working_3-way'!Y33)/3)</f>
        <v>-8.7108523134759239E-2</v>
      </c>
      <c r="AJ33" s="11">
        <f>'OddsRatio_working_3-way'!U33/(3*'OddsRatio_working_3-way'!X33^(1/3))*SIN(('OddsRatio_working_3-way'!Y33+2*PI())/3)</f>
        <v>-0.4048993252840456</v>
      </c>
      <c r="AK33" s="11">
        <f>'OddsRatio_working_3-way'!U33/(3*'OddsRatio_working_3-way'!X33^(1/3))*SIN(('OddsRatio_working_3-way'!Y33+4*PI())/3)</f>
        <v>0.49200784841880479</v>
      </c>
      <c r="AL33" s="11">
        <f>'OddsRatio_working_3-way'!Z33+'OddsRatio_working_3-way'!AF33</f>
        <v>1.0356591963508943</v>
      </c>
      <c r="AM33" s="11">
        <f>'OddsRatio_working_3-way'!AA33+'OddsRatio_working_3-way'!AG33</f>
        <v>-0.66870598601713904</v>
      </c>
      <c r="AN33" s="11">
        <f>'OddsRatio_working_3-way'!AB33+'OddsRatio_working_3-way'!AH33</f>
        <v>-0.36695321033375494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1.0356591963508943</v>
      </c>
      <c r="AS33" s="11">
        <f>IF(('OddsRatio_working_3-way'!X33=0),IF(Q33&gt;0,-Q33^(1/3),(-Q33)^(1/3)),'OddsRatio_working_3-way'!AM33-'OddsRatio_working_3-way'!R33/3)</f>
        <v>-0.66870598601713904</v>
      </c>
      <c r="AT33" s="11">
        <f>IF(('OddsRatio_working_3-way'!X33=0),IF(Q33&gt;0,-Q33^(1/3),(-Q33)^(1/3)),'OddsRatio_working_3-way'!AN33-'OddsRatio_working_3-way'!R33/3)</f>
        <v>-0.36695321033375494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4.24</v>
      </c>
      <c r="B34" s="4">
        <f>IF('True_Odds_Calculator_3-way'!B35="","",'True_Odds_Calculator_3-way'!B35)</f>
        <v>3.63</v>
      </c>
      <c r="C34" s="4">
        <f>IF('True_Odds_Calculator_3-way'!C35="","",'True_Odds_Calculator_3-way'!C35)</f>
        <v>1.95</v>
      </c>
      <c r="D34" s="9">
        <f t="shared" si="13"/>
        <v>0.22896864153294116</v>
      </c>
      <c r="E34" s="9">
        <f t="shared" si="14"/>
        <v>0.26785074221079691</v>
      </c>
      <c r="F34" s="9">
        <f t="shared" si="15"/>
        <v>0.50318061625626176</v>
      </c>
      <c r="G34" s="9">
        <f t="shared" si="16"/>
        <v>1.0393241620728313</v>
      </c>
      <c r="H34" s="9">
        <f t="shared" si="17"/>
        <v>4.3674102851159748</v>
      </c>
      <c r="I34" s="9">
        <f t="shared" si="18"/>
        <v>3.7334225462515467</v>
      </c>
      <c r="J34" s="9">
        <f t="shared" si="19"/>
        <v>1.987357953969189</v>
      </c>
      <c r="K34" s="11">
        <f t="shared" si="20"/>
        <v>0.23584905660377356</v>
      </c>
      <c r="L34" s="11">
        <f t="shared" si="21"/>
        <v>0.27548209366391185</v>
      </c>
      <c r="M34" s="11">
        <f t="shared" si="22"/>
        <v>0.51282051282051289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-0.26972255874485707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0.22723607629268011</v>
      </c>
      <c r="Q34" s="11">
        <f>2*'OddsRatio_working_3-way'!K34*'OddsRatio_working_3-way'!L34*'OddsRatio_working_3-way'!M34</f>
        <v>6.6638145540375393E-2</v>
      </c>
      <c r="R34" s="11">
        <f t="shared" si="23"/>
        <v>0</v>
      </c>
      <c r="S34" s="11">
        <f t="shared" si="24"/>
        <v>-0.84248079712024804</v>
      </c>
      <c r="T34" s="11">
        <f t="shared" si="25"/>
        <v>-0.24706181733731611</v>
      </c>
      <c r="U34" s="11">
        <f>'OddsRatio_working_3-way'!S34-'OddsRatio_working_3-way'!R34^2/3</f>
        <v>-0.84248079712024804</v>
      </c>
      <c r="V34" s="11">
        <f>'OddsRatio_working_3-way'!S34*'OddsRatio_working_3-way'!R34/3-2*'OddsRatio_working_3-way'!R34^3/27-'OddsRatio_working_3-way'!T34</f>
        <v>0.24706181733731611</v>
      </c>
      <c r="W34" s="11">
        <f>'OddsRatio_working_3-way'!V34^2+4*'OddsRatio_working_3-way'!U34^3/27</f>
        <v>-2.754873627839928E-2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0.14881891501453756</v>
      </c>
      <c r="Y34" s="11">
        <f>IF('OddsRatio_working_3-way'!W34&gt;=0,IF('OddsRatio_working_3-way'!V34+SQRT('OddsRatio_working_3-way'!W34)&gt;0,0,PI()),ACOS('OddsRatio_working_3-way'!V34/(2*'OddsRatio_working_3-way'!X34)))</f>
        <v>0.59155358751638032</v>
      </c>
      <c r="Z34" s="11">
        <f>'OddsRatio_working_3-way'!X34^(1/3)*COS('OddsRatio_working_3-way'!Y34/3)</f>
        <v>0.51966208103641554</v>
      </c>
      <c r="AA34" s="11">
        <f>'OddsRatio_working_3-way'!X34^(1/3)*COS(('OddsRatio_working_3-way'!Y34+2*PI())/3)</f>
        <v>-0.34974038613777275</v>
      </c>
      <c r="AB34" s="11">
        <f>'OddsRatio_working_3-way'!X34^(1/3)*COS(('OddsRatio_working_3-way'!Y34+4*PI())/3)</f>
        <v>-0.16992169489864314</v>
      </c>
      <c r="AC34" s="11">
        <f>'OddsRatio_working_3-way'!X34^(1/3)*SIN('OddsRatio_working_3-way'!Y34/3)</f>
        <v>0.10381836979223787</v>
      </c>
      <c r="AD34" s="11">
        <f>'OddsRatio_working_3-way'!X34^(1/3)*SIN(('OddsRatio_working_3-way'!Y34+2*PI())/3)</f>
        <v>0.3981313786649045</v>
      </c>
      <c r="AE34" s="11">
        <f>'OddsRatio_working_3-way'!X34^(1/3)*SIN(('OddsRatio_working_3-way'!Y34+4*PI())/3)</f>
        <v>-0.50194974845714224</v>
      </c>
      <c r="AF34" s="11">
        <f>-'OddsRatio_working_3-way'!U34/(3*'OddsRatio_working_3-way'!X34^(1/3))*COS(('OddsRatio_working_3-way'!Y34)/3)</f>
        <v>0.51966208103641565</v>
      </c>
      <c r="AG34" s="11">
        <f>-'OddsRatio_working_3-way'!U34/(3*'OddsRatio_working_3-way'!X34^(1/3))*COS(('OddsRatio_working_3-way'!Y34+2*PI())/3)</f>
        <v>-0.34974038613777286</v>
      </c>
      <c r="AH34" s="11">
        <f>-'OddsRatio_working_3-way'!U34/(3*'OddsRatio_working_3-way'!X34^(1/3))*COS(('OddsRatio_working_3-way'!Y34+4*PI())/3)</f>
        <v>-0.16992169489864317</v>
      </c>
      <c r="AI34" s="11">
        <f>'OddsRatio_working_3-way'!U34/(3*'OddsRatio_working_3-way'!X34^(1/3))*SIN(('OddsRatio_working_3-way'!Y34)/3)</f>
        <v>-0.10381836979223788</v>
      </c>
      <c r="AJ34" s="11">
        <f>'OddsRatio_working_3-way'!U34/(3*'OddsRatio_working_3-way'!X34^(1/3))*SIN(('OddsRatio_working_3-way'!Y34+2*PI())/3)</f>
        <v>-0.39813137866490461</v>
      </c>
      <c r="AK34" s="11">
        <f>'OddsRatio_working_3-way'!U34/(3*'OddsRatio_working_3-way'!X34^(1/3))*SIN(('OddsRatio_working_3-way'!Y34+4*PI())/3)</f>
        <v>0.50194974845714235</v>
      </c>
      <c r="AL34" s="11">
        <f>'OddsRatio_working_3-way'!Z34+'OddsRatio_working_3-way'!AF34</f>
        <v>1.0393241620728313</v>
      </c>
      <c r="AM34" s="11">
        <f>'OddsRatio_working_3-way'!AA34+'OddsRatio_working_3-way'!AG34</f>
        <v>-0.69948077227554561</v>
      </c>
      <c r="AN34" s="11">
        <f>'OddsRatio_working_3-way'!AB34+'OddsRatio_working_3-way'!AH34</f>
        <v>-0.33984338979728634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1.0393241620728313</v>
      </c>
      <c r="AS34" s="11">
        <f>IF(('OddsRatio_working_3-way'!X34=0),IF(Q34&gt;0,-Q34^(1/3),(-Q34)^(1/3)),'OddsRatio_working_3-way'!AM34-'OddsRatio_working_3-way'!R34/3)</f>
        <v>-0.69948077227554561</v>
      </c>
      <c r="AT34" s="11">
        <f>IF(('OddsRatio_working_3-way'!X34=0),IF(Q34&gt;0,-Q34^(1/3),(-Q34)^(1/3)),'OddsRatio_working_3-way'!AN34-'OddsRatio_working_3-way'!R34/3)</f>
        <v>-0.33984338979728634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1.34</v>
      </c>
      <c r="B35" s="4">
        <f>IF('True_Odds_Calculator_3-way'!B36="","",'True_Odds_Calculator_3-way'!B36)</f>
        <v>5.64</v>
      </c>
      <c r="C35" s="4">
        <f>IF('True_Odds_Calculator_3-way'!C36="","",'True_Odds_Calculator_3-way'!C36)</f>
        <v>9.7100000000000009</v>
      </c>
      <c r="D35" s="9">
        <f t="shared" si="13"/>
        <v>0.73426288757549696</v>
      </c>
      <c r="E35" s="9">
        <f t="shared" si="14"/>
        <v>0.16837829855449801</v>
      </c>
      <c r="F35" s="9">
        <f t="shared" si="15"/>
        <v>9.7358813870004904E-2</v>
      </c>
      <c r="G35" s="9">
        <f t="shared" si="16"/>
        <v>1.0644412997717345</v>
      </c>
      <c r="H35" s="9">
        <f t="shared" si="17"/>
        <v>1.3619100419223897</v>
      </c>
      <c r="I35" s="9">
        <f t="shared" si="18"/>
        <v>5.9390076309408473</v>
      </c>
      <c r="J35" s="9">
        <f t="shared" si="19"/>
        <v>10.271283721011809</v>
      </c>
      <c r="K35" s="11">
        <f t="shared" si="20"/>
        <v>0.74626865671641784</v>
      </c>
      <c r="L35" s="11">
        <f t="shared" si="21"/>
        <v>0.1773049645390071</v>
      </c>
      <c r="M35" s="11">
        <f t="shared" si="22"/>
        <v>0.10298661174047373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-0.1872457289772187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0.18655217459604709</v>
      </c>
      <c r="Q35" s="11">
        <f>2*'OddsRatio_working_3-way'!K35*'OddsRatio_working_3-way'!L35*'OddsRatio_working_3-way'!M35</f>
        <v>2.7253787377070429E-2</v>
      </c>
      <c r="R35" s="11">
        <f t="shared" si="23"/>
        <v>0</v>
      </c>
      <c r="S35" s="11">
        <f t="shared" si="24"/>
        <v>-0.99629602028863373</v>
      </c>
      <c r="T35" s="11">
        <f t="shared" si="25"/>
        <v>-0.14555091603924525</v>
      </c>
      <c r="U35" s="11">
        <f>'OddsRatio_working_3-way'!S35-'OddsRatio_working_3-way'!R35^2/3</f>
        <v>-0.99629602028863373</v>
      </c>
      <c r="V35" s="11">
        <f>'OddsRatio_working_3-way'!S35*'OddsRatio_working_3-way'!R35/3-2*'OddsRatio_working_3-way'!R35^3/27-'OddsRatio_working_3-way'!T35</f>
        <v>0.14555091603924525</v>
      </c>
      <c r="W35" s="11">
        <f>'OddsRatio_working_3-way'!V35^2+4*'OddsRatio_working_3-way'!U35^3/27</f>
        <v>-0.12532295579515659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0.19138183361739172</v>
      </c>
      <c r="Y35" s="11">
        <f>IF('OddsRatio_working_3-way'!W35&gt;=0,IF('OddsRatio_working_3-way'!V35+SQRT('OddsRatio_working_3-way'!W35)&gt;0,0,PI()),ACOS('OddsRatio_working_3-way'!V35/(2*'OddsRatio_working_3-way'!X35)))</f>
        <v>1.1807155280444928</v>
      </c>
      <c r="Z35" s="11">
        <f>'OddsRatio_working_3-way'!X35^(1/3)*COS('OddsRatio_working_3-way'!Y35/3)</f>
        <v>0.53222064988586726</v>
      </c>
      <c r="AA35" s="11">
        <f>'OddsRatio_working_3-way'!X35^(1/3)*COS(('OddsRatio_working_3-way'!Y35+2*PI())/3)</f>
        <v>-0.45749969232904852</v>
      </c>
      <c r="AB35" s="11">
        <f>'OddsRatio_working_3-way'!X35^(1/3)*COS(('OddsRatio_working_3-way'!Y35+4*PI())/3)</f>
        <v>-7.4720957556818859E-2</v>
      </c>
      <c r="AC35" s="11">
        <f>'OddsRatio_working_3-way'!X35^(1/3)*SIN('OddsRatio_working_3-way'!Y35/3)</f>
        <v>0.22099740556081138</v>
      </c>
      <c r="AD35" s="11">
        <f>'OddsRatio_working_3-way'!X35^(1/3)*SIN(('OddsRatio_working_3-way'!Y35+2*PI())/3)</f>
        <v>0.35041790043941895</v>
      </c>
      <c r="AE35" s="11">
        <f>'OddsRatio_working_3-way'!X35^(1/3)*SIN(('OddsRatio_working_3-way'!Y35+4*PI())/3)</f>
        <v>-0.57141530600023016</v>
      </c>
      <c r="AF35" s="11">
        <f>-'OddsRatio_working_3-way'!U35/(3*'OddsRatio_working_3-way'!X35^(1/3))*COS(('OddsRatio_working_3-way'!Y35)/3)</f>
        <v>0.53222064988586715</v>
      </c>
      <c r="AG35" s="11">
        <f>-'OddsRatio_working_3-way'!U35/(3*'OddsRatio_working_3-way'!X35^(1/3))*COS(('OddsRatio_working_3-way'!Y35+2*PI())/3)</f>
        <v>-0.45749969232904847</v>
      </c>
      <c r="AH35" s="11">
        <f>-'OddsRatio_working_3-way'!U35/(3*'OddsRatio_working_3-way'!X35^(1/3))*COS(('OddsRatio_working_3-way'!Y35+4*PI())/3)</f>
        <v>-7.4720957556818846E-2</v>
      </c>
      <c r="AI35" s="11">
        <f>'OddsRatio_working_3-way'!U35/(3*'OddsRatio_working_3-way'!X35^(1/3))*SIN(('OddsRatio_working_3-way'!Y35)/3)</f>
        <v>-0.22099740556081132</v>
      </c>
      <c r="AJ35" s="11">
        <f>'OddsRatio_working_3-way'!U35/(3*'OddsRatio_working_3-way'!X35^(1/3))*SIN(('OddsRatio_working_3-way'!Y35+2*PI())/3)</f>
        <v>-0.35041790043941889</v>
      </c>
      <c r="AK35" s="11">
        <f>'OddsRatio_working_3-way'!U35/(3*'OddsRatio_working_3-way'!X35^(1/3))*SIN(('OddsRatio_working_3-way'!Y35+4*PI())/3)</f>
        <v>0.57141530600023005</v>
      </c>
      <c r="AL35" s="11">
        <f>'OddsRatio_working_3-way'!Z35+'OddsRatio_working_3-way'!AF35</f>
        <v>1.0644412997717345</v>
      </c>
      <c r="AM35" s="11">
        <f>'OddsRatio_working_3-way'!AA35+'OddsRatio_working_3-way'!AG35</f>
        <v>-0.91499938465809705</v>
      </c>
      <c r="AN35" s="11">
        <f>'OddsRatio_working_3-way'!AB35+'OddsRatio_working_3-way'!AH35</f>
        <v>-0.14944191511363769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1.0644412997717345</v>
      </c>
      <c r="AS35" s="11">
        <f>IF(('OddsRatio_working_3-way'!X35=0),IF(Q35&gt;0,-Q35^(1/3),(-Q35)^(1/3)),'OddsRatio_working_3-way'!AM35-'OddsRatio_working_3-way'!R35/3)</f>
        <v>-0.91499938465809705</v>
      </c>
      <c r="AT35" s="11">
        <f>IF(('OddsRatio_working_3-way'!X35=0),IF(Q35&gt;0,-Q35^(1/3),(-Q35)^(1/3)),'OddsRatio_working_3-way'!AN35-'OddsRatio_working_3-way'!R35/3)</f>
        <v>-0.14944191511363769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4.46</v>
      </c>
      <c r="C36" s="4">
        <f>IF('True_Odds_Calculator_3-way'!C37="","",'True_Odds_Calculator_3-way'!C37)</f>
        <v>5.69</v>
      </c>
      <c r="D36" s="9">
        <f t="shared" si="13"/>
        <v>0.61430720346485357</v>
      </c>
      <c r="E36" s="9">
        <f t="shared" si="14"/>
        <v>0.21642202333497734</v>
      </c>
      <c r="F36" s="9">
        <f t="shared" si="15"/>
        <v>0.16927077320016912</v>
      </c>
      <c r="G36" s="9">
        <f t="shared" si="16"/>
        <v>1.0464167177804473</v>
      </c>
      <c r="H36" s="9">
        <f t="shared" si="17"/>
        <v>1.6278500306682682</v>
      </c>
      <c r="I36" s="9">
        <f t="shared" si="18"/>
        <v>4.6206018435203475</v>
      </c>
      <c r="J36" s="9">
        <f t="shared" si="19"/>
        <v>5.9076944063902985</v>
      </c>
      <c r="K36" s="11">
        <f t="shared" si="20"/>
        <v>0.625</v>
      </c>
      <c r="L36" s="11">
        <f t="shared" si="21"/>
        <v>0.22421524663677131</v>
      </c>
      <c r="M36" s="11">
        <f t="shared" si="22"/>
        <v>0.17574692442882248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-0.23979111335282566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0.2154968594103415</v>
      </c>
      <c r="Q36" s="11">
        <f>2*'OddsRatio_working_3-way'!K36*'OddsRatio_working_3-way'!L36*'OddsRatio_working_3-way'!M36</f>
        <v>4.9256425008078052E-2</v>
      </c>
      <c r="R36" s="11">
        <f t="shared" si="23"/>
        <v>0</v>
      </c>
      <c r="S36" s="11">
        <f t="shared" si="24"/>
        <v>-0.89868576194173677</v>
      </c>
      <c r="T36" s="11">
        <f t="shared" si="25"/>
        <v>-0.20541388844382552</v>
      </c>
      <c r="U36" s="11">
        <f>'OddsRatio_working_3-way'!S36-'OddsRatio_working_3-way'!R36^2/3</f>
        <v>-0.89868576194173677</v>
      </c>
      <c r="V36" s="11">
        <f>'OddsRatio_working_3-way'!S36*'OddsRatio_working_3-way'!R36/3-2*'OddsRatio_working_3-way'!R36^3/27-'OddsRatio_working_3-way'!T36</f>
        <v>0.20541388844382552</v>
      </c>
      <c r="W36" s="11">
        <f>'OddsRatio_working_3-way'!V36^2+4*'OddsRatio_working_3-way'!U36^3/27</f>
        <v>-6.533269928578897E-2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0.16395697976252899</v>
      </c>
      <c r="Y36" s="11">
        <f>IF('OddsRatio_working_3-way'!W36&gt;=0,IF('OddsRatio_working_3-way'!V36+SQRT('OddsRatio_working_3-way'!W36)&gt;0,0,PI()),ACOS('OddsRatio_working_3-way'!V36/(2*'OddsRatio_working_3-way'!X36)))</f>
        <v>0.89383648442479435</v>
      </c>
      <c r="Z36" s="11">
        <f>'OddsRatio_working_3-way'!X36^(1/3)*COS('OddsRatio_working_3-way'!Y36/3)</f>
        <v>0.52320835889022366</v>
      </c>
      <c r="AA36" s="11">
        <f>'OddsRatio_working_3-way'!X36^(1/3)*COS(('OddsRatio_working_3-way'!Y36+2*PI())/3)</f>
        <v>-0.40074870997356377</v>
      </c>
      <c r="AB36" s="11">
        <f>'OddsRatio_working_3-way'!X36^(1/3)*COS(('OddsRatio_working_3-way'!Y36+4*PI())/3)</f>
        <v>-0.12245964891666006</v>
      </c>
      <c r="AC36" s="11">
        <f>'OddsRatio_working_3-way'!X36^(1/3)*SIN('OddsRatio_working_3-way'!Y36/3)</f>
        <v>0.16067026431373169</v>
      </c>
      <c r="AD36" s="11">
        <f>'OddsRatio_working_3-way'!X36^(1/3)*SIN(('OddsRatio_working_3-way'!Y36+2*PI())/3)</f>
        <v>0.3727765981144337</v>
      </c>
      <c r="AE36" s="11">
        <f>'OddsRatio_working_3-way'!X36^(1/3)*SIN(('OddsRatio_working_3-way'!Y36+4*PI())/3)</f>
        <v>-0.5334468624281653</v>
      </c>
      <c r="AF36" s="11">
        <f>-'OddsRatio_working_3-way'!U36/(3*'OddsRatio_working_3-way'!X36^(1/3))*COS(('OddsRatio_working_3-way'!Y36)/3)</f>
        <v>0.52320835889022366</v>
      </c>
      <c r="AG36" s="11">
        <f>-'OddsRatio_working_3-way'!U36/(3*'OddsRatio_working_3-way'!X36^(1/3))*COS(('OddsRatio_working_3-way'!Y36+2*PI())/3)</f>
        <v>-0.40074870997356377</v>
      </c>
      <c r="AH36" s="11">
        <f>-'OddsRatio_working_3-way'!U36/(3*'OddsRatio_working_3-way'!X36^(1/3))*COS(('OddsRatio_working_3-way'!Y36+4*PI())/3)</f>
        <v>-0.12245964891666006</v>
      </c>
      <c r="AI36" s="11">
        <f>'OddsRatio_working_3-way'!U36/(3*'OddsRatio_working_3-way'!X36^(1/3))*SIN(('OddsRatio_working_3-way'!Y36)/3)</f>
        <v>-0.16067026431373169</v>
      </c>
      <c r="AJ36" s="11">
        <f>'OddsRatio_working_3-way'!U36/(3*'OddsRatio_working_3-way'!X36^(1/3))*SIN(('OddsRatio_working_3-way'!Y36+2*PI())/3)</f>
        <v>-0.3727765981144337</v>
      </c>
      <c r="AK36" s="11">
        <f>'OddsRatio_working_3-way'!U36/(3*'OddsRatio_working_3-way'!X36^(1/3))*SIN(('OddsRatio_working_3-way'!Y36+4*PI())/3)</f>
        <v>0.5334468624281653</v>
      </c>
      <c r="AL36" s="11">
        <f>'OddsRatio_working_3-way'!Z36+'OddsRatio_working_3-way'!AF36</f>
        <v>1.0464167177804473</v>
      </c>
      <c r="AM36" s="11">
        <f>'OddsRatio_working_3-way'!AA36+'OddsRatio_working_3-way'!AG36</f>
        <v>-0.80149741994712753</v>
      </c>
      <c r="AN36" s="11">
        <f>'OddsRatio_working_3-way'!AB36+'OddsRatio_working_3-way'!AH36</f>
        <v>-0.24491929783332012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1.0464167177804473</v>
      </c>
      <c r="AS36" s="11">
        <f>IF(('OddsRatio_working_3-way'!X36=0),IF(Q36&gt;0,-Q36^(1/3),(-Q36)^(1/3)),'OddsRatio_working_3-way'!AM36-'OddsRatio_working_3-way'!R36/3)</f>
        <v>-0.80149741994712753</v>
      </c>
      <c r="AT36" s="11">
        <f>IF(('OddsRatio_working_3-way'!X36=0),IF(Q36&gt;0,-Q36^(1/3),(-Q36)^(1/3)),'OddsRatio_working_3-way'!AN36-'OddsRatio_working_3-way'!R36/3)</f>
        <v>-0.24491929783332012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3.01</v>
      </c>
      <c r="B37" s="4">
        <f>IF('True_Odds_Calculator_3-way'!B38="","",'True_Odds_Calculator_3-way'!B38)</f>
        <v>3.48</v>
      </c>
      <c r="C37" s="4">
        <f>IF('True_Odds_Calculator_3-way'!C38="","",'True_Odds_Calculator_3-way'!C38)</f>
        <v>2.48</v>
      </c>
      <c r="D37" s="9">
        <f t="shared" si="13"/>
        <v>0.32464584501443583</v>
      </c>
      <c r="E37" s="9">
        <f t="shared" si="14"/>
        <v>0.2803701708312078</v>
      </c>
      <c r="F37" s="9">
        <f t="shared" si="15"/>
        <v>0.39498398415435632</v>
      </c>
      <c r="G37" s="9">
        <f t="shared" si="16"/>
        <v>1.0349650155469523</v>
      </c>
      <c r="H37" s="9">
        <f t="shared" si="17"/>
        <v>3.0802796812493738</v>
      </c>
      <c r="I37" s="9">
        <f t="shared" si="18"/>
        <v>3.5667132385564417</v>
      </c>
      <c r="J37" s="9">
        <f t="shared" si="19"/>
        <v>2.5317482230094894</v>
      </c>
      <c r="K37" s="11">
        <f t="shared" si="20"/>
        <v>0.33222591362126247</v>
      </c>
      <c r="L37" s="11">
        <f t="shared" si="21"/>
        <v>0.28735632183908044</v>
      </c>
      <c r="M37" s="11">
        <f t="shared" si="22"/>
        <v>0.40322580645161293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-0.28399587581624475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0.22981422695575371</v>
      </c>
      <c r="Q37" s="11">
        <f>2*'OddsRatio_working_3-way'!K37*'OddsRatio_working_3-way'!L37*'OddsRatio_working_3-way'!M37</f>
        <v>7.6989690772446814E-2</v>
      </c>
      <c r="R37" s="11">
        <f t="shared" si="23"/>
        <v>0</v>
      </c>
      <c r="S37" s="11">
        <f t="shared" si="24"/>
        <v>-0.80921677575505191</v>
      </c>
      <c r="T37" s="11">
        <f t="shared" si="25"/>
        <v>-0.27109439723787337</v>
      </c>
      <c r="U37" s="11">
        <f>'OddsRatio_working_3-way'!S37-'OddsRatio_working_3-way'!R37^2/3</f>
        <v>-0.80921677575505191</v>
      </c>
      <c r="V37" s="11">
        <f>'OddsRatio_working_3-way'!S37*'OddsRatio_working_3-way'!R37/3-2*'OddsRatio_working_3-way'!R37^3/27-'OddsRatio_working_3-way'!T37</f>
        <v>0.27109439723787337</v>
      </c>
      <c r="W37" s="11">
        <f>'OddsRatio_working_3-way'!V37^2+4*'OddsRatio_working_3-way'!U37^3/27</f>
        <v>-5.0116603637062329E-3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0.14009267698337421</v>
      </c>
      <c r="Y37" s="11">
        <f>IF('OddsRatio_working_3-way'!W37&gt;=0,IF('OddsRatio_working_3-way'!V37+SQRT('OddsRatio_working_3-way'!W37)&gt;0,0,PI()),ACOS('OddsRatio_working_3-way'!V37/(2*'OddsRatio_working_3-way'!X37)))</f>
        <v>0.25543381775929319</v>
      </c>
      <c r="Z37" s="11">
        <f>'OddsRatio_working_3-way'!X37^(1/3)*COS('OddsRatio_working_3-way'!Y37/3)</f>
        <v>0.51748250777347615</v>
      </c>
      <c r="AA37" s="11">
        <f>'OddsRatio_working_3-way'!X37^(1/3)*COS(('OddsRatio_working_3-way'!Y37+2*PI())/3)</f>
        <v>-0.29699154212249773</v>
      </c>
      <c r="AB37" s="11">
        <f>'OddsRatio_working_3-way'!X37^(1/3)*COS(('OddsRatio_working_3-way'!Y37+4*PI())/3)</f>
        <v>-0.22049096565097848</v>
      </c>
      <c r="AC37" s="11">
        <f>'OddsRatio_working_3-way'!X37^(1/3)*SIN('OddsRatio_working_3-way'!Y37/3)</f>
        <v>4.4167628418993209E-2</v>
      </c>
      <c r="AD37" s="11">
        <f>'OddsRatio_working_3-way'!X37^(1/3)*SIN(('OddsRatio_working_3-way'!Y37+2*PI())/3)</f>
        <v>0.42606918353641193</v>
      </c>
      <c r="AE37" s="11">
        <f>'OddsRatio_working_3-way'!X37^(1/3)*SIN(('OddsRatio_working_3-way'!Y37+4*PI())/3)</f>
        <v>-0.47023681195540512</v>
      </c>
      <c r="AF37" s="11">
        <f>-'OddsRatio_working_3-way'!U37/(3*'OddsRatio_working_3-way'!X37^(1/3))*COS(('OddsRatio_working_3-way'!Y37)/3)</f>
        <v>0.51748250777347615</v>
      </c>
      <c r="AG37" s="11">
        <f>-'OddsRatio_working_3-way'!U37/(3*'OddsRatio_working_3-way'!X37^(1/3))*COS(('OddsRatio_working_3-way'!Y37+2*PI())/3)</f>
        <v>-0.29699154212249773</v>
      </c>
      <c r="AH37" s="11">
        <f>-'OddsRatio_working_3-way'!U37/(3*'OddsRatio_working_3-way'!X37^(1/3))*COS(('OddsRatio_working_3-way'!Y37+4*PI())/3)</f>
        <v>-0.22049096565097848</v>
      </c>
      <c r="AI37" s="11">
        <f>'OddsRatio_working_3-way'!U37/(3*'OddsRatio_working_3-way'!X37^(1/3))*SIN(('OddsRatio_working_3-way'!Y37)/3)</f>
        <v>-4.4167628418993209E-2</v>
      </c>
      <c r="AJ37" s="11">
        <f>'OddsRatio_working_3-way'!U37/(3*'OddsRatio_working_3-way'!X37^(1/3))*SIN(('OddsRatio_working_3-way'!Y37+2*PI())/3)</f>
        <v>-0.42606918353641193</v>
      </c>
      <c r="AK37" s="11">
        <f>'OddsRatio_working_3-way'!U37/(3*'OddsRatio_working_3-way'!X37^(1/3))*SIN(('OddsRatio_working_3-way'!Y37+4*PI())/3)</f>
        <v>0.47023681195540512</v>
      </c>
      <c r="AL37" s="11">
        <f>'OddsRatio_working_3-way'!Z37+'OddsRatio_working_3-way'!AF37</f>
        <v>1.0349650155469523</v>
      </c>
      <c r="AM37" s="11">
        <f>'OddsRatio_working_3-way'!AA37+'OddsRatio_working_3-way'!AG37</f>
        <v>-0.59398308424499546</v>
      </c>
      <c r="AN37" s="11">
        <f>'OddsRatio_working_3-way'!AB37+'OddsRatio_working_3-way'!AH37</f>
        <v>-0.44098193130195695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1.0349650155469523</v>
      </c>
      <c r="AS37" s="11">
        <f>IF(('OddsRatio_working_3-way'!X37=0),IF(Q37&gt;0,-Q37^(1/3),(-Q37)^(1/3)),'OddsRatio_working_3-way'!AM37-'OddsRatio_working_3-way'!R37/3)</f>
        <v>-0.59398308424499546</v>
      </c>
      <c r="AT37" s="11">
        <f>IF(('OddsRatio_working_3-way'!X37=0),IF(Q37&gt;0,-Q37^(1/3),(-Q37)^(1/3)),'OddsRatio_working_3-way'!AN37-'OddsRatio_working_3-way'!R37/3)</f>
        <v>-0.44098193130195695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4.78</v>
      </c>
      <c r="B38" s="4">
        <f>IF('True_Odds_Calculator_3-way'!B39="","",'True_Odds_Calculator_3-way'!B39)</f>
        <v>4.03</v>
      </c>
      <c r="C38" s="4">
        <f>IF('True_Odds_Calculator_3-way'!C39="","",'True_Odds_Calculator_3-way'!C39)</f>
        <v>1.76</v>
      </c>
      <c r="D38" s="9">
        <f t="shared" si="13"/>
        <v>0.20218386629476343</v>
      </c>
      <c r="E38" s="9">
        <f t="shared" si="14"/>
        <v>0.24020804336697346</v>
      </c>
      <c r="F38" s="9">
        <f t="shared" si="15"/>
        <v>0.5576080903382632</v>
      </c>
      <c r="G38" s="9">
        <f t="shared" si="16"/>
        <v>1.043913508541191</v>
      </c>
      <c r="H38" s="9">
        <f t="shared" si="17"/>
        <v>4.9459930622857025</v>
      </c>
      <c r="I38" s="9">
        <f t="shared" si="18"/>
        <v>4.163057930879809</v>
      </c>
      <c r="J38" s="9">
        <f t="shared" si="19"/>
        <v>1.7933742664913048</v>
      </c>
      <c r="K38" s="11">
        <f t="shared" si="20"/>
        <v>0.20920502092050208</v>
      </c>
      <c r="L38" s="11">
        <f t="shared" si="21"/>
        <v>0.24813895781637715</v>
      </c>
      <c r="M38" s="11">
        <f t="shared" si="22"/>
        <v>0.56818181818181823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-0.25674524557639689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0.22328022901649575</v>
      </c>
      <c r="Q38" s="11">
        <f>2*'OddsRatio_working_3-way'!K38*'OddsRatio_working_3-way'!L38*'OddsRatio_working_3-way'!M38</f>
        <v>5.8990813478598601E-2</v>
      </c>
      <c r="R38" s="11">
        <f t="shared" si="23"/>
        <v>0</v>
      </c>
      <c r="S38" s="11">
        <f t="shared" si="24"/>
        <v>-0.86965672339999256</v>
      </c>
      <c r="T38" s="11">
        <f t="shared" si="25"/>
        <v>-0.22976399561426483</v>
      </c>
      <c r="U38" s="11">
        <f>'OddsRatio_working_3-way'!S38-'OddsRatio_working_3-way'!R38^2/3</f>
        <v>-0.86965672339999256</v>
      </c>
      <c r="V38" s="11">
        <f>'OddsRatio_working_3-way'!S38*'OddsRatio_working_3-way'!R38/3-2*'OddsRatio_working_3-way'!R38^3/27-'OddsRatio_working_3-way'!T38</f>
        <v>0.22976399561426483</v>
      </c>
      <c r="W38" s="11">
        <f>'OddsRatio_working_3-way'!V38^2+4*'OddsRatio_working_3-way'!U38^3/27</f>
        <v>-4.464907362947812E-2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0.15607735847177676</v>
      </c>
      <c r="Y38" s="11">
        <f>IF('OddsRatio_working_3-way'!W38&gt;=0,IF('OddsRatio_working_3-way'!V38+SQRT('OddsRatio_working_3-way'!W38)&gt;0,0,PI()),ACOS('OddsRatio_working_3-way'!V38/(2*'OddsRatio_working_3-way'!X38)))</f>
        <v>0.74356791611384154</v>
      </c>
      <c r="Z38" s="11">
        <f>'OddsRatio_working_3-way'!X38^(1/3)*COS('OddsRatio_working_3-way'!Y38/3)</f>
        <v>0.52195675427059551</v>
      </c>
      <c r="AA38" s="11">
        <f>'OddsRatio_working_3-way'!X38^(1/3)*COS(('OddsRatio_working_3-way'!Y38+2*PI())/3)</f>
        <v>-0.3753682405563063</v>
      </c>
      <c r="AB38" s="11">
        <f>'OddsRatio_working_3-way'!X38^(1/3)*COS(('OddsRatio_working_3-way'!Y38+4*PI())/3)</f>
        <v>-0.14658851371428935</v>
      </c>
      <c r="AC38" s="11">
        <f>'OddsRatio_working_3-way'!X38^(1/3)*SIN('OddsRatio_working_3-way'!Y38/3)</f>
        <v>0.13208603687736761</v>
      </c>
      <c r="AD38" s="11">
        <f>'OddsRatio_working_3-way'!X38^(1/3)*SIN(('OddsRatio_working_3-way'!Y38+2*PI())/3)</f>
        <v>0.38598479043652373</v>
      </c>
      <c r="AE38" s="11">
        <f>'OddsRatio_working_3-way'!X38^(1/3)*SIN(('OddsRatio_working_3-way'!Y38+4*PI())/3)</f>
        <v>-0.51807082731389131</v>
      </c>
      <c r="AF38" s="11">
        <f>-'OddsRatio_working_3-way'!U38/(3*'OddsRatio_working_3-way'!X38^(1/3))*COS(('OddsRatio_working_3-way'!Y38)/3)</f>
        <v>0.52195675427059551</v>
      </c>
      <c r="AG38" s="11">
        <f>-'OddsRatio_working_3-way'!U38/(3*'OddsRatio_working_3-way'!X38^(1/3))*COS(('OddsRatio_working_3-way'!Y38+2*PI())/3)</f>
        <v>-0.3753682405563063</v>
      </c>
      <c r="AH38" s="11">
        <f>-'OddsRatio_working_3-way'!U38/(3*'OddsRatio_working_3-way'!X38^(1/3))*COS(('OddsRatio_working_3-way'!Y38+4*PI())/3)</f>
        <v>-0.14658851371428935</v>
      </c>
      <c r="AI38" s="11">
        <f>'OddsRatio_working_3-way'!U38/(3*'OddsRatio_working_3-way'!X38^(1/3))*SIN(('OddsRatio_working_3-way'!Y38)/3)</f>
        <v>-0.13208603687736761</v>
      </c>
      <c r="AJ38" s="11">
        <f>'OddsRatio_working_3-way'!U38/(3*'OddsRatio_working_3-way'!X38^(1/3))*SIN(('OddsRatio_working_3-way'!Y38+2*PI())/3)</f>
        <v>-0.38598479043652373</v>
      </c>
      <c r="AK38" s="11">
        <f>'OddsRatio_working_3-way'!U38/(3*'OddsRatio_working_3-way'!X38^(1/3))*SIN(('OddsRatio_working_3-way'!Y38+4*PI())/3)</f>
        <v>0.51807082731389131</v>
      </c>
      <c r="AL38" s="11">
        <f>'OddsRatio_working_3-way'!Z38+'OddsRatio_working_3-way'!AF38</f>
        <v>1.043913508541191</v>
      </c>
      <c r="AM38" s="11">
        <f>'OddsRatio_working_3-way'!AA38+'OddsRatio_working_3-way'!AG38</f>
        <v>-0.7507364811126126</v>
      </c>
      <c r="AN38" s="11">
        <f>'OddsRatio_working_3-way'!AB38+'OddsRatio_working_3-way'!AH38</f>
        <v>-0.29317702742857871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1.043913508541191</v>
      </c>
      <c r="AS38" s="11">
        <f>IF(('OddsRatio_working_3-way'!X38=0),IF(Q38&gt;0,-Q38^(1/3),(-Q38)^(1/3)),'OddsRatio_working_3-way'!AM38-'OddsRatio_working_3-way'!R38/3)</f>
        <v>-0.7507364811126126</v>
      </c>
      <c r="AT38" s="11">
        <f>IF(('OddsRatio_working_3-way'!X38=0),IF(Q38&gt;0,-Q38^(1/3),(-Q38)^(1/3)),'OddsRatio_working_3-way'!AN38-'OddsRatio_working_3-way'!R38/3)</f>
        <v>-0.29317702742857871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1.25</v>
      </c>
      <c r="B39" s="4">
        <f>IF('True_Odds_Calculator_3-way'!B40="","",'True_Odds_Calculator_3-way'!B40)</f>
        <v>6.5</v>
      </c>
      <c r="C39" s="4">
        <f>IF('True_Odds_Calculator_3-way'!C40="","",'True_Odds_Calculator_3-way'!C40)</f>
        <v>13.25</v>
      </c>
      <c r="D39" s="9">
        <f t="shared" si="13"/>
        <v>0.78656897079830446</v>
      </c>
      <c r="E39" s="9">
        <f t="shared" si="14"/>
        <v>0.14348076710902341</v>
      </c>
      <c r="F39" s="9">
        <f t="shared" si="15"/>
        <v>6.9950262092671994E-2</v>
      </c>
      <c r="G39" s="9">
        <f t="shared" si="16"/>
        <v>1.0853773140075957</v>
      </c>
      <c r="H39" s="9">
        <f t="shared" si="17"/>
        <v>1.2713443285018988</v>
      </c>
      <c r="I39" s="9">
        <f t="shared" si="18"/>
        <v>6.9695752270417755</v>
      </c>
      <c r="J39" s="9">
        <f t="shared" si="19"/>
        <v>14.295872096593047</v>
      </c>
      <c r="K39" s="11">
        <f t="shared" si="20"/>
        <v>0.8</v>
      </c>
      <c r="L39" s="11">
        <f t="shared" si="21"/>
        <v>0.15384615384615385</v>
      </c>
      <c r="M39" s="11">
        <f t="shared" si="22"/>
        <v>7.5471698113207544E-2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-0.15645863570391849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0.16719883889695208</v>
      </c>
      <c r="Q39" s="11">
        <f>2*'OddsRatio_working_3-way'!K39*'OddsRatio_working_3-way'!L39*'OddsRatio_working_3-way'!M39</f>
        <v>1.8577648766328014E-2</v>
      </c>
      <c r="R39" s="11">
        <f t="shared" si="23"/>
        <v>0</v>
      </c>
      <c r="S39" s="11">
        <f t="shared" si="24"/>
        <v>-1.068645640074213</v>
      </c>
      <c r="T39" s="11">
        <f t="shared" si="25"/>
        <v>-0.11873840445269035</v>
      </c>
      <c r="U39" s="11">
        <f>'OddsRatio_working_3-way'!S39-'OddsRatio_working_3-way'!R39^2/3</f>
        <v>-1.068645640074213</v>
      </c>
      <c r="V39" s="11">
        <f>'OddsRatio_working_3-way'!S39*'OddsRatio_working_3-way'!R39/3-2*'OddsRatio_working_3-way'!R39^3/27-'OddsRatio_working_3-way'!T39</f>
        <v>0.11873840445269035</v>
      </c>
      <c r="W39" s="11">
        <f>'OddsRatio_working_3-way'!V39^2+4*'OddsRatio_working_3-way'!U39^3/27</f>
        <v>-0.16670075657500785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0.21260266065302341</v>
      </c>
      <c r="Y39" s="11">
        <f>IF('OddsRatio_working_3-way'!W39&gt;=0,IF('OddsRatio_working_3-way'!V39+SQRT('OddsRatio_working_3-way'!W39)&gt;0,0,PI()),ACOS('OddsRatio_working_3-way'!V39/(2*'OddsRatio_working_3-way'!X39)))</f>
        <v>1.2877838232675711</v>
      </c>
      <c r="Z39" s="11">
        <f>'OddsRatio_working_3-way'!X39^(1/3)*COS('OddsRatio_working_3-way'!Y39/3)</f>
        <v>0.54268865700379787</v>
      </c>
      <c r="AA39" s="11">
        <f>'OddsRatio_working_3-way'!X39^(1/3)*COS(('OddsRatio_working_3-way'!Y39+2*PI())/3)</f>
        <v>-0.48646795851058466</v>
      </c>
      <c r="AB39" s="11">
        <f>'OddsRatio_working_3-way'!X39^(1/3)*COS(('OddsRatio_working_3-way'!Y39+4*PI())/3)</f>
        <v>-5.6220698493213164E-2</v>
      </c>
      <c r="AC39" s="11">
        <f>'OddsRatio_working_3-way'!X39^(1/3)*SIN('OddsRatio_working_3-way'!Y39/3)</f>
        <v>0.24840337138912838</v>
      </c>
      <c r="AD39" s="11">
        <f>'OddsRatio_working_3-way'!X39^(1/3)*SIN(('OddsRatio_working_3-way'!Y39+2*PI())/3)</f>
        <v>0.34578047761638475</v>
      </c>
      <c r="AE39" s="11">
        <f>'OddsRatio_working_3-way'!X39^(1/3)*SIN(('OddsRatio_working_3-way'!Y39+4*PI())/3)</f>
        <v>-0.59418384900551302</v>
      </c>
      <c r="AF39" s="11">
        <f>-'OddsRatio_working_3-way'!U39/(3*'OddsRatio_working_3-way'!X39^(1/3))*COS(('OddsRatio_working_3-way'!Y39)/3)</f>
        <v>0.54268865700379787</v>
      </c>
      <c r="AG39" s="11">
        <f>-'OddsRatio_working_3-way'!U39/(3*'OddsRatio_working_3-way'!X39^(1/3))*COS(('OddsRatio_working_3-way'!Y39+2*PI())/3)</f>
        <v>-0.48646795851058466</v>
      </c>
      <c r="AH39" s="11">
        <f>-'OddsRatio_working_3-way'!U39/(3*'OddsRatio_working_3-way'!X39^(1/3))*COS(('OddsRatio_working_3-way'!Y39+4*PI())/3)</f>
        <v>-5.6220698493213164E-2</v>
      </c>
      <c r="AI39" s="11">
        <f>'OddsRatio_working_3-way'!U39/(3*'OddsRatio_working_3-way'!X39^(1/3))*SIN(('OddsRatio_working_3-way'!Y39)/3)</f>
        <v>-0.24840337138912838</v>
      </c>
      <c r="AJ39" s="11">
        <f>'OddsRatio_working_3-way'!U39/(3*'OddsRatio_working_3-way'!X39^(1/3))*SIN(('OddsRatio_working_3-way'!Y39+2*PI())/3)</f>
        <v>-0.34578047761638475</v>
      </c>
      <c r="AK39" s="11">
        <f>'OddsRatio_working_3-way'!U39/(3*'OddsRatio_working_3-way'!X39^(1/3))*SIN(('OddsRatio_working_3-way'!Y39+4*PI())/3)</f>
        <v>0.59418384900551302</v>
      </c>
      <c r="AL39" s="11">
        <f>'OddsRatio_working_3-way'!Z39+'OddsRatio_working_3-way'!AF39</f>
        <v>1.0853773140075957</v>
      </c>
      <c r="AM39" s="11">
        <f>'OddsRatio_working_3-way'!AA39+'OddsRatio_working_3-way'!AG39</f>
        <v>-0.97293591702116933</v>
      </c>
      <c r="AN39" s="11">
        <f>'OddsRatio_working_3-way'!AB39+'OddsRatio_working_3-way'!AH39</f>
        <v>-0.11244139698642633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1.0853773140075957</v>
      </c>
      <c r="AS39" s="11">
        <f>IF(('OddsRatio_working_3-way'!X39=0),IF(Q39&gt;0,-Q39^(1/3),(-Q39)^(1/3)),'OddsRatio_working_3-way'!AM39-'OddsRatio_working_3-way'!R39/3)</f>
        <v>-0.97293591702116933</v>
      </c>
      <c r="AT39" s="11">
        <f>IF(('OddsRatio_working_3-way'!X39=0),IF(Q39&gt;0,-Q39^(1/3),(-Q39)^(1/3)),'OddsRatio_working_3-way'!AN39-'OddsRatio_working_3-way'!R39/3)</f>
        <v>-0.11244139698642633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6.2</v>
      </c>
      <c r="B40" s="4">
        <f>IF('True_Odds_Calculator_3-way'!B41="","",'True_Odds_Calculator_3-way'!B41)</f>
        <v>4.49</v>
      </c>
      <c r="C40" s="4">
        <f>IF('True_Odds_Calculator_3-way'!C41="","",'True_Odds_Calculator_3-way'!C41)</f>
        <v>1.54</v>
      </c>
      <c r="D40" s="9">
        <f t="shared" si="13"/>
        <v>0.15299164755060038</v>
      </c>
      <c r="E40" s="9">
        <f t="shared" si="14"/>
        <v>0.21205705147040799</v>
      </c>
      <c r="F40" s="9">
        <f t="shared" si="15"/>
        <v>0.63495130097899166</v>
      </c>
      <c r="G40" s="9">
        <f t="shared" si="16"/>
        <v>1.0646739494129025</v>
      </c>
      <c r="H40" s="9">
        <f t="shared" si="17"/>
        <v>6.5363045369470942</v>
      </c>
      <c r="I40" s="9">
        <f t="shared" si="18"/>
        <v>4.71571208345103</v>
      </c>
      <c r="J40" s="9">
        <f t="shared" si="19"/>
        <v>1.5749239326829674</v>
      </c>
      <c r="K40" s="11">
        <f t="shared" si="20"/>
        <v>0.16129032258064516</v>
      </c>
      <c r="L40" s="11">
        <f t="shared" si="21"/>
        <v>0.22271714922048996</v>
      </c>
      <c r="M40" s="11">
        <f t="shared" si="22"/>
        <v>0.64935064935064934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-0.22859344836498374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0.21529946452713894</v>
      </c>
      <c r="Q40" s="11">
        <f>2*'OddsRatio_working_3-way'!K40*'OddsRatio_working_3-way'!L40*'OddsRatio_working_3-way'!M40</f>
        <v>4.6652104989629233E-2</v>
      </c>
      <c r="R40" s="11">
        <f t="shared" si="23"/>
        <v>0</v>
      </c>
      <c r="S40" s="11">
        <f t="shared" si="24"/>
        <v>-0.94184442321978112</v>
      </c>
      <c r="T40" s="11">
        <f t="shared" si="25"/>
        <v>-0.20408329863917249</v>
      </c>
      <c r="U40" s="11">
        <f>'OddsRatio_working_3-way'!S40-'OddsRatio_working_3-way'!R40^2/3</f>
        <v>-0.94184442321978112</v>
      </c>
      <c r="V40" s="11">
        <f>'OddsRatio_working_3-way'!S40*'OddsRatio_working_3-way'!R40/3-2*'OddsRatio_working_3-way'!R40^3/27-'OddsRatio_working_3-way'!T40</f>
        <v>0.20408329863917249</v>
      </c>
      <c r="W40" s="11">
        <f>'OddsRatio_working_3-way'!V40^2+4*'OddsRatio_working_3-way'!U40^3/27</f>
        <v>-8.2125236356570944E-2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0.17590851964872012</v>
      </c>
      <c r="Y40" s="11">
        <f>IF('OddsRatio_working_3-way'!W40&gt;=0,IF('OddsRatio_working_3-way'!V40+SQRT('OddsRatio_working_3-way'!W40)&gt;0,0,PI()),ACOS('OddsRatio_working_3-way'!V40/(2*'OddsRatio_working_3-way'!X40)))</f>
        <v>0.95196499363595055</v>
      </c>
      <c r="Z40" s="11">
        <f>'OddsRatio_working_3-way'!X40^(1/3)*COS('OddsRatio_working_3-way'!Y40/3)</f>
        <v>0.53233697470645125</v>
      </c>
      <c r="AA40" s="11">
        <f>'OddsRatio_working_3-way'!X40^(1/3)*COS(('OddsRatio_working_3-way'!Y40+2*PI())/3)</f>
        <v>-0.41757560351766682</v>
      </c>
      <c r="AB40" s="11">
        <f>'OddsRatio_working_3-way'!X40^(1/3)*COS(('OddsRatio_working_3-way'!Y40+4*PI())/3)</f>
        <v>-0.11476137118878449</v>
      </c>
      <c r="AC40" s="11">
        <f>'OddsRatio_working_3-way'!X40^(1/3)*SIN('OddsRatio_working_3-way'!Y40/3)</f>
        <v>0.17482987854953011</v>
      </c>
      <c r="AD40" s="11">
        <f>'OddsRatio_working_3-way'!X40^(1/3)*SIN(('OddsRatio_working_3-way'!Y40+2*PI())/3)</f>
        <v>0.37360240419477581</v>
      </c>
      <c r="AE40" s="11">
        <f>'OddsRatio_working_3-way'!X40^(1/3)*SIN(('OddsRatio_working_3-way'!Y40+4*PI())/3)</f>
        <v>-0.548432282744306</v>
      </c>
      <c r="AF40" s="11">
        <f>-'OddsRatio_working_3-way'!U40/(3*'OddsRatio_working_3-way'!X40^(1/3))*COS(('OddsRatio_working_3-way'!Y40)/3)</f>
        <v>0.53233697470645125</v>
      </c>
      <c r="AG40" s="11">
        <f>-'OddsRatio_working_3-way'!U40/(3*'OddsRatio_working_3-way'!X40^(1/3))*COS(('OddsRatio_working_3-way'!Y40+2*PI())/3)</f>
        <v>-0.41757560351766682</v>
      </c>
      <c r="AH40" s="11">
        <f>-'OddsRatio_working_3-way'!U40/(3*'OddsRatio_working_3-way'!X40^(1/3))*COS(('OddsRatio_working_3-way'!Y40+4*PI())/3)</f>
        <v>-0.11476137118878449</v>
      </c>
      <c r="AI40" s="11">
        <f>'OddsRatio_working_3-way'!U40/(3*'OddsRatio_working_3-way'!X40^(1/3))*SIN(('OddsRatio_working_3-way'!Y40)/3)</f>
        <v>-0.17482987854953011</v>
      </c>
      <c r="AJ40" s="11">
        <f>'OddsRatio_working_3-way'!U40/(3*'OddsRatio_working_3-way'!X40^(1/3))*SIN(('OddsRatio_working_3-way'!Y40+2*PI())/3)</f>
        <v>-0.37360240419477581</v>
      </c>
      <c r="AK40" s="11">
        <f>'OddsRatio_working_3-way'!U40/(3*'OddsRatio_working_3-way'!X40^(1/3))*SIN(('OddsRatio_working_3-way'!Y40+4*PI())/3)</f>
        <v>0.548432282744306</v>
      </c>
      <c r="AL40" s="11">
        <f>'OddsRatio_working_3-way'!Z40+'OddsRatio_working_3-way'!AF40</f>
        <v>1.0646739494129025</v>
      </c>
      <c r="AM40" s="11">
        <f>'OddsRatio_working_3-way'!AA40+'OddsRatio_working_3-way'!AG40</f>
        <v>-0.83515120703533363</v>
      </c>
      <c r="AN40" s="11">
        <f>'OddsRatio_working_3-way'!AB40+'OddsRatio_working_3-way'!AH40</f>
        <v>-0.22952274237756898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1.0646739494129025</v>
      </c>
      <c r="AS40" s="11">
        <f>IF(('OddsRatio_working_3-way'!X40=0),IF(Q40&gt;0,-Q40^(1/3),(-Q40)^(1/3)),'OddsRatio_working_3-way'!AM40-'OddsRatio_working_3-way'!R40/3)</f>
        <v>-0.83515120703533363</v>
      </c>
      <c r="AT40" s="11">
        <f>IF(('OddsRatio_working_3-way'!X40=0),IF(Q40&gt;0,-Q40^(1/3),(-Q40)^(1/3)),'OddsRatio_working_3-way'!AN40-'OddsRatio_working_3-way'!R40/3)</f>
        <v>-0.22952274237756898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2.62</v>
      </c>
      <c r="B41" s="4">
        <f>IF('True_Odds_Calculator_3-way'!B42="","",'True_Odds_Calculator_3-way'!B42)</f>
        <v>3.29</v>
      </c>
      <c r="C41" s="4">
        <f>IF('True_Odds_Calculator_3-way'!C42="","",'True_Odds_Calculator_3-way'!C42)</f>
        <v>2.93</v>
      </c>
      <c r="D41" s="9">
        <f t="shared" si="13"/>
        <v>0.37221358203881189</v>
      </c>
      <c r="E41" s="9">
        <f t="shared" si="14"/>
        <v>0.29549201660185692</v>
      </c>
      <c r="F41" s="9">
        <f t="shared" si="15"/>
        <v>0.33229440135933114</v>
      </c>
      <c r="G41" s="9">
        <f t="shared" si="16"/>
        <v>1.0411293378932833</v>
      </c>
      <c r="H41" s="9">
        <f t="shared" si="17"/>
        <v>2.6866295273871197</v>
      </c>
      <c r="I41" s="9">
        <f t="shared" si="18"/>
        <v>3.3841861837756189</v>
      </c>
      <c r="J41" s="9">
        <f t="shared" si="19"/>
        <v>3.0093796221340372</v>
      </c>
      <c r="K41" s="11">
        <f t="shared" si="20"/>
        <v>0.38167938931297707</v>
      </c>
      <c r="L41" s="11">
        <f t="shared" si="21"/>
        <v>0.303951367781155</v>
      </c>
      <c r="M41" s="11">
        <f t="shared" si="22"/>
        <v>0.34129692832764502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-0.28349342853547677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0.23123205427428095</v>
      </c>
      <c r="Q41" s="11">
        <f>2*'OddsRatio_working_3-way'!K41*'OddsRatio_working_3-way'!L41*'OddsRatio_working_3-way'!M41</f>
        <v>7.918905968297292E-2</v>
      </c>
      <c r="R41" s="11">
        <f t="shared" si="23"/>
        <v>0</v>
      </c>
      <c r="S41" s="11">
        <f t="shared" si="24"/>
        <v>-0.81565225504105199</v>
      </c>
      <c r="T41" s="11">
        <f t="shared" si="25"/>
        <v>-0.27933296405515479</v>
      </c>
      <c r="U41" s="11">
        <f>'OddsRatio_working_3-way'!S41-'OddsRatio_working_3-way'!R41^2/3</f>
        <v>-0.81565225504105199</v>
      </c>
      <c r="V41" s="11">
        <f>'OddsRatio_working_3-way'!S41*'OddsRatio_working_3-way'!R41/3-2*'OddsRatio_working_3-way'!R41^3/27-'OddsRatio_working_3-way'!T41</f>
        <v>0.27933296405515479</v>
      </c>
      <c r="W41" s="11">
        <f>'OddsRatio_working_3-way'!V41^2+4*'OddsRatio_working_3-way'!U41^3/27</f>
        <v>-2.3648207897916523E-3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0.14176717320807208</v>
      </c>
      <c r="Y41" s="11">
        <f>IF('OddsRatio_working_3-way'!W41&gt;=0,IF('OddsRatio_working_3-way'!V41+SQRT('OddsRatio_working_3-way'!W41)&gt;0,0,PI()),ACOS('OddsRatio_working_3-way'!V41/(2*'OddsRatio_working_3-way'!X41)))</f>
        <v>0.172363777864037</v>
      </c>
      <c r="Z41" s="11">
        <f>'OddsRatio_working_3-way'!X41^(1/3)*COS('OddsRatio_working_3-way'!Y41/3)</f>
        <v>0.52056466894664166</v>
      </c>
      <c r="AA41" s="11">
        <f>'OddsRatio_working_3-way'!X41^(1/3)*COS(('OddsRatio_working_3-way'!Y41+2*PI())/3)</f>
        <v>-0.28621268047213133</v>
      </c>
      <c r="AB41" s="11">
        <f>'OddsRatio_working_3-way'!X41^(1/3)*COS(('OddsRatio_working_3-way'!Y41+4*PI())/3)</f>
        <v>-0.23435198847451041</v>
      </c>
      <c r="AC41" s="11">
        <f>'OddsRatio_working_3-way'!X41^(1/3)*SIN('OddsRatio_working_3-way'!Y41/3)</f>
        <v>2.9941784485186924E-2</v>
      </c>
      <c r="AD41" s="11">
        <f>'OddsRatio_working_3-way'!X41^(1/3)*SIN(('OddsRatio_working_3-way'!Y41+2*PI())/3)</f>
        <v>0.4358513353778346</v>
      </c>
      <c r="AE41" s="11">
        <f>'OddsRatio_working_3-way'!X41^(1/3)*SIN(('OddsRatio_working_3-way'!Y41+4*PI())/3)</f>
        <v>-0.46579311986302135</v>
      </c>
      <c r="AF41" s="11">
        <f>-'OddsRatio_working_3-way'!U41/(3*'OddsRatio_working_3-way'!X41^(1/3))*COS(('OddsRatio_working_3-way'!Y41)/3)</f>
        <v>0.52056466894664166</v>
      </c>
      <c r="AG41" s="11">
        <f>-'OddsRatio_working_3-way'!U41/(3*'OddsRatio_working_3-way'!X41^(1/3))*COS(('OddsRatio_working_3-way'!Y41+2*PI())/3)</f>
        <v>-0.28621268047213133</v>
      </c>
      <c r="AH41" s="11">
        <f>-'OddsRatio_working_3-way'!U41/(3*'OddsRatio_working_3-way'!X41^(1/3))*COS(('OddsRatio_working_3-way'!Y41+4*PI())/3)</f>
        <v>-0.23435198847451041</v>
      </c>
      <c r="AI41" s="11">
        <f>'OddsRatio_working_3-way'!U41/(3*'OddsRatio_working_3-way'!X41^(1/3))*SIN(('OddsRatio_working_3-way'!Y41)/3)</f>
        <v>-2.9941784485186924E-2</v>
      </c>
      <c r="AJ41" s="11">
        <f>'OddsRatio_working_3-way'!U41/(3*'OddsRatio_working_3-way'!X41^(1/3))*SIN(('OddsRatio_working_3-way'!Y41+2*PI())/3)</f>
        <v>-0.4358513353778346</v>
      </c>
      <c r="AK41" s="11">
        <f>'OddsRatio_working_3-way'!U41/(3*'OddsRatio_working_3-way'!X41^(1/3))*SIN(('OddsRatio_working_3-way'!Y41+4*PI())/3)</f>
        <v>0.46579311986302135</v>
      </c>
      <c r="AL41" s="11">
        <f>'OddsRatio_working_3-way'!Z41+'OddsRatio_working_3-way'!AF41</f>
        <v>1.0411293378932833</v>
      </c>
      <c r="AM41" s="11">
        <f>'OddsRatio_working_3-way'!AA41+'OddsRatio_working_3-way'!AG41</f>
        <v>-0.57242536094426266</v>
      </c>
      <c r="AN41" s="11">
        <f>'OddsRatio_working_3-way'!AB41+'OddsRatio_working_3-way'!AH41</f>
        <v>-0.46870397694902083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1.0411293378932833</v>
      </c>
      <c r="AS41" s="11">
        <f>IF(('OddsRatio_working_3-way'!X41=0),IF(Q41&gt;0,-Q41^(1/3),(-Q41)^(1/3)),'OddsRatio_working_3-way'!AM41-'OddsRatio_working_3-way'!R41/3)</f>
        <v>-0.57242536094426266</v>
      </c>
      <c r="AT41" s="11">
        <f>IF(('OddsRatio_working_3-way'!X41=0),IF(Q41&gt;0,-Q41^(1/3),(-Q41)^(1/3)),'OddsRatio_working_3-way'!AN41-'OddsRatio_working_3-way'!R41/3)</f>
        <v>-0.46870397694902083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2.02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3.55</v>
      </c>
      <c r="D42" s="9">
        <f t="shared" si="13"/>
        <v>0.48429907604823458</v>
      </c>
      <c r="E42" s="9">
        <f t="shared" si="14"/>
        <v>0.24263351812922471</v>
      </c>
      <c r="F42" s="9">
        <f t="shared" si="15"/>
        <v>0.27306740582254063</v>
      </c>
      <c r="G42" s="9">
        <f t="shared" si="16"/>
        <v>1.0439605734016038</v>
      </c>
      <c r="H42" s="9">
        <f t="shared" si="17"/>
        <v>2.0648397848696356</v>
      </c>
      <c r="I42" s="9">
        <f t="shared" si="18"/>
        <v>4.1214421144707956</v>
      </c>
      <c r="J42" s="9">
        <f t="shared" si="19"/>
        <v>3.6620994621740901</v>
      </c>
      <c r="K42" s="11">
        <f t="shared" si="20"/>
        <v>0.49504950495049505</v>
      </c>
      <c r="L42" s="11">
        <f t="shared" si="21"/>
        <v>0.25062656641604009</v>
      </c>
      <c r="M42" s="11">
        <f t="shared" si="22"/>
        <v>0.28169014084507044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-0.27180592675385296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0.22927210649689345</v>
      </c>
      <c r="Q42" s="11">
        <f>2*'OddsRatio_working_3-way'!K42*'OddsRatio_working_3-way'!L42*'OddsRatio_working_3-way'!M42</f>
        <v>6.9900032468565076E-2</v>
      </c>
      <c r="R42" s="11">
        <f t="shared" si="23"/>
        <v>0</v>
      </c>
      <c r="S42" s="11">
        <f t="shared" si="24"/>
        <v>-0.84351400734731563</v>
      </c>
      <c r="T42" s="11">
        <f t="shared" si="25"/>
        <v>-0.25716890467905962</v>
      </c>
      <c r="U42" s="11">
        <f>'OddsRatio_working_3-way'!S42-'OddsRatio_working_3-way'!R42^2/3</f>
        <v>-0.84351400734731563</v>
      </c>
      <c r="V42" s="11">
        <f>'OddsRatio_working_3-way'!S42*'OddsRatio_working_3-way'!R42/3-2*'OddsRatio_working_3-way'!R42^3/27-'OddsRatio_working_3-way'!T42</f>
        <v>0.25716890467905962</v>
      </c>
      <c r="W42" s="11">
        <f>'OddsRatio_working_3-way'!V42^2+4*'OddsRatio_working_3-way'!U42^3/27</f>
        <v>-2.2778763611161781E-2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0.14909276403047619</v>
      </c>
      <c r="Y42" s="11">
        <f>IF('OddsRatio_working_3-way'!W42&gt;=0,IF('OddsRatio_working_3-way'!V42+SQRT('OddsRatio_working_3-way'!W42)&gt;0,0,PI()),ACOS('OddsRatio_working_3-way'!V42/(2*'OddsRatio_working_3-way'!X42)))</f>
        <v>0.53071387663117497</v>
      </c>
      <c r="Z42" s="11">
        <f>'OddsRatio_working_3-way'!X42^(1/3)*COS('OddsRatio_working_3-way'!Y42/3)</f>
        <v>0.52198028670080188</v>
      </c>
      <c r="AA42" s="11">
        <f>'OddsRatio_working_3-way'!X42^(1/3)*COS(('OddsRatio_working_3-way'!Y42+2*PI())/3)</f>
        <v>-0.34180435657208896</v>
      </c>
      <c r="AB42" s="11">
        <f>'OddsRatio_working_3-way'!X42^(1/3)*COS(('OddsRatio_working_3-way'!Y42+4*PI())/3)</f>
        <v>-0.18017593012871277</v>
      </c>
      <c r="AC42" s="11">
        <f>'OddsRatio_working_3-way'!X42^(1/3)*SIN('OddsRatio_working_3-way'!Y42/3)</f>
        <v>9.331621551577883E-2</v>
      </c>
      <c r="AD42" s="11">
        <f>'OddsRatio_working_3-way'!X42^(1/3)*SIN(('OddsRatio_working_3-way'!Y42+2*PI())/3)</f>
        <v>0.40539008079968952</v>
      </c>
      <c r="AE42" s="11">
        <f>'OddsRatio_working_3-way'!X42^(1/3)*SIN(('OddsRatio_working_3-way'!Y42+4*PI())/3)</f>
        <v>-0.49870629631546848</v>
      </c>
      <c r="AF42" s="11">
        <f>-'OddsRatio_working_3-way'!U42/(3*'OddsRatio_working_3-way'!X42^(1/3))*COS(('OddsRatio_working_3-way'!Y42)/3)</f>
        <v>0.52198028670080177</v>
      </c>
      <c r="AG42" s="11">
        <f>-'OddsRatio_working_3-way'!U42/(3*'OddsRatio_working_3-way'!X42^(1/3))*COS(('OddsRatio_working_3-way'!Y42+2*PI())/3)</f>
        <v>-0.34180435657208891</v>
      </c>
      <c r="AH42" s="11">
        <f>-'OddsRatio_working_3-way'!U42/(3*'OddsRatio_working_3-way'!X42^(1/3))*COS(('OddsRatio_working_3-way'!Y42+4*PI())/3)</f>
        <v>-0.18017593012871272</v>
      </c>
      <c r="AI42" s="11">
        <f>'OddsRatio_working_3-way'!U42/(3*'OddsRatio_working_3-way'!X42^(1/3))*SIN(('OddsRatio_working_3-way'!Y42)/3)</f>
        <v>-9.3316215515778816E-2</v>
      </c>
      <c r="AJ42" s="11">
        <f>'OddsRatio_working_3-way'!U42/(3*'OddsRatio_working_3-way'!X42^(1/3))*SIN(('OddsRatio_working_3-way'!Y42+2*PI())/3)</f>
        <v>-0.40539008079968947</v>
      </c>
      <c r="AK42" s="11">
        <f>'OddsRatio_working_3-way'!U42/(3*'OddsRatio_working_3-way'!X42^(1/3))*SIN(('OddsRatio_working_3-way'!Y42+4*PI())/3)</f>
        <v>0.49870629631546837</v>
      </c>
      <c r="AL42" s="11">
        <f>'OddsRatio_working_3-way'!Z42+'OddsRatio_working_3-way'!AF42</f>
        <v>1.0439605734016038</v>
      </c>
      <c r="AM42" s="11">
        <f>'OddsRatio_working_3-way'!AA42+'OddsRatio_working_3-way'!AG42</f>
        <v>-0.68360871314417793</v>
      </c>
      <c r="AN42" s="11">
        <f>'OddsRatio_working_3-way'!AB42+'OddsRatio_working_3-way'!AH42</f>
        <v>-0.36035186025742549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1.0439605734016038</v>
      </c>
      <c r="AS42" s="11">
        <f>IF(('OddsRatio_working_3-way'!X42=0),IF(Q42&gt;0,-Q42^(1/3),(-Q42)^(1/3)),'OddsRatio_working_3-way'!AM42-'OddsRatio_working_3-way'!R42/3)</f>
        <v>-0.68360871314417793</v>
      </c>
      <c r="AT42" s="11">
        <f>IF(('OddsRatio_working_3-way'!X42=0),IF(Q42&gt;0,-Q42^(1/3),(-Q42)^(1/3)),'OddsRatio_working_3-way'!AN42-'OddsRatio_working_3-way'!R42/3)</f>
        <v>-0.36035186025742549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1.05</v>
      </c>
      <c r="B43" s="4">
        <f>IF('True_Odds_Calculator_3-way'!B44="","",'True_Odds_Calculator_3-way'!B44)</f>
        <v>17.93</v>
      </c>
      <c r="C43" s="4">
        <f>IF('True_Odds_Calculator_3-way'!C44="","",'True_Odds_Calculator_3-way'!C44)</f>
        <v>50.91</v>
      </c>
      <c r="D43" s="9">
        <f t="shared" si="13"/>
        <v>0.94016064900394936</v>
      </c>
      <c r="E43" s="9">
        <f t="shared" si="14"/>
        <v>4.434350883541302E-2</v>
      </c>
      <c r="F43" s="9">
        <f t="shared" si="15"/>
        <v>1.5495842160637671E-2</v>
      </c>
      <c r="G43" s="9">
        <f t="shared" si="16"/>
        <v>1.2729601278132014</v>
      </c>
      <c r="H43" s="9">
        <f t="shared" si="17"/>
        <v>1.0636480063906602</v>
      </c>
      <c r="I43" s="9">
        <f t="shared" si="18"/>
        <v>22.551214963877495</v>
      </c>
      <c r="J43" s="9">
        <f t="shared" si="19"/>
        <v>64.533439979156896</v>
      </c>
      <c r="K43" s="11">
        <f t="shared" si="20"/>
        <v>0.95238095238095233</v>
      </c>
      <c r="L43" s="11">
        <f t="shared" si="21"/>
        <v>5.5772448410485224E-2</v>
      </c>
      <c r="M43" s="11">
        <f t="shared" si="22"/>
        <v>1.9642506383814574E-2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-4.4080026470459388E-2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6.9789246647722999E-2</v>
      </c>
      <c r="Q43" s="11">
        <f>2*'OddsRatio_working_3-way'!K43*'OddsRatio_working_3-way'!L43*'OddsRatio_working_3-way'!M43</f>
        <v>2.0866869979884284E-3</v>
      </c>
      <c r="R43" s="11">
        <f t="shared" si="23"/>
        <v>0</v>
      </c>
      <c r="S43" s="11">
        <f t="shared" si="24"/>
        <v>-1.583239671929255</v>
      </c>
      <c r="T43" s="11">
        <f t="shared" si="25"/>
        <v>-4.7338605828352663E-2</v>
      </c>
      <c r="U43" s="11">
        <f>'OddsRatio_working_3-way'!S43-'OddsRatio_working_3-way'!R43^2/3</f>
        <v>-1.583239671929255</v>
      </c>
      <c r="V43" s="11">
        <f>'OddsRatio_working_3-way'!S43*'OddsRatio_working_3-way'!R43/3-2*'OddsRatio_working_3-way'!R43^3/27-'OddsRatio_working_3-way'!T43</f>
        <v>4.7338605828352663E-2</v>
      </c>
      <c r="W43" s="11">
        <f>'OddsRatio_working_3-way'!V43^2+4*'OddsRatio_working_3-way'!U43^3/27</f>
        <v>-0.58570340211114957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0.38338764511683271</v>
      </c>
      <c r="Y43" s="11">
        <f>IF('OddsRatio_working_3-way'!W43&gt;=0,IF('OddsRatio_working_3-way'!V43+SQRT('OddsRatio_working_3-way'!W43)&gt;0,0,PI()),ACOS('OddsRatio_working_3-way'!V43/(2*'OddsRatio_working_3-way'!X43)))</f>
        <v>1.509019780403289</v>
      </c>
      <c r="Z43" s="11">
        <f>'OddsRatio_working_3-way'!X43^(1/3)*COS('OddsRatio_working_3-way'!Y43/3)</f>
        <v>0.63648006390660072</v>
      </c>
      <c r="AA43" s="11">
        <f>'OddsRatio_working_3-way'!X43^(1/3)*COS(('OddsRatio_working_3-way'!Y43+2*PI())/3)</f>
        <v>-0.62152169010196057</v>
      </c>
      <c r="AB43" s="11">
        <f>'OddsRatio_working_3-way'!X43^(1/3)*COS(('OddsRatio_working_3-way'!Y43+4*PI())/3)</f>
        <v>-1.4958373804640455E-2</v>
      </c>
      <c r="AC43" s="11">
        <f>'OddsRatio_working_3-way'!X43^(1/3)*SIN('OddsRatio_working_3-way'!Y43/3)</f>
        <v>0.35019949394481015</v>
      </c>
      <c r="AD43" s="11">
        <f>'OddsRatio_working_3-way'!X43^(1/3)*SIN(('OddsRatio_working_3-way'!Y43+2*PI())/3)</f>
        <v>0.37610815737305436</v>
      </c>
      <c r="AE43" s="11">
        <f>'OddsRatio_working_3-way'!X43^(1/3)*SIN(('OddsRatio_working_3-way'!Y43+4*PI())/3)</f>
        <v>-0.72630765131786434</v>
      </c>
      <c r="AF43" s="11">
        <f>-'OddsRatio_working_3-way'!U43/(3*'OddsRatio_working_3-way'!X43^(1/3))*COS(('OddsRatio_working_3-way'!Y43)/3)</f>
        <v>0.63648006390660072</v>
      </c>
      <c r="AG43" s="11">
        <f>-'OddsRatio_working_3-way'!U43/(3*'OddsRatio_working_3-way'!X43^(1/3))*COS(('OddsRatio_working_3-way'!Y43+2*PI())/3)</f>
        <v>-0.62152169010196057</v>
      </c>
      <c r="AH43" s="11">
        <f>-'OddsRatio_working_3-way'!U43/(3*'OddsRatio_working_3-way'!X43^(1/3))*COS(('OddsRatio_working_3-way'!Y43+4*PI())/3)</f>
        <v>-1.4958373804640455E-2</v>
      </c>
      <c r="AI43" s="11">
        <f>'OddsRatio_working_3-way'!U43/(3*'OddsRatio_working_3-way'!X43^(1/3))*SIN(('OddsRatio_working_3-way'!Y43)/3)</f>
        <v>-0.35019949394481015</v>
      </c>
      <c r="AJ43" s="11">
        <f>'OddsRatio_working_3-way'!U43/(3*'OddsRatio_working_3-way'!X43^(1/3))*SIN(('OddsRatio_working_3-way'!Y43+2*PI())/3)</f>
        <v>-0.37610815737305436</v>
      </c>
      <c r="AK43" s="11">
        <f>'OddsRatio_working_3-way'!U43/(3*'OddsRatio_working_3-way'!X43^(1/3))*SIN(('OddsRatio_working_3-way'!Y43+4*PI())/3)</f>
        <v>0.72630765131786434</v>
      </c>
      <c r="AL43" s="11">
        <f>'OddsRatio_working_3-way'!Z43+'OddsRatio_working_3-way'!AF43</f>
        <v>1.2729601278132014</v>
      </c>
      <c r="AM43" s="11">
        <f>'OddsRatio_working_3-way'!AA43+'OddsRatio_working_3-way'!AG43</f>
        <v>-1.2430433802039211</v>
      </c>
      <c r="AN43" s="11">
        <f>'OddsRatio_working_3-way'!AB43+'OddsRatio_working_3-way'!AH43</f>
        <v>-2.9916747609280911E-2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1.2729601278132014</v>
      </c>
      <c r="AS43" s="11">
        <f>IF(('OddsRatio_working_3-way'!X43=0),IF(Q43&gt;0,-Q43^(1/3),(-Q43)^(1/3)),'OddsRatio_working_3-way'!AM43-'OddsRatio_working_3-way'!R43/3)</f>
        <v>-1.2430433802039211</v>
      </c>
      <c r="AT43" s="11">
        <f>IF(('OddsRatio_working_3-way'!X43=0),IF(Q43&gt;0,-Q43^(1/3),(-Q43)^(1/3)),'OddsRatio_working_3-way'!AN43-'OddsRatio_working_3-way'!R43/3)</f>
        <v>-2.9916747609280911E-2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1.83</v>
      </c>
      <c r="B44" s="4">
        <f>IF('True_Odds_Calculator_3-way'!B45="","",'True_Odds_Calculator_3-way'!B45)</f>
        <v>4</v>
      </c>
      <c r="C44" s="4">
        <f>IF('True_Odds_Calculator_3-way'!C45="","",'True_Odds_Calculator_3-way'!C45)</f>
        <v>4.33</v>
      </c>
      <c r="D44" s="9">
        <f t="shared" si="13"/>
        <v>0.53528076968788207</v>
      </c>
      <c r="E44" s="9">
        <f t="shared" si="14"/>
        <v>0.24166296560170397</v>
      </c>
      <c r="F44" s="9">
        <f t="shared" si="15"/>
        <v>0.22305626471041373</v>
      </c>
      <c r="G44" s="9">
        <f t="shared" si="16"/>
        <v>1.0459981356130321</v>
      </c>
      <c r="H44" s="9">
        <f t="shared" si="17"/>
        <v>1.868178452558817</v>
      </c>
      <c r="I44" s="9">
        <f t="shared" si="18"/>
        <v>4.1379944068390966</v>
      </c>
      <c r="J44" s="9">
        <f t="shared" si="19"/>
        <v>4.4831737915913976</v>
      </c>
      <c r="K44" s="11">
        <f t="shared" si="20"/>
        <v>0.54644808743169393</v>
      </c>
      <c r="L44" s="11">
        <f t="shared" si="21"/>
        <v>0.25</v>
      </c>
      <c r="M44" s="11">
        <f t="shared" si="22"/>
        <v>0.23094688221709006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-0.26160413432779306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0.22589886293365641</v>
      </c>
      <c r="Q44" s="11">
        <f>2*'OddsRatio_working_3-way'!K44*'OddsRatio_working_3-way'!L44*'OddsRatio_working_3-way'!M44</f>
        <v>6.3100241042920779E-2</v>
      </c>
      <c r="R44" s="11">
        <f t="shared" si="23"/>
        <v>0</v>
      </c>
      <c r="S44" s="11">
        <f t="shared" si="24"/>
        <v>-0.86351411652616494</v>
      </c>
      <c r="T44" s="11">
        <f t="shared" si="25"/>
        <v>-0.24120506048216897</v>
      </c>
      <c r="U44" s="11">
        <f>'OddsRatio_working_3-way'!S44-'OddsRatio_working_3-way'!R44^2/3</f>
        <v>-0.86351411652616494</v>
      </c>
      <c r="V44" s="11">
        <f>'OddsRatio_working_3-way'!S44*'OddsRatio_working_3-way'!R44/3-2*'OddsRatio_working_3-way'!R44^3/27-'OddsRatio_working_3-way'!T44</f>
        <v>0.24120506048216897</v>
      </c>
      <c r="W44" s="11">
        <f>'OddsRatio_working_3-way'!V44^2+4*'OddsRatio_working_3-way'!U44^3/27</f>
        <v>-3.7210492961160281E-2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0.1544266607190668</v>
      </c>
      <c r="Y44" s="11">
        <f>IF('OddsRatio_working_3-way'!W44&gt;=0,IF('OddsRatio_working_3-way'!V44+SQRT('OddsRatio_working_3-way'!W44)&gt;0,0,PI()),ACOS('OddsRatio_working_3-way'!V44/(2*'OddsRatio_working_3-way'!X44)))</f>
        <v>0.6745795534085034</v>
      </c>
      <c r="Z44" s="11">
        <f>'OddsRatio_working_3-way'!X44^(1/3)*COS('OddsRatio_working_3-way'!Y44/3)</f>
        <v>0.52299906780651606</v>
      </c>
      <c r="AA44" s="11">
        <f>'OddsRatio_working_3-way'!X44^(1/3)*COS(('OddsRatio_working_3-way'!Y44+2*PI())/3)</f>
        <v>-0.36509736417338329</v>
      </c>
      <c r="AB44" s="11">
        <f>'OddsRatio_working_3-way'!X44^(1/3)*COS(('OddsRatio_working_3-way'!Y44+4*PI())/3)</f>
        <v>-0.15790170363313283</v>
      </c>
      <c r="AC44" s="11">
        <f>'OddsRatio_working_3-way'!X44^(1/3)*SIN('OddsRatio_working_3-way'!Y44/3)</f>
        <v>0.11962447038783594</v>
      </c>
      <c r="AD44" s="11">
        <f>'OddsRatio_working_3-way'!X44^(1/3)*SIN(('OddsRatio_working_3-way'!Y44+2*PI())/3)</f>
        <v>0.39311824368210507</v>
      </c>
      <c r="AE44" s="11">
        <f>'OddsRatio_working_3-way'!X44^(1/3)*SIN(('OddsRatio_working_3-way'!Y44+4*PI())/3)</f>
        <v>-0.51274271406994099</v>
      </c>
      <c r="AF44" s="11">
        <f>-'OddsRatio_working_3-way'!U44/(3*'OddsRatio_working_3-way'!X44^(1/3))*COS(('OddsRatio_working_3-way'!Y44)/3)</f>
        <v>0.52299906780651606</v>
      </c>
      <c r="AG44" s="11">
        <f>-'OddsRatio_working_3-way'!U44/(3*'OddsRatio_working_3-way'!X44^(1/3))*COS(('OddsRatio_working_3-way'!Y44+2*PI())/3)</f>
        <v>-0.36509736417338329</v>
      </c>
      <c r="AH44" s="11">
        <f>-'OddsRatio_working_3-way'!U44/(3*'OddsRatio_working_3-way'!X44^(1/3))*COS(('OddsRatio_working_3-way'!Y44+4*PI())/3)</f>
        <v>-0.15790170363313283</v>
      </c>
      <c r="AI44" s="11">
        <f>'OddsRatio_working_3-way'!U44/(3*'OddsRatio_working_3-way'!X44^(1/3))*SIN(('OddsRatio_working_3-way'!Y44)/3)</f>
        <v>-0.11962447038783594</v>
      </c>
      <c r="AJ44" s="11">
        <f>'OddsRatio_working_3-way'!U44/(3*'OddsRatio_working_3-way'!X44^(1/3))*SIN(('OddsRatio_working_3-way'!Y44+2*PI())/3)</f>
        <v>-0.39311824368210507</v>
      </c>
      <c r="AK44" s="11">
        <f>'OddsRatio_working_3-way'!U44/(3*'OddsRatio_working_3-way'!X44^(1/3))*SIN(('OddsRatio_working_3-way'!Y44+4*PI())/3)</f>
        <v>0.51274271406994099</v>
      </c>
      <c r="AL44" s="11">
        <f>'OddsRatio_working_3-way'!Z44+'OddsRatio_working_3-way'!AF44</f>
        <v>1.0459981356130321</v>
      </c>
      <c r="AM44" s="11">
        <f>'OddsRatio_working_3-way'!AA44+'OddsRatio_working_3-way'!AG44</f>
        <v>-0.73019472834676658</v>
      </c>
      <c r="AN44" s="11">
        <f>'OddsRatio_working_3-way'!AB44+'OddsRatio_working_3-way'!AH44</f>
        <v>-0.31580340726626566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1.0459981356130321</v>
      </c>
      <c r="AS44" s="11">
        <f>IF(('OddsRatio_working_3-way'!X44=0),IF(Q44&gt;0,-Q44^(1/3),(-Q44)^(1/3)),'OddsRatio_working_3-way'!AM44-'OddsRatio_working_3-way'!R44/3)</f>
        <v>-0.73019472834676658</v>
      </c>
      <c r="AT44" s="11">
        <f>IF(('OddsRatio_working_3-way'!X44=0),IF(Q44&gt;0,-Q44^(1/3),(-Q44)^(1/3)),'OddsRatio_working_3-way'!AN44-'OddsRatio_working_3-way'!R44/3)</f>
        <v>-0.31580340726626566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2.71</v>
      </c>
      <c r="B45" s="4">
        <f>IF('True_Odds_Calculator_3-way'!B46="","",'True_Odds_Calculator_3-way'!B46)</f>
        <v>3.3</v>
      </c>
      <c r="C45" s="4">
        <f>IF('True_Odds_Calculator_3-way'!C46="","",'True_Odds_Calculator_3-way'!C46)</f>
        <v>2.81</v>
      </c>
      <c r="D45" s="9">
        <f t="shared" si="13"/>
        <v>0.35934281098734061</v>
      </c>
      <c r="E45" s="9">
        <f t="shared" si="14"/>
        <v>0.29429109882693794</v>
      </c>
      <c r="F45" s="9">
        <f t="shared" si="15"/>
        <v>0.3463660901857214</v>
      </c>
      <c r="G45" s="9">
        <f t="shared" si="16"/>
        <v>1.0426069910194662</v>
      </c>
      <c r="H45" s="9">
        <f t="shared" si="17"/>
        <v>2.782857954643287</v>
      </c>
      <c r="I45" s="9">
        <f t="shared" si="18"/>
        <v>3.3979960793447721</v>
      </c>
      <c r="J45" s="9">
        <f t="shared" si="19"/>
        <v>2.8871186537452331</v>
      </c>
      <c r="K45" s="11">
        <f t="shared" si="20"/>
        <v>0.36900369003690037</v>
      </c>
      <c r="L45" s="11">
        <f t="shared" si="21"/>
        <v>0.30303030303030304</v>
      </c>
      <c r="M45" s="11">
        <f t="shared" si="22"/>
        <v>0.35587188612099646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-0.28327808027352341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0.23159726906230566</v>
      </c>
      <c r="Q45" s="11">
        <f>2*'OddsRatio_working_3-way'!K45*'OddsRatio_working_3-way'!L45*'OddsRatio_working_3-way'!M45</f>
        <v>7.958669039941775E-2</v>
      </c>
      <c r="R45" s="11">
        <f t="shared" si="23"/>
        <v>0</v>
      </c>
      <c r="S45" s="11">
        <f t="shared" si="24"/>
        <v>-0.81756155943546149</v>
      </c>
      <c r="T45" s="11">
        <f t="shared" si="25"/>
        <v>-0.2809489894967222</v>
      </c>
      <c r="U45" s="11">
        <f>'OddsRatio_working_3-way'!S45-'OddsRatio_working_3-way'!R45^2/3</f>
        <v>-0.81756155943546149</v>
      </c>
      <c r="V45" s="11">
        <f>'OddsRatio_working_3-way'!S45*'OddsRatio_working_3-way'!R45/3-2*'OddsRatio_working_3-way'!R45^3/27-'OddsRatio_working_3-way'!T45</f>
        <v>0.2809489894967222</v>
      </c>
      <c r="W45" s="11">
        <f>'OddsRatio_working_3-way'!V45^2+4*'OddsRatio_working_3-way'!U45^3/27</f>
        <v>-2.0252638689981506E-3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0.14226524397074947</v>
      </c>
      <c r="Y45" s="11">
        <f>IF('OddsRatio_working_3-way'!W45&gt;=0,IF('OddsRatio_working_3-way'!V45+SQRT('OddsRatio_working_3-way'!W45)&gt;0,0,PI()),ACOS('OddsRatio_working_3-way'!V45/(2*'OddsRatio_working_3-way'!X45)))</f>
        <v>0.15883257802275152</v>
      </c>
      <c r="Z45" s="11">
        <f>'OddsRatio_working_3-way'!X45^(1/3)*COS('OddsRatio_working_3-way'!Y45/3)</f>
        <v>0.52130349550973309</v>
      </c>
      <c r="AA45" s="11">
        <f>'OddsRatio_working_3-way'!X45^(1/3)*COS(('OddsRatio_working_3-way'!Y45+2*PI())/3)</f>
        <v>-0.28457640106198123</v>
      </c>
      <c r="AB45" s="11">
        <f>'OddsRatio_working_3-way'!X45^(1/3)*COS(('OddsRatio_working_3-way'!Y45+4*PI())/3)</f>
        <v>-0.23672709444775192</v>
      </c>
      <c r="AC45" s="11">
        <f>'OddsRatio_working_3-way'!X45^(1/3)*SIN('OddsRatio_working_3-way'!Y45/3)</f>
        <v>2.762581005426222E-2</v>
      </c>
      <c r="AD45" s="11">
        <f>'OddsRatio_working_3-way'!X45^(1/3)*SIN(('OddsRatio_working_3-way'!Y45+2*PI())/3)</f>
        <v>0.43764916516592467</v>
      </c>
      <c r="AE45" s="11">
        <f>'OddsRatio_working_3-way'!X45^(1/3)*SIN(('OddsRatio_working_3-way'!Y45+4*PI())/3)</f>
        <v>-0.46527497522018696</v>
      </c>
      <c r="AF45" s="11">
        <f>-'OddsRatio_working_3-way'!U45/(3*'OddsRatio_working_3-way'!X45^(1/3))*COS(('OddsRatio_working_3-way'!Y45)/3)</f>
        <v>0.52130349550973321</v>
      </c>
      <c r="AG45" s="11">
        <f>-'OddsRatio_working_3-way'!U45/(3*'OddsRatio_working_3-way'!X45^(1/3))*COS(('OddsRatio_working_3-way'!Y45+2*PI())/3)</f>
        <v>-0.28457640106198129</v>
      </c>
      <c r="AH45" s="11">
        <f>-'OddsRatio_working_3-way'!U45/(3*'OddsRatio_working_3-way'!X45^(1/3))*COS(('OddsRatio_working_3-way'!Y45+4*PI())/3)</f>
        <v>-0.23672709444775195</v>
      </c>
      <c r="AI45" s="11">
        <f>'OddsRatio_working_3-way'!U45/(3*'OddsRatio_working_3-way'!X45^(1/3))*SIN(('OddsRatio_working_3-way'!Y45)/3)</f>
        <v>-2.7625810054262227E-2</v>
      </c>
      <c r="AJ45" s="11">
        <f>'OddsRatio_working_3-way'!U45/(3*'OddsRatio_working_3-way'!X45^(1/3))*SIN(('OddsRatio_working_3-way'!Y45+2*PI())/3)</f>
        <v>-0.43764916516592478</v>
      </c>
      <c r="AK45" s="11">
        <f>'OddsRatio_working_3-way'!U45/(3*'OddsRatio_working_3-way'!X45^(1/3))*SIN(('OddsRatio_working_3-way'!Y45+4*PI())/3)</f>
        <v>0.46527497522018707</v>
      </c>
      <c r="AL45" s="11">
        <f>'OddsRatio_working_3-way'!Z45+'OddsRatio_working_3-way'!AF45</f>
        <v>1.0426069910194662</v>
      </c>
      <c r="AM45" s="11">
        <f>'OddsRatio_working_3-way'!AA45+'OddsRatio_working_3-way'!AG45</f>
        <v>-0.56915280212396246</v>
      </c>
      <c r="AN45" s="11">
        <f>'OddsRatio_working_3-way'!AB45+'OddsRatio_working_3-way'!AH45</f>
        <v>-0.47345418889550384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1.0426069910194662</v>
      </c>
      <c r="AS45" s="11">
        <f>IF(('OddsRatio_working_3-way'!X45=0),IF(Q45&gt;0,-Q45^(1/3),(-Q45)^(1/3)),'OddsRatio_working_3-way'!AM45-'OddsRatio_working_3-way'!R45/3)</f>
        <v>-0.56915280212396246</v>
      </c>
      <c r="AT45" s="11">
        <f>IF(('OddsRatio_working_3-way'!X45=0),IF(Q45&gt;0,-Q45^(1/3),(-Q45)^(1/3)),'OddsRatio_working_3-way'!AN45-'OddsRatio_working_3-way'!R45/3)</f>
        <v>-0.47345418889550384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3.09</v>
      </c>
      <c r="C46" s="4">
        <f>IF('True_Odds_Calculator_3-way'!C47="","",'True_Odds_Calculator_3-way'!C47)</f>
        <v>3.34</v>
      </c>
      <c r="D46" s="9">
        <f t="shared" si="13"/>
        <v>0.39479959512084739</v>
      </c>
      <c r="E46" s="9">
        <f t="shared" si="14"/>
        <v>0.31451754685385358</v>
      </c>
      <c r="F46" s="9">
        <f t="shared" si="15"/>
        <v>0.2906828580252992</v>
      </c>
      <c r="G46" s="9">
        <f t="shared" si="16"/>
        <v>1.0428099744481321</v>
      </c>
      <c r="H46" s="9">
        <f t="shared" si="17"/>
        <v>2.5329306624387544</v>
      </c>
      <c r="I46" s="9">
        <f t="shared" si="18"/>
        <v>3.1794728465965956</v>
      </c>
      <c r="J46" s="9">
        <f t="shared" si="19"/>
        <v>3.4401753402086279</v>
      </c>
      <c r="K46" s="11">
        <f t="shared" si="20"/>
        <v>0.40485829959514169</v>
      </c>
      <c r="L46" s="11">
        <f t="shared" si="21"/>
        <v>0.3236245954692557</v>
      </c>
      <c r="M46" s="11">
        <f t="shared" si="22"/>
        <v>0.29940119760479045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-0.28201848729725032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0.23144623060784611</v>
      </c>
      <c r="Q46" s="11">
        <f>2*'OddsRatio_working_3-way'!K46*'OddsRatio_working_3-way'!L46*'OddsRatio_working_3-way'!M46</f>
        <v>7.8456349358591901E-2</v>
      </c>
      <c r="R46" s="11">
        <f t="shared" si="23"/>
        <v>0</v>
      </c>
      <c r="S46" s="11">
        <f t="shared" si="24"/>
        <v>-0.8206775124068354</v>
      </c>
      <c r="T46" s="11">
        <f t="shared" si="25"/>
        <v>-0.27819576691757131</v>
      </c>
      <c r="U46" s="11">
        <f>'OddsRatio_working_3-way'!S46-'OddsRatio_working_3-way'!R46^2/3</f>
        <v>-0.8206775124068354</v>
      </c>
      <c r="V46" s="11">
        <f>'OddsRatio_working_3-way'!S46*'OddsRatio_working_3-way'!R46/3-2*'OddsRatio_working_3-way'!R46^3/27-'OddsRatio_working_3-way'!T46</f>
        <v>0.27819576691757131</v>
      </c>
      <c r="W46" s="11">
        <f>'OddsRatio_working_3-way'!V46^2+4*'OddsRatio_working_3-way'!U46^3/27</f>
        <v>-4.4939015705952046E-3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0.14307933664705996</v>
      </c>
      <c r="Y46" s="11">
        <f>IF('OddsRatio_working_3-way'!W46&gt;=0,IF('OddsRatio_working_3-way'!V46+SQRT('OddsRatio_working_3-way'!W46)&gt;0,0,PI()),ACOS('OddsRatio_working_3-way'!V46/(2*'OddsRatio_working_3-way'!X46)))</f>
        <v>0.23646104911680754</v>
      </c>
      <c r="Z46" s="11">
        <f>'OddsRatio_working_3-way'!X46^(1/3)*COS('OddsRatio_working_3-way'!Y46/3)</f>
        <v>0.52140498722406603</v>
      </c>
      <c r="AA46" s="11">
        <f>'OddsRatio_working_3-way'!X46^(1/3)*COS(('OddsRatio_working_3-way'!Y46+2*PI())/3)</f>
        <v>-0.29636770880993296</v>
      </c>
      <c r="AB46" s="11">
        <f>'OddsRatio_working_3-way'!X46^(1/3)*COS(('OddsRatio_working_3-way'!Y46+4*PI())/3)</f>
        <v>-0.22503727841413321</v>
      </c>
      <c r="AC46" s="11">
        <f>'OddsRatio_working_3-way'!X46^(1/3)*SIN('OddsRatio_working_3-way'!Y46/3)</f>
        <v>4.1182643190427012E-2</v>
      </c>
      <c r="AD46" s="11">
        <f>'OddsRatio_working_3-way'!X46^(1/3)*SIN(('OddsRatio_working_3-way'!Y46+2*PI())/3)</f>
        <v>0.43095864300072845</v>
      </c>
      <c r="AE46" s="11">
        <f>'OddsRatio_working_3-way'!X46^(1/3)*SIN(('OddsRatio_working_3-way'!Y46+4*PI())/3)</f>
        <v>-0.47214128619115531</v>
      </c>
      <c r="AF46" s="11">
        <f>-'OddsRatio_working_3-way'!U46/(3*'OddsRatio_working_3-way'!X46^(1/3))*COS(('OddsRatio_working_3-way'!Y46)/3)</f>
        <v>0.52140498722406592</v>
      </c>
      <c r="AG46" s="11">
        <f>-'OddsRatio_working_3-way'!U46/(3*'OddsRatio_working_3-way'!X46^(1/3))*COS(('OddsRatio_working_3-way'!Y46+2*PI())/3)</f>
        <v>-0.29636770880993291</v>
      </c>
      <c r="AH46" s="11">
        <f>-'OddsRatio_working_3-way'!U46/(3*'OddsRatio_working_3-way'!X46^(1/3))*COS(('OddsRatio_working_3-way'!Y46+4*PI())/3)</f>
        <v>-0.22503727841413315</v>
      </c>
      <c r="AI46" s="11">
        <f>'OddsRatio_working_3-way'!U46/(3*'OddsRatio_working_3-way'!X46^(1/3))*SIN(('OddsRatio_working_3-way'!Y46)/3)</f>
        <v>-4.1182643190427005E-2</v>
      </c>
      <c r="AJ46" s="11">
        <f>'OddsRatio_working_3-way'!U46/(3*'OddsRatio_working_3-way'!X46^(1/3))*SIN(('OddsRatio_working_3-way'!Y46+2*PI())/3)</f>
        <v>-0.43095864300072834</v>
      </c>
      <c r="AK46" s="11">
        <f>'OddsRatio_working_3-way'!U46/(3*'OddsRatio_working_3-way'!X46^(1/3))*SIN(('OddsRatio_working_3-way'!Y46+4*PI())/3)</f>
        <v>0.4721412861911552</v>
      </c>
      <c r="AL46" s="11">
        <f>'OddsRatio_working_3-way'!Z46+'OddsRatio_working_3-way'!AF46</f>
        <v>1.0428099744481321</v>
      </c>
      <c r="AM46" s="11">
        <f>'OddsRatio_working_3-way'!AA46+'OddsRatio_working_3-way'!AG46</f>
        <v>-0.59273541761986581</v>
      </c>
      <c r="AN46" s="11">
        <f>'OddsRatio_working_3-way'!AB46+'OddsRatio_working_3-way'!AH46</f>
        <v>-0.45007455682826636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1.0428099744481321</v>
      </c>
      <c r="AS46" s="11">
        <f>IF(('OddsRatio_working_3-way'!X46=0),IF(Q46&gt;0,-Q46^(1/3),(-Q46)^(1/3)),'OddsRatio_working_3-way'!AM46-'OddsRatio_working_3-way'!R46/3)</f>
        <v>-0.59273541761986581</v>
      </c>
      <c r="AT46" s="11">
        <f>IF(('OddsRatio_working_3-way'!X46=0),IF(Q46&gt;0,-Q46^(1/3),(-Q46)^(1/3)),'OddsRatio_working_3-way'!AN46-'OddsRatio_working_3-way'!R46/3)</f>
        <v>-0.45007455682826636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15.69</v>
      </c>
      <c r="B47" s="4">
        <f>IF('True_Odds_Calculator_3-way'!B48="","",'True_Odds_Calculator_3-way'!B48)</f>
        <v>7.37</v>
      </c>
      <c r="C47" s="4">
        <f>IF('True_Odds_Calculator_3-way'!C48="","",'True_Odds_Calculator_3-way'!C48)</f>
        <v>1.19</v>
      </c>
      <c r="D47" s="9">
        <f t="shared" si="13"/>
        <v>5.6461785487123432E-2</v>
      </c>
      <c r="E47" s="9">
        <f t="shared" si="14"/>
        <v>0.12126498291981581</v>
      </c>
      <c r="F47" s="9">
        <f t="shared" si="15"/>
        <v>0.82227323159306076</v>
      </c>
      <c r="G47" s="9">
        <f t="shared" si="16"/>
        <v>1.137582993471417</v>
      </c>
      <c r="H47" s="9">
        <f t="shared" si="17"/>
        <v>17.711094174095116</v>
      </c>
      <c r="I47" s="9">
        <f t="shared" si="18"/>
        <v>8.2464036684129258</v>
      </c>
      <c r="J47" s="9">
        <f t="shared" si="19"/>
        <v>1.2161407687595689</v>
      </c>
      <c r="K47" s="11">
        <f t="shared" si="20"/>
        <v>6.3734862970044617E-2</v>
      </c>
      <c r="L47" s="11">
        <f t="shared" si="21"/>
        <v>0.13568521031207598</v>
      </c>
      <c r="M47" s="11">
        <f t="shared" si="22"/>
        <v>0.84033613445378152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-0.12920443945444893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0.15442639796967583</v>
      </c>
      <c r="Q47" s="11">
        <f>2*'OddsRatio_working_3-way'!K47*'OddsRatio_working_3-way'!L47*'OddsRatio_working_3-way'!M47</f>
        <v>1.4534249220675375E-2</v>
      </c>
      <c r="R47" s="11">
        <f t="shared" si="23"/>
        <v>0</v>
      </c>
      <c r="S47" s="11">
        <f t="shared" si="24"/>
        <v>-1.1952096895565181</v>
      </c>
      <c r="T47" s="11">
        <f t="shared" si="25"/>
        <v>-0.11249032372296643</v>
      </c>
      <c r="U47" s="11">
        <f>'OddsRatio_working_3-way'!S47-'OddsRatio_working_3-way'!R47^2/3</f>
        <v>-1.1952096895565181</v>
      </c>
      <c r="V47" s="11">
        <f>'OddsRatio_working_3-way'!S47*'OddsRatio_working_3-way'!R47/3-2*'OddsRatio_working_3-way'!R47^3/27-'OddsRatio_working_3-way'!T47</f>
        <v>0.11249032372296643</v>
      </c>
      <c r="W47" s="11">
        <f>'OddsRatio_working_3-way'!V47^2+4*'OddsRatio_working_3-way'!U47^3/27</f>
        <v>-0.24029235053943865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0.25146889642197123</v>
      </c>
      <c r="Y47" s="11">
        <f>IF('OddsRatio_working_3-way'!W47&gt;=0,IF('OddsRatio_working_3-way'!V47+SQRT('OddsRatio_working_3-way'!W47)&gt;0,0,PI()),ACOS('OddsRatio_working_3-way'!V47/(2*'OddsRatio_working_3-way'!X47)))</f>
        <v>1.3452216919753748</v>
      </c>
      <c r="Z47" s="11">
        <f>'OddsRatio_working_3-way'!X47^(1/3)*COS('OddsRatio_working_3-way'!Y47/3)</f>
        <v>0.5687914967357085</v>
      </c>
      <c r="AA47" s="11">
        <f>'OddsRatio_working_3-way'!X47^(1/3)*COS(('OddsRatio_working_3-way'!Y47+2*PI())/3)</f>
        <v>-0.52137591065996236</v>
      </c>
      <c r="AB47" s="11">
        <f>'OddsRatio_working_3-way'!X47^(1/3)*COS(('OddsRatio_working_3-way'!Y47+4*PI())/3)</f>
        <v>-4.7415586075746106E-2</v>
      </c>
      <c r="AC47" s="11">
        <f>'OddsRatio_working_3-way'!X47^(1/3)*SIN('OddsRatio_working_3-way'!Y47/3)</f>
        <v>0.27364112098389953</v>
      </c>
      <c r="AD47" s="11">
        <f>'OddsRatio_working_3-way'!X47^(1/3)*SIN(('OddsRatio_working_3-way'!Y47+2*PI())/3)</f>
        <v>0.35576732513774745</v>
      </c>
      <c r="AE47" s="11">
        <f>'OddsRatio_working_3-way'!X47^(1/3)*SIN(('OddsRatio_working_3-way'!Y47+4*PI())/3)</f>
        <v>-0.62940844612164704</v>
      </c>
      <c r="AF47" s="11">
        <f>-'OddsRatio_working_3-way'!U47/(3*'OddsRatio_working_3-way'!X47^(1/3))*COS(('OddsRatio_working_3-way'!Y47)/3)</f>
        <v>0.5687914967357085</v>
      </c>
      <c r="AG47" s="11">
        <f>-'OddsRatio_working_3-way'!U47/(3*'OddsRatio_working_3-way'!X47^(1/3))*COS(('OddsRatio_working_3-way'!Y47+2*PI())/3)</f>
        <v>-0.52137591065996236</v>
      </c>
      <c r="AH47" s="11">
        <f>-'OddsRatio_working_3-way'!U47/(3*'OddsRatio_working_3-way'!X47^(1/3))*COS(('OddsRatio_working_3-way'!Y47+4*PI())/3)</f>
        <v>-4.7415586075746106E-2</v>
      </c>
      <c r="AI47" s="11">
        <f>'OddsRatio_working_3-way'!U47/(3*'OddsRatio_working_3-way'!X47^(1/3))*SIN(('OddsRatio_working_3-way'!Y47)/3)</f>
        <v>-0.27364112098389953</v>
      </c>
      <c r="AJ47" s="11">
        <f>'OddsRatio_working_3-way'!U47/(3*'OddsRatio_working_3-way'!X47^(1/3))*SIN(('OddsRatio_working_3-way'!Y47+2*PI())/3)</f>
        <v>-0.35576732513774745</v>
      </c>
      <c r="AK47" s="11">
        <f>'OddsRatio_working_3-way'!U47/(3*'OddsRatio_working_3-way'!X47^(1/3))*SIN(('OddsRatio_working_3-way'!Y47+4*PI())/3)</f>
        <v>0.62940844612164704</v>
      </c>
      <c r="AL47" s="11">
        <f>'OddsRatio_working_3-way'!Z47+'OddsRatio_working_3-way'!AF47</f>
        <v>1.137582993471417</v>
      </c>
      <c r="AM47" s="11">
        <f>'OddsRatio_working_3-way'!AA47+'OddsRatio_working_3-way'!AG47</f>
        <v>-1.0427518213199247</v>
      </c>
      <c r="AN47" s="11">
        <f>'OddsRatio_working_3-way'!AB47+'OddsRatio_working_3-way'!AH47</f>
        <v>-9.4831172151492213E-2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1.137582993471417</v>
      </c>
      <c r="AS47" s="11">
        <f>IF(('OddsRatio_working_3-way'!X47=0),IF(Q47&gt;0,-Q47^(1/3),(-Q47)^(1/3)),'OddsRatio_working_3-way'!AM47-'OddsRatio_working_3-way'!R47/3)</f>
        <v>-1.0427518213199247</v>
      </c>
      <c r="AT47" s="11">
        <f>IF(('OddsRatio_working_3-way'!X47=0),IF(Q47&gt;0,-Q47^(1/3),(-Q47)^(1/3)),'OddsRatio_working_3-way'!AN47-'OddsRatio_working_3-way'!R47/3)</f>
        <v>-9.4831172151492213E-2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1.87</v>
      </c>
      <c r="B48" s="4">
        <f>IF('True_Odds_Calculator_3-way'!B49="","",'True_Odds_Calculator_3-way'!B49)</f>
        <v>3.83</v>
      </c>
      <c r="C48" s="4">
        <f>IF('True_Odds_Calculator_3-way'!C49="","",'True_Odds_Calculator_3-way'!C49)</f>
        <v>3.53</v>
      </c>
      <c r="D48" s="9">
        <f t="shared" si="13"/>
        <v>0.50361255182362619</v>
      </c>
      <c r="E48" s="9">
        <f t="shared" si="14"/>
        <v>0.23774394065244356</v>
      </c>
      <c r="F48" s="9">
        <f t="shared" si="15"/>
        <v>0.25864350752392989</v>
      </c>
      <c r="G48" s="9">
        <f t="shared" si="16"/>
        <v>1.1329349977361556</v>
      </c>
      <c r="H48" s="9">
        <f t="shared" si="17"/>
        <v>1.985653448030456</v>
      </c>
      <c r="I48" s="9">
        <f t="shared" si="18"/>
        <v>4.2062060435933217</v>
      </c>
      <c r="J48" s="9">
        <f t="shared" si="19"/>
        <v>3.866325544272474</v>
      </c>
      <c r="K48" s="11">
        <f t="shared" si="20"/>
        <v>0.53475935828876997</v>
      </c>
      <c r="L48" s="11">
        <f t="shared" si="21"/>
        <v>0.2610966057441253</v>
      </c>
      <c r="M48" s="11">
        <f t="shared" si="22"/>
        <v>0.28328611898016998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-0.24638321811464836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0.24641830206873105</v>
      </c>
      <c r="Q48" s="11">
        <f>2*'OddsRatio_working_3-way'!K48*'OddsRatio_working_3-way'!L48*'OddsRatio_working_3-way'!M48</f>
        <v>7.9106999058982663E-2</v>
      </c>
      <c r="R48" s="11">
        <f t="shared" si="23"/>
        <v>0</v>
      </c>
      <c r="S48" s="11">
        <f t="shared" si="24"/>
        <v>-1.0001423958756248</v>
      </c>
      <c r="T48" s="11">
        <f t="shared" si="25"/>
        <v>-0.32107300028109936</v>
      </c>
      <c r="U48" s="11">
        <f>'OddsRatio_working_3-way'!S48-'OddsRatio_working_3-way'!R48^2/3</f>
        <v>-1.0001423958756248</v>
      </c>
      <c r="V48" s="11">
        <f>'OddsRatio_working_3-way'!S48*'OddsRatio_working_3-way'!R48/3-2*'OddsRatio_working_3-way'!R48^3/27-'OddsRatio_working_3-way'!T48</f>
        <v>0.32107300028109936</v>
      </c>
      <c r="W48" s="11">
        <f>'OddsRatio_working_3-way'!V48^2+4*'OddsRatio_working_3-way'!U48^3/27</f>
        <v>-4.5123572706718032E-2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0.19249119734173878</v>
      </c>
      <c r="Y48" s="11">
        <f>IF('OddsRatio_working_3-way'!W48&gt;=0,IF('OddsRatio_working_3-way'!V48+SQRT('OddsRatio_working_3-way'!W48)&gt;0,0,PI()),ACOS('OddsRatio_working_3-way'!V48/(2*'OddsRatio_working_3-way'!X48)))</f>
        <v>0.58448930640725072</v>
      </c>
      <c r="Z48" s="11">
        <f>'OddsRatio_working_3-way'!X48^(1/3)*COS('OddsRatio_working_3-way'!Y48/3)</f>
        <v>0.56646749886807779</v>
      </c>
      <c r="AA48" s="11">
        <f>'OddsRatio_working_3-way'!X48^(1/3)*COS(('OddsRatio_working_3-way'!Y48+2*PI())/3)</f>
        <v>-0.38004040475026446</v>
      </c>
      <c r="AB48" s="11">
        <f>'OddsRatio_working_3-way'!X48^(1/3)*COS(('OddsRatio_working_3-way'!Y48+4*PI())/3)</f>
        <v>-0.18642709411781316</v>
      </c>
      <c r="AC48" s="11">
        <f>'OddsRatio_working_3-way'!X48^(1/3)*SIN('OddsRatio_working_3-way'!Y48/3)</f>
        <v>0.11178269701234027</v>
      </c>
      <c r="AD48" s="11">
        <f>'OddsRatio_working_3-way'!X48^(1/3)*SIN(('OddsRatio_working_3-way'!Y48+2*PI())/3)</f>
        <v>0.43468389593181789</v>
      </c>
      <c r="AE48" s="11">
        <f>'OddsRatio_working_3-way'!X48^(1/3)*SIN(('OddsRatio_working_3-way'!Y48+4*PI())/3)</f>
        <v>-0.54646659294415822</v>
      </c>
      <c r="AF48" s="11">
        <f>-'OddsRatio_working_3-way'!U48/(3*'OddsRatio_working_3-way'!X48^(1/3))*COS(('OddsRatio_working_3-way'!Y48)/3)</f>
        <v>0.56646749886807768</v>
      </c>
      <c r="AG48" s="11">
        <f>-'OddsRatio_working_3-way'!U48/(3*'OddsRatio_working_3-way'!X48^(1/3))*COS(('OddsRatio_working_3-way'!Y48+2*PI())/3)</f>
        <v>-0.3800404047502644</v>
      </c>
      <c r="AH48" s="11">
        <f>-'OddsRatio_working_3-way'!U48/(3*'OddsRatio_working_3-way'!X48^(1/3))*COS(('OddsRatio_working_3-way'!Y48+4*PI())/3)</f>
        <v>-0.18642709411781314</v>
      </c>
      <c r="AI48" s="11">
        <f>'OddsRatio_working_3-way'!U48/(3*'OddsRatio_working_3-way'!X48^(1/3))*SIN(('OddsRatio_working_3-way'!Y48)/3)</f>
        <v>-0.11178269701234024</v>
      </c>
      <c r="AJ48" s="11">
        <f>'OddsRatio_working_3-way'!U48/(3*'OddsRatio_working_3-way'!X48^(1/3))*SIN(('OddsRatio_working_3-way'!Y48+2*PI())/3)</f>
        <v>-0.43468389593181778</v>
      </c>
      <c r="AK48" s="11">
        <f>'OddsRatio_working_3-way'!U48/(3*'OddsRatio_working_3-way'!X48^(1/3))*SIN(('OddsRatio_working_3-way'!Y48+4*PI())/3)</f>
        <v>0.54646659294415811</v>
      </c>
      <c r="AL48" s="11">
        <f>'OddsRatio_working_3-way'!Z48+'OddsRatio_working_3-way'!AF48</f>
        <v>1.1329349977361556</v>
      </c>
      <c r="AM48" s="11">
        <f>'OddsRatio_working_3-way'!AA48+'OddsRatio_working_3-way'!AG48</f>
        <v>-0.76008080950052892</v>
      </c>
      <c r="AN48" s="11">
        <f>'OddsRatio_working_3-way'!AB48+'OddsRatio_working_3-way'!AH48</f>
        <v>-0.37285418823562633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1.1329349977361556</v>
      </c>
      <c r="AS48" s="11">
        <f>IF(('OddsRatio_working_3-way'!X48=0),IF(Q48&gt;0,-Q48^(1/3),(-Q48)^(1/3)),'OddsRatio_working_3-way'!AM48-'OddsRatio_working_3-way'!R48/3)</f>
        <v>-0.76008080950052892</v>
      </c>
      <c r="AT48" s="11">
        <f>IF(('OddsRatio_working_3-way'!X48=0),IF(Q48&gt;0,-Q48^(1/3),(-Q48)^(1/3)),'OddsRatio_working_3-way'!AN48-'OddsRatio_working_3-way'!R48/3)</f>
        <v>-0.37285418823562633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2.66</v>
      </c>
      <c r="B49" s="4">
        <f>IF('True_Odds_Calculator_3-way'!B50="","",'True_Odds_Calculator_3-way'!B50)</f>
        <v>3.21</v>
      </c>
      <c r="C49" s="4">
        <f>IF('True_Odds_Calculator_3-way'!C50="","",'True_Odds_Calculator_3-way'!C50)</f>
        <v>2.56</v>
      </c>
      <c r="D49" s="9">
        <f t="shared" si="13"/>
        <v>0.34923143793363748</v>
      </c>
      <c r="E49" s="9">
        <f t="shared" si="14"/>
        <v>0.28728760737219283</v>
      </c>
      <c r="F49" s="9">
        <f t="shared" si="15"/>
        <v>0.36348095469416963</v>
      </c>
      <c r="G49" s="9">
        <f t="shared" si="16"/>
        <v>1.1225485786057439</v>
      </c>
      <c r="H49" s="9">
        <f t="shared" si="17"/>
        <v>2.8634306404855354</v>
      </c>
      <c r="I49" s="9">
        <f t="shared" si="18"/>
        <v>3.4808323587186938</v>
      </c>
      <c r="J49" s="9">
        <f t="shared" si="19"/>
        <v>2.7511757826249608</v>
      </c>
      <c r="K49" s="11">
        <f t="shared" si="20"/>
        <v>0.37593984962406013</v>
      </c>
      <c r="L49" s="11">
        <f t="shared" si="21"/>
        <v>0.3115264797507788</v>
      </c>
      <c r="M49" s="11">
        <f t="shared" si="22"/>
        <v>0.390625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-0.26181729147635446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0.24841235682664606</v>
      </c>
      <c r="Q49" s="11">
        <f>2*'OddsRatio_working_3-way'!K49*'OddsRatio_working_3-way'!L49*'OddsRatio_working_3-way'!M49</f>
        <v>9.149626402454733E-2</v>
      </c>
      <c r="R49" s="11">
        <f t="shared" si="23"/>
        <v>0</v>
      </c>
      <c r="S49" s="11">
        <f t="shared" si="24"/>
        <v>-0.94880042271417719</v>
      </c>
      <c r="T49" s="11">
        <f t="shared" si="25"/>
        <v>-0.34946608571424564</v>
      </c>
      <c r="U49" s="11">
        <f>'OddsRatio_working_3-way'!S49-'OddsRatio_working_3-way'!R49^2/3</f>
        <v>-0.94880042271417719</v>
      </c>
      <c r="V49" s="11">
        <f>'OddsRatio_working_3-way'!S49*'OddsRatio_working_3-way'!R49/3-2*'OddsRatio_working_3-way'!R49^3/27-'OddsRatio_working_3-way'!T49</f>
        <v>0.34946608571424564</v>
      </c>
      <c r="W49" s="11">
        <f>'OddsRatio_working_3-way'!V49^2+4*'OddsRatio_working_3-way'!U49^3/27</f>
        <v>-4.4114169920975166E-3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0.17786087403960857</v>
      </c>
      <c r="Y49" s="11">
        <f>IF('OddsRatio_working_3-way'!W49&gt;=0,IF('OddsRatio_working_3-way'!V49+SQRT('OddsRatio_working_3-way'!W49)&gt;0,0,PI()),ACOS('OddsRatio_working_3-way'!V49/(2*'OddsRatio_working_3-way'!X49)))</f>
        <v>0.18781702350062179</v>
      </c>
      <c r="Z49" s="11">
        <f>'OddsRatio_working_3-way'!X49^(1/3)*COS('OddsRatio_working_3-way'!Y49/3)</f>
        <v>0.56127428930287193</v>
      </c>
      <c r="AA49" s="11">
        <f>'OddsRatio_working_3-way'!X49^(1/3)*COS(('OddsRatio_working_3-way'!Y49+2*PI())/3)</f>
        <v>-0.31110819327486433</v>
      </c>
      <c r="AB49" s="11">
        <f>'OddsRatio_working_3-way'!X49^(1/3)*COS(('OddsRatio_working_3-way'!Y49+4*PI())/3)</f>
        <v>-0.25016609602800771</v>
      </c>
      <c r="AC49" s="11">
        <f>'OddsRatio_working_3-way'!X49^(1/3)*SIN('OddsRatio_working_3-way'!Y49/3)</f>
        <v>3.5184936250453207E-2</v>
      </c>
      <c r="AD49" s="11">
        <f>'OddsRatio_working_3-way'!X49^(1/3)*SIN(('OddsRatio_working_3-way'!Y49+2*PI())/3)</f>
        <v>0.46848532490211697</v>
      </c>
      <c r="AE49" s="11">
        <f>'OddsRatio_working_3-way'!X49^(1/3)*SIN(('OddsRatio_working_3-way'!Y49+4*PI())/3)</f>
        <v>-0.50367026115256996</v>
      </c>
      <c r="AF49" s="11">
        <f>-'OddsRatio_working_3-way'!U49/(3*'OddsRatio_working_3-way'!X49^(1/3))*COS(('OddsRatio_working_3-way'!Y49)/3)</f>
        <v>0.56127428930287182</v>
      </c>
      <c r="AG49" s="11">
        <f>-'OddsRatio_working_3-way'!U49/(3*'OddsRatio_working_3-way'!X49^(1/3))*COS(('OddsRatio_working_3-way'!Y49+2*PI())/3)</f>
        <v>-0.31110819327486428</v>
      </c>
      <c r="AH49" s="11">
        <f>-'OddsRatio_working_3-way'!U49/(3*'OddsRatio_working_3-way'!X49^(1/3))*COS(('OddsRatio_working_3-way'!Y49+4*PI())/3)</f>
        <v>-0.25016609602800771</v>
      </c>
      <c r="AI49" s="11">
        <f>'OddsRatio_working_3-way'!U49/(3*'OddsRatio_working_3-way'!X49^(1/3))*SIN(('OddsRatio_working_3-way'!Y49)/3)</f>
        <v>-3.51849362504532E-2</v>
      </c>
      <c r="AJ49" s="11">
        <f>'OddsRatio_working_3-way'!U49/(3*'OddsRatio_working_3-way'!X49^(1/3))*SIN(('OddsRatio_working_3-way'!Y49+2*PI())/3)</f>
        <v>-0.46848532490211686</v>
      </c>
      <c r="AK49" s="11">
        <f>'OddsRatio_working_3-way'!U49/(3*'OddsRatio_working_3-way'!X49^(1/3))*SIN(('OddsRatio_working_3-way'!Y49+4*PI())/3)</f>
        <v>0.50367026115256985</v>
      </c>
      <c r="AL49" s="11">
        <f>'OddsRatio_working_3-way'!Z49+'OddsRatio_working_3-way'!AF49</f>
        <v>1.1225485786057439</v>
      </c>
      <c r="AM49" s="11">
        <f>'OddsRatio_working_3-way'!AA49+'OddsRatio_working_3-way'!AG49</f>
        <v>-0.62221638654972855</v>
      </c>
      <c r="AN49" s="11">
        <f>'OddsRatio_working_3-way'!AB49+'OddsRatio_working_3-way'!AH49</f>
        <v>-0.50033219205601542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1.1225485786057439</v>
      </c>
      <c r="AS49" s="11">
        <f>IF(('OddsRatio_working_3-way'!X49=0),IF(Q49&gt;0,-Q49^(1/3),(-Q49)^(1/3)),'OddsRatio_working_3-way'!AM49-'OddsRatio_working_3-way'!R49/3)</f>
        <v>-0.62221638654972855</v>
      </c>
      <c r="AT49" s="11">
        <f>IF(('OddsRatio_working_3-way'!X49=0),IF(Q49&gt;0,-Q49^(1/3),(-Q49)^(1/3)),'OddsRatio_working_3-way'!AN49-'OddsRatio_working_3-way'!R49/3)</f>
        <v>-0.50033219205601542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6.81</v>
      </c>
      <c r="B50" s="4">
        <f>IF('True_Odds_Calculator_3-way'!B51="","",'True_Odds_Calculator_3-way'!B51)</f>
        <v>3.82</v>
      </c>
      <c r="C50" s="4">
        <f>IF('True_Odds_Calculator_3-way'!C51="","",'True_Odds_Calculator_3-way'!C51)</f>
        <v>1.62</v>
      </c>
      <c r="D50" s="9">
        <f t="shared" si="13"/>
        <v>0.14105800022973985</v>
      </c>
      <c r="E50" s="9">
        <f t="shared" si="14"/>
        <v>0.25280900392204703</v>
      </c>
      <c r="F50" s="9">
        <f t="shared" si="15"/>
        <v>0.60613299584821301</v>
      </c>
      <c r="G50" s="9">
        <f t="shared" si="16"/>
        <v>1.0480692618393996</v>
      </c>
      <c r="H50" s="9">
        <f t="shared" si="17"/>
        <v>7.0892824112869119</v>
      </c>
      <c r="I50" s="9">
        <f t="shared" si="18"/>
        <v>3.9555553183871064</v>
      </c>
      <c r="J50" s="9">
        <f t="shared" si="19"/>
        <v>1.6498029423404277</v>
      </c>
      <c r="K50" s="11">
        <f t="shared" si="20"/>
        <v>0.14684287812041116</v>
      </c>
      <c r="L50" s="11">
        <f t="shared" si="21"/>
        <v>0.26178010471204188</v>
      </c>
      <c r="M50" s="11">
        <f t="shared" si="22"/>
        <v>0.61728395061728392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-0.24104128884594922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0.21949076055423106</v>
      </c>
      <c r="Q50" s="11">
        <f>2*'OddsRatio_working_3-way'!K50*'OddsRatio_working_3-way'!L50*'OddsRatio_working_3-way'!M50</f>
        <v>4.7457461741455348E-2</v>
      </c>
      <c r="R50" s="11">
        <f t="shared" si="23"/>
        <v>0</v>
      </c>
      <c r="S50" s="11">
        <f t="shared" si="24"/>
        <v>-0.91059403807996053</v>
      </c>
      <c r="T50" s="11">
        <f t="shared" si="25"/>
        <v>-0.19688519742269411</v>
      </c>
      <c r="U50" s="11">
        <f>'OddsRatio_working_3-way'!S50-'OddsRatio_working_3-way'!R50^2/3</f>
        <v>-0.91059403807996053</v>
      </c>
      <c r="V50" s="11">
        <f>'OddsRatio_working_3-way'!S50*'OddsRatio_working_3-way'!R50/3-2*'OddsRatio_working_3-way'!R50^3/27-'OddsRatio_working_3-way'!T50</f>
        <v>0.19688519742269411</v>
      </c>
      <c r="W50" s="11">
        <f>'OddsRatio_working_3-way'!V50^2+4*'OddsRatio_working_3-way'!U50^3/27</f>
        <v>-7.3095142351005615E-2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0.16722658529311274</v>
      </c>
      <c r="Y50" s="11">
        <f>IF('OddsRatio_working_3-way'!W50&gt;=0,IF('OddsRatio_working_3-way'!V50+SQRT('OddsRatio_working_3-way'!W50)&gt;0,0,PI()),ACOS('OddsRatio_working_3-way'!V50/(2*'OddsRatio_working_3-way'!X50)))</f>
        <v>0.94137395294162696</v>
      </c>
      <c r="Z50" s="11">
        <f>'OddsRatio_working_3-way'!X50^(1/3)*COS('OddsRatio_working_3-way'!Y50/3)</f>
        <v>0.52403463091969982</v>
      </c>
      <c r="AA50" s="11">
        <f>'OddsRatio_working_3-way'!X50^(1/3)*COS(('OddsRatio_working_3-way'!Y50+2*PI())/3)</f>
        <v>-0.40929015313751066</v>
      </c>
      <c r="AB50" s="11">
        <f>'OddsRatio_working_3-way'!X50^(1/3)*COS(('OddsRatio_working_3-way'!Y50+4*PI())/3)</f>
        <v>-0.11474447778218927</v>
      </c>
      <c r="AC50" s="11">
        <f>'OddsRatio_working_3-way'!X50^(1/3)*SIN('OddsRatio_working_3-way'!Y50/3)</f>
        <v>0.17005602495503502</v>
      </c>
      <c r="AD50" s="11">
        <f>'OddsRatio_working_3-way'!X50^(1/3)*SIN(('OddsRatio_working_3-way'!Y50+2*PI())/3)</f>
        <v>0.3687992903617448</v>
      </c>
      <c r="AE50" s="11">
        <f>'OddsRatio_working_3-way'!X50^(1/3)*SIN(('OddsRatio_working_3-way'!Y50+4*PI())/3)</f>
        <v>-0.53885531531677977</v>
      </c>
      <c r="AF50" s="11">
        <f>-'OddsRatio_working_3-way'!U50/(3*'OddsRatio_working_3-way'!X50^(1/3))*COS(('OddsRatio_working_3-way'!Y50)/3)</f>
        <v>0.52403463091969982</v>
      </c>
      <c r="AG50" s="11">
        <f>-'OddsRatio_working_3-way'!U50/(3*'OddsRatio_working_3-way'!X50^(1/3))*COS(('OddsRatio_working_3-way'!Y50+2*PI())/3)</f>
        <v>-0.40929015313751077</v>
      </c>
      <c r="AH50" s="11">
        <f>-'OddsRatio_working_3-way'!U50/(3*'OddsRatio_working_3-way'!X50^(1/3))*COS(('OddsRatio_working_3-way'!Y50+4*PI())/3)</f>
        <v>-0.11474447778218928</v>
      </c>
      <c r="AI50" s="11">
        <f>'OddsRatio_working_3-way'!U50/(3*'OddsRatio_working_3-way'!X50^(1/3))*SIN(('OddsRatio_working_3-way'!Y50)/3)</f>
        <v>-0.17005602495503505</v>
      </c>
      <c r="AJ50" s="11">
        <f>'OddsRatio_working_3-way'!U50/(3*'OddsRatio_working_3-way'!X50^(1/3))*SIN(('OddsRatio_working_3-way'!Y50+2*PI())/3)</f>
        <v>-0.36879929036174486</v>
      </c>
      <c r="AK50" s="11">
        <f>'OddsRatio_working_3-way'!U50/(3*'OddsRatio_working_3-way'!X50^(1/3))*SIN(('OddsRatio_working_3-way'!Y50+4*PI())/3)</f>
        <v>0.53885531531677988</v>
      </c>
      <c r="AL50" s="11">
        <f>'OddsRatio_working_3-way'!Z50+'OddsRatio_working_3-way'!AF50</f>
        <v>1.0480692618393996</v>
      </c>
      <c r="AM50" s="11">
        <f>'OddsRatio_working_3-way'!AA50+'OddsRatio_working_3-way'!AG50</f>
        <v>-0.81858030627502143</v>
      </c>
      <c r="AN50" s="11">
        <f>'OddsRatio_working_3-way'!AB50+'OddsRatio_working_3-way'!AH50</f>
        <v>-0.22948895556437854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1.0480692618393996</v>
      </c>
      <c r="AS50" s="11">
        <f>IF(('OddsRatio_working_3-way'!X50=0),IF(Q50&gt;0,-Q50^(1/3),(-Q50)^(1/3)),'OddsRatio_working_3-way'!AM50-'OddsRatio_working_3-way'!R50/3)</f>
        <v>-0.81858030627502143</v>
      </c>
      <c r="AT50" s="11">
        <f>IF(('OddsRatio_working_3-way'!X50=0),IF(Q50&gt;0,-Q50^(1/3),(-Q50)^(1/3)),'OddsRatio_working_3-way'!AN50-'OddsRatio_working_3-way'!R50/3)</f>
        <v>-0.22948895556437854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3.49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2.19</v>
      </c>
      <c r="D51" s="9">
        <f t="shared" si="13"/>
        <v>0.27975705452901789</v>
      </c>
      <c r="E51" s="9">
        <f t="shared" si="14"/>
        <v>0.2718924513166629</v>
      </c>
      <c r="F51" s="9">
        <f t="shared" si="15"/>
        <v>0.44835049415431932</v>
      </c>
      <c r="G51" s="9">
        <f t="shared" si="16"/>
        <v>1.0339478139532061</v>
      </c>
      <c r="H51" s="9">
        <f t="shared" si="17"/>
        <v>3.574530056743483</v>
      </c>
      <c r="I51" s="9">
        <f t="shared" si="18"/>
        <v>3.6779248381388037</v>
      </c>
      <c r="J51" s="9">
        <f t="shared" si="19"/>
        <v>2.2303978986043149</v>
      </c>
      <c r="K51" s="11">
        <f t="shared" si="20"/>
        <v>0.28653295128939826</v>
      </c>
      <c r="L51" s="11">
        <f t="shared" si="21"/>
        <v>0.2785515320334262</v>
      </c>
      <c r="M51" s="11">
        <f t="shared" si="22"/>
        <v>0.45662100456621008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-0.27969331232507166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0.22850912664358469</v>
      </c>
      <c r="Q51" s="11">
        <f>2*'OddsRatio_working_3-way'!K51*'OddsRatio_working_3-way'!L51*'OddsRatio_working_3-way'!M51</f>
        <v>7.2889673570521438E-2</v>
      </c>
      <c r="R51" s="11">
        <f t="shared" si="23"/>
        <v>0</v>
      </c>
      <c r="S51" s="11">
        <f t="shared" si="24"/>
        <v>-0.81699889333786246</v>
      </c>
      <c r="T51" s="11">
        <f t="shared" si="25"/>
        <v>-0.26060570760378393</v>
      </c>
      <c r="U51" s="11">
        <f>'OddsRatio_working_3-way'!S51-'OddsRatio_working_3-way'!R51^2/3</f>
        <v>-0.81699889333786246</v>
      </c>
      <c r="V51" s="11">
        <f>'OddsRatio_working_3-way'!S51*'OddsRatio_working_3-way'!R51/3-2*'OddsRatio_working_3-way'!R51^3/27-'OddsRatio_working_3-way'!T51</f>
        <v>0.26060570760378393</v>
      </c>
      <c r="W51" s="11">
        <f>'OddsRatio_working_3-way'!V51^2+4*'OddsRatio_working_3-way'!U51^3/27</f>
        <v>-1.2875227675233455E-2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0.14211840355043959</v>
      </c>
      <c r="Y51" s="11">
        <f>IF('OddsRatio_working_3-way'!W51&gt;=0,IF('OddsRatio_working_3-way'!V51+SQRT('OddsRatio_working_3-way'!W51)&gt;0,0,PI()),ACOS('OddsRatio_working_3-way'!V51/(2*'OddsRatio_working_3-way'!X51)))</f>
        <v>0.41065076759538277</v>
      </c>
      <c r="Z51" s="11">
        <f>'OddsRatio_working_3-way'!X51^(1/3)*COS('OddsRatio_working_3-way'!Y51/3)</f>
        <v>0.51697390697660295</v>
      </c>
      <c r="AA51" s="11">
        <f>'OddsRatio_working_3-way'!X51^(1/3)*COS(('OddsRatio_working_3-way'!Y51+2*PI())/3)</f>
        <v>-0.32015710804847397</v>
      </c>
      <c r="AB51" s="11">
        <f>'OddsRatio_working_3-way'!X51^(1/3)*COS(('OddsRatio_working_3-way'!Y51+4*PI())/3)</f>
        <v>-0.19681679892812892</v>
      </c>
      <c r="AC51" s="11">
        <f>'OddsRatio_working_3-way'!X51^(1/3)*SIN('OddsRatio_working_3-way'!Y51/3)</f>
        <v>7.1210560672562789E-2</v>
      </c>
      <c r="AD51" s="11">
        <f>'OddsRatio_working_3-way'!X51^(1/3)*SIN(('OddsRatio_working_3-way'!Y51+2*PI())/3)</f>
        <v>0.41210725619915006</v>
      </c>
      <c r="AE51" s="11">
        <f>'OddsRatio_working_3-way'!X51^(1/3)*SIN(('OddsRatio_working_3-way'!Y51+4*PI())/3)</f>
        <v>-0.48331781687171294</v>
      </c>
      <c r="AF51" s="11">
        <f>-'OddsRatio_working_3-way'!U51/(3*'OddsRatio_working_3-way'!X51^(1/3))*COS(('OddsRatio_working_3-way'!Y51)/3)</f>
        <v>0.51697390697660306</v>
      </c>
      <c r="AG51" s="11">
        <f>-'OddsRatio_working_3-way'!U51/(3*'OddsRatio_working_3-way'!X51^(1/3))*COS(('OddsRatio_working_3-way'!Y51+2*PI())/3)</f>
        <v>-0.32015710804847403</v>
      </c>
      <c r="AH51" s="11">
        <f>-'OddsRatio_working_3-way'!U51/(3*'OddsRatio_working_3-way'!X51^(1/3))*COS(('OddsRatio_working_3-way'!Y51+4*PI())/3)</f>
        <v>-0.19681679892812895</v>
      </c>
      <c r="AI51" s="11">
        <f>'OddsRatio_working_3-way'!U51/(3*'OddsRatio_working_3-way'!X51^(1/3))*SIN(('OddsRatio_working_3-way'!Y51)/3)</f>
        <v>-7.1210560672562803E-2</v>
      </c>
      <c r="AJ51" s="11">
        <f>'OddsRatio_working_3-way'!U51/(3*'OddsRatio_working_3-way'!X51^(1/3))*SIN(('OddsRatio_working_3-way'!Y51+2*PI())/3)</f>
        <v>-0.41210725619915012</v>
      </c>
      <c r="AK51" s="11">
        <f>'OddsRatio_working_3-way'!U51/(3*'OddsRatio_working_3-way'!X51^(1/3))*SIN(('OddsRatio_working_3-way'!Y51+4*PI())/3)</f>
        <v>0.48331781687171305</v>
      </c>
      <c r="AL51" s="11">
        <f>'OddsRatio_working_3-way'!Z51+'OddsRatio_working_3-way'!AF51</f>
        <v>1.0339478139532061</v>
      </c>
      <c r="AM51" s="11">
        <f>'OddsRatio_working_3-way'!AA51+'OddsRatio_working_3-way'!AG51</f>
        <v>-0.64031421609694794</v>
      </c>
      <c r="AN51" s="11">
        <f>'OddsRatio_working_3-way'!AB51+'OddsRatio_working_3-way'!AH51</f>
        <v>-0.39363359785625784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1.0339478139532061</v>
      </c>
      <c r="AS51" s="11">
        <f>IF(('OddsRatio_working_3-way'!X51=0),IF(Q51&gt;0,-Q51^(1/3),(-Q51)^(1/3)),'OddsRatio_working_3-way'!AM51-'OddsRatio_working_3-way'!R51/3)</f>
        <v>-0.64031421609694794</v>
      </c>
      <c r="AT51" s="11">
        <f>IF(('OddsRatio_working_3-way'!X51=0),IF(Q51&gt;0,-Q51^(1/3),(-Q51)^(1/3)),'OddsRatio_working_3-way'!AN51-'OddsRatio_working_3-way'!R51/3)</f>
        <v>-0.39363359785625784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2.35</v>
      </c>
      <c r="B52" s="4">
        <f>IF('True_Odds_Calculator_3-way'!B53="","",'True_Odds_Calculator_3-way'!B53)</f>
        <v>3.51</v>
      </c>
      <c r="C52" s="4">
        <f>IF('True_Odds_Calculator_3-way'!C53="","",'True_Odds_Calculator_3-way'!C53)</f>
        <v>3.15</v>
      </c>
      <c r="D52" s="9">
        <f t="shared" si="13"/>
        <v>0.41524279967988653</v>
      </c>
      <c r="E52" s="9">
        <f t="shared" si="14"/>
        <v>0.27637563842602353</v>
      </c>
      <c r="F52" s="9">
        <f t="shared" si="15"/>
        <v>0.30838156189408988</v>
      </c>
      <c r="G52" s="9">
        <f t="shared" si="16"/>
        <v>1.0431330345824743</v>
      </c>
      <c r="H52" s="9">
        <f t="shared" si="17"/>
        <v>2.4082295966863403</v>
      </c>
      <c r="I52" s="9">
        <f t="shared" si="18"/>
        <v>3.6182639168020101</v>
      </c>
      <c r="J52" s="9">
        <f t="shared" si="19"/>
        <v>3.24273602435232</v>
      </c>
      <c r="K52" s="11">
        <f t="shared" si="20"/>
        <v>0.42553191489361702</v>
      </c>
      <c r="L52" s="11">
        <f t="shared" si="21"/>
        <v>0.28490028490028491</v>
      </c>
      <c r="M52" s="11">
        <f t="shared" si="22"/>
        <v>0.31746031746031744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-0.28038864209076964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0.23130708709904924</v>
      </c>
      <c r="Q52" s="11">
        <f>2*'OddsRatio_working_3-way'!K52*'OddsRatio_working_3-way'!L52*'OddsRatio_working_3-way'!M52</f>
        <v>7.6974072245939856E-2</v>
      </c>
      <c r="R52" s="11">
        <f t="shared" si="23"/>
        <v>0</v>
      </c>
      <c r="S52" s="11">
        <f t="shared" si="24"/>
        <v>-0.82495170051919819</v>
      </c>
      <c r="T52" s="11">
        <f t="shared" si="25"/>
        <v>-0.27452635624598942</v>
      </c>
      <c r="U52" s="11">
        <f>'OddsRatio_working_3-way'!S52-'OddsRatio_working_3-way'!R52^2/3</f>
        <v>-0.82495170051919819</v>
      </c>
      <c r="V52" s="11">
        <f>'OddsRatio_working_3-way'!S52*'OddsRatio_working_3-way'!R52/3-2*'OddsRatio_working_3-way'!R52^3/27-'OddsRatio_working_3-way'!T52</f>
        <v>0.27452635624598942</v>
      </c>
      <c r="W52" s="11">
        <f>'OddsRatio_working_3-way'!V52^2+4*'OddsRatio_working_3-way'!U52^3/27</f>
        <v>-7.8081699887154882E-3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0.1441985525780472</v>
      </c>
      <c r="Y52" s="11">
        <f>IF('OddsRatio_working_3-way'!W52&gt;=0,IF('OddsRatio_working_3-way'!V52+SQRT('OddsRatio_working_3-way'!W52)&gt;0,0,PI()),ACOS('OddsRatio_working_3-way'!V52/(2*'OddsRatio_working_3-way'!X52)))</f>
        <v>0.31140509371089919</v>
      </c>
      <c r="Z52" s="11">
        <f>'OddsRatio_working_3-way'!X52^(1/3)*COS('OddsRatio_working_3-way'!Y52/3)</f>
        <v>0.52156651729123726</v>
      </c>
      <c r="AA52" s="11">
        <f>'OddsRatio_working_3-way'!X52^(1/3)*COS(('OddsRatio_working_3-way'!Y52+2*PI())/3)</f>
        <v>-0.30783855760669987</v>
      </c>
      <c r="AB52" s="11">
        <f>'OddsRatio_working_3-way'!X52^(1/3)*COS(('OddsRatio_working_3-way'!Y52+4*PI())/3)</f>
        <v>-0.21372795968453748</v>
      </c>
      <c r="AC52" s="11">
        <f>'OddsRatio_working_3-way'!X52^(1/3)*SIN('OddsRatio_working_3-way'!Y52/3)</f>
        <v>5.4334779043957088E-2</v>
      </c>
      <c r="AD52" s="11">
        <f>'OddsRatio_working_3-way'!X52^(1/3)*SIN(('OddsRatio_working_3-way'!Y52+2*PI())/3)</f>
        <v>0.42452246421560857</v>
      </c>
      <c r="AE52" s="11">
        <f>'OddsRatio_working_3-way'!X52^(1/3)*SIN(('OddsRatio_working_3-way'!Y52+4*PI())/3)</f>
        <v>-0.47885724325956563</v>
      </c>
      <c r="AF52" s="11">
        <f>-'OddsRatio_working_3-way'!U52/(3*'OddsRatio_working_3-way'!X52^(1/3))*COS(('OddsRatio_working_3-way'!Y52)/3)</f>
        <v>0.52156651729123715</v>
      </c>
      <c r="AG52" s="11">
        <f>-'OddsRatio_working_3-way'!U52/(3*'OddsRatio_working_3-way'!X52^(1/3))*COS(('OddsRatio_working_3-way'!Y52+2*PI())/3)</f>
        <v>-0.30783855760669976</v>
      </c>
      <c r="AH52" s="11">
        <f>-'OddsRatio_working_3-way'!U52/(3*'OddsRatio_working_3-way'!X52^(1/3))*COS(('OddsRatio_working_3-way'!Y52+4*PI())/3)</f>
        <v>-0.21372795968453745</v>
      </c>
      <c r="AI52" s="11">
        <f>'OddsRatio_working_3-way'!U52/(3*'OddsRatio_working_3-way'!X52^(1/3))*SIN(('OddsRatio_working_3-way'!Y52)/3)</f>
        <v>-5.4334779043957081E-2</v>
      </c>
      <c r="AJ52" s="11">
        <f>'OddsRatio_working_3-way'!U52/(3*'OddsRatio_working_3-way'!X52^(1/3))*SIN(('OddsRatio_working_3-way'!Y52+2*PI())/3)</f>
        <v>-0.42452246421560846</v>
      </c>
      <c r="AK52" s="11">
        <f>'OddsRatio_working_3-way'!U52/(3*'OddsRatio_working_3-way'!X52^(1/3))*SIN(('OddsRatio_working_3-way'!Y52+4*PI())/3)</f>
        <v>0.47885724325956552</v>
      </c>
      <c r="AL52" s="11">
        <f>'OddsRatio_working_3-way'!Z52+'OddsRatio_working_3-way'!AF52</f>
        <v>1.0431330345824743</v>
      </c>
      <c r="AM52" s="11">
        <f>'OddsRatio_working_3-way'!AA52+'OddsRatio_working_3-way'!AG52</f>
        <v>-0.61567711521339963</v>
      </c>
      <c r="AN52" s="11">
        <f>'OddsRatio_working_3-way'!AB52+'OddsRatio_working_3-way'!AH52</f>
        <v>-0.4274559193690749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1.0431330345824743</v>
      </c>
      <c r="AS52" s="11">
        <f>IF(('OddsRatio_working_3-way'!X52=0),IF(Q52&gt;0,-Q52^(1/3),(-Q52)^(1/3)),'OddsRatio_working_3-way'!AM52-'OddsRatio_working_3-way'!R52/3)</f>
        <v>-0.61567711521339963</v>
      </c>
      <c r="AT52" s="11">
        <f>IF(('OddsRatio_working_3-way'!X52=0),IF(Q52&gt;0,-Q52^(1/3),(-Q52)^(1/3)),'OddsRatio_working_3-way'!AN52-'OddsRatio_working_3-way'!R52/3)</f>
        <v>-0.4274559193690749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1.61</v>
      </c>
      <c r="B53" s="4">
        <f>IF('True_Odds_Calculator_3-way'!B54="","",'True_Odds_Calculator_3-way'!B54)</f>
        <v>4.21</v>
      </c>
      <c r="C53" s="4">
        <f>IF('True_Odds_Calculator_3-way'!C54="","",'True_Odds_Calculator_3-way'!C54)</f>
        <v>5.73</v>
      </c>
      <c r="D53" s="9">
        <f t="shared" si="13"/>
        <v>0.6069948784019672</v>
      </c>
      <c r="E53" s="9">
        <f t="shared" si="14"/>
        <v>0.22690516872216521</v>
      </c>
      <c r="F53" s="9">
        <f t="shared" si="15"/>
        <v>0.16609995287586782</v>
      </c>
      <c r="G53" s="9">
        <f t="shared" si="16"/>
        <v>1.061410423825131</v>
      </c>
      <c r="H53" s="9">
        <f t="shared" si="17"/>
        <v>1.6474603585333301</v>
      </c>
      <c r="I53" s="9">
        <f t="shared" si="18"/>
        <v>4.4071274604786694</v>
      </c>
      <c r="J53" s="9">
        <f t="shared" si="19"/>
        <v>6.0204713046928688</v>
      </c>
      <c r="K53" s="11">
        <f t="shared" si="20"/>
        <v>0.6211180124223602</v>
      </c>
      <c r="L53" s="11">
        <f t="shared" si="21"/>
        <v>0.23752969121140144</v>
      </c>
      <c r="M53" s="11">
        <f t="shared" si="22"/>
        <v>0.17452006980802792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-0.23846981474290763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0.22014231080371177</v>
      </c>
      <c r="Q53" s="11">
        <f>2*'OddsRatio_working_3-way'!K53*'OddsRatio_working_3-way'!L53*'OddsRatio_working_3-way'!M53</f>
        <v>5.1495277380985215E-2</v>
      </c>
      <c r="R53" s="11">
        <f t="shared" si="23"/>
        <v>0</v>
      </c>
      <c r="S53" s="11">
        <f t="shared" si="24"/>
        <v>-0.92314539280808106</v>
      </c>
      <c r="T53" s="11">
        <f t="shared" si="25"/>
        <v>-0.21594044276212424</v>
      </c>
      <c r="U53" s="11">
        <f>'OddsRatio_working_3-way'!S53-'OddsRatio_working_3-way'!R53^2/3</f>
        <v>-0.92314539280808106</v>
      </c>
      <c r="V53" s="11">
        <f>'OddsRatio_working_3-way'!S53*'OddsRatio_working_3-way'!R53/3-2*'OddsRatio_working_3-way'!R53^3/27-'OddsRatio_working_3-way'!T53</f>
        <v>0.21594044276212424</v>
      </c>
      <c r="W53" s="11">
        <f>'OddsRatio_working_3-way'!V53^2+4*'OddsRatio_working_3-way'!U53^3/27</f>
        <v>-6.9918187192429815E-2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0.17069597389271668</v>
      </c>
      <c r="Y53" s="11">
        <f>IF('OddsRatio_working_3-way'!W53&gt;=0,IF('OddsRatio_working_3-way'!V53+SQRT('OddsRatio_working_3-way'!W53)&gt;0,0,PI()),ACOS('OddsRatio_working_3-way'!V53/(2*'OddsRatio_working_3-way'!X53)))</f>
        <v>0.88598176123907579</v>
      </c>
      <c r="Z53" s="11">
        <f>'OddsRatio_working_3-way'!X53^(1/3)*COS('OddsRatio_working_3-way'!Y53/3)</f>
        <v>0.53070521191256548</v>
      </c>
      <c r="AA53" s="11">
        <f>'OddsRatio_working_3-way'!X53^(1/3)*COS(('OddsRatio_working_3-way'!Y53+2*PI())/3)</f>
        <v>-0.40517510678733437</v>
      </c>
      <c r="AB53" s="11">
        <f>'OddsRatio_working_3-way'!X53^(1/3)*COS(('OddsRatio_working_3-way'!Y53+4*PI())/3)</f>
        <v>-0.12553010512523083</v>
      </c>
      <c r="AC53" s="11">
        <f>'OddsRatio_working_3-way'!X53^(1/3)*SIN('OddsRatio_working_3-way'!Y53/3)</f>
        <v>0.16145311698714879</v>
      </c>
      <c r="AD53" s="11">
        <f>'OddsRatio_working_3-way'!X53^(1/3)*SIN(('OddsRatio_working_3-way'!Y53+2*PI())/3)</f>
        <v>0.37887763694351134</v>
      </c>
      <c r="AE53" s="11">
        <f>'OddsRatio_working_3-way'!X53^(1/3)*SIN(('OddsRatio_working_3-way'!Y53+4*PI())/3)</f>
        <v>-0.5403307539306601</v>
      </c>
      <c r="AF53" s="11">
        <f>-'OddsRatio_working_3-way'!U53/(3*'OddsRatio_working_3-way'!X53^(1/3))*COS(('OddsRatio_working_3-way'!Y53)/3)</f>
        <v>0.53070521191256537</v>
      </c>
      <c r="AG53" s="11">
        <f>-'OddsRatio_working_3-way'!U53/(3*'OddsRatio_working_3-way'!X53^(1/3))*COS(('OddsRatio_working_3-way'!Y53+2*PI())/3)</f>
        <v>-0.40517510678733432</v>
      </c>
      <c r="AH53" s="11">
        <f>-'OddsRatio_working_3-way'!U53/(3*'OddsRatio_working_3-way'!X53^(1/3))*COS(('OddsRatio_working_3-way'!Y53+4*PI())/3)</f>
        <v>-0.1255301051252308</v>
      </c>
      <c r="AI53" s="11">
        <f>'OddsRatio_working_3-way'!U53/(3*'OddsRatio_working_3-way'!X53^(1/3))*SIN(('OddsRatio_working_3-way'!Y53)/3)</f>
        <v>-0.16145311698714876</v>
      </c>
      <c r="AJ53" s="11">
        <f>'OddsRatio_working_3-way'!U53/(3*'OddsRatio_working_3-way'!X53^(1/3))*SIN(('OddsRatio_working_3-way'!Y53+2*PI())/3)</f>
        <v>-0.37887763694351129</v>
      </c>
      <c r="AK53" s="11">
        <f>'OddsRatio_working_3-way'!U53/(3*'OddsRatio_working_3-way'!X53^(1/3))*SIN(('OddsRatio_working_3-way'!Y53+4*PI())/3)</f>
        <v>0.54033075393065999</v>
      </c>
      <c r="AL53" s="11">
        <f>'OddsRatio_working_3-way'!Z53+'OddsRatio_working_3-way'!AF53</f>
        <v>1.061410423825131</v>
      </c>
      <c r="AM53" s="11">
        <f>'OddsRatio_working_3-way'!AA53+'OddsRatio_working_3-way'!AG53</f>
        <v>-0.81035021357466874</v>
      </c>
      <c r="AN53" s="11">
        <f>'OddsRatio_working_3-way'!AB53+'OddsRatio_working_3-way'!AH53</f>
        <v>-0.25106021025046166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1.061410423825131</v>
      </c>
      <c r="AS53" s="11">
        <f>IF(('OddsRatio_working_3-way'!X53=0),IF(Q53&gt;0,-Q53^(1/3),(-Q53)^(1/3)),'OddsRatio_working_3-way'!AM53-'OddsRatio_working_3-way'!R53/3)</f>
        <v>-0.81035021357466874</v>
      </c>
      <c r="AT53" s="11">
        <f>IF(('OddsRatio_working_3-way'!X53=0),IF(Q53&gt;0,-Q53^(1/3),(-Q53)^(1/3)),'OddsRatio_working_3-way'!AN53-'OddsRatio_working_3-way'!R53/3)</f>
        <v>-0.25106021025046166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2.38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3.07</v>
      </c>
      <c r="D54" s="9">
        <f t="shared" si="13"/>
        <v>0.41003828327397934</v>
      </c>
      <c r="E54" s="9">
        <f t="shared" si="14"/>
        <v>0.27332515748582442</v>
      </c>
      <c r="F54" s="9">
        <f t="shared" si="15"/>
        <v>0.31663655924019618</v>
      </c>
      <c r="G54" s="9">
        <f t="shared" si="16"/>
        <v>1.0426062829248597</v>
      </c>
      <c r="H54" s="9">
        <f t="shared" si="17"/>
        <v>2.4387966704363069</v>
      </c>
      <c r="I54" s="9">
        <f t="shared" si="18"/>
        <v>3.658646021458392</v>
      </c>
      <c r="J54" s="9">
        <f t="shared" si="19"/>
        <v>3.1581950056544597</v>
      </c>
      <c r="K54" s="11">
        <f t="shared" si="20"/>
        <v>0.42016806722689076</v>
      </c>
      <c r="L54" s="11">
        <f t="shared" si="21"/>
        <v>0.28169014084507044</v>
      </c>
      <c r="M54" s="11">
        <f t="shared" si="22"/>
        <v>0.32573289902280134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-0.28083156921987951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0.23131700723598148</v>
      </c>
      <c r="Q54" s="11">
        <f>2*'OddsRatio_working_3-way'!K54*'OddsRatio_working_3-way'!L54*'OddsRatio_working_3-way'!M54</f>
        <v>7.7105669078660524E-2</v>
      </c>
      <c r="R54" s="11">
        <f t="shared" si="23"/>
        <v>0</v>
      </c>
      <c r="S54" s="11">
        <f t="shared" si="24"/>
        <v>-0.82368591208800257</v>
      </c>
      <c r="T54" s="11">
        <f t="shared" si="25"/>
        <v>-0.27456197069600097</v>
      </c>
      <c r="U54" s="11">
        <f>'OddsRatio_working_3-way'!S54-'OddsRatio_working_3-way'!R54^2/3</f>
        <v>-0.82368591208800257</v>
      </c>
      <c r="V54" s="11">
        <f>'OddsRatio_working_3-way'!S54*'OddsRatio_working_3-way'!R54/3-2*'OddsRatio_working_3-way'!R54^3/27-'OddsRatio_working_3-way'!T54</f>
        <v>0.27456197069600097</v>
      </c>
      <c r="W54" s="11">
        <f>'OddsRatio_working_3-way'!V54^2+4*'OddsRatio_working_3-way'!U54^3/27</f>
        <v>-7.4063454878857543E-3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0.14386679710791286</v>
      </c>
      <c r="Y54" s="11">
        <f>IF('OddsRatio_working_3-way'!W54&gt;=0,IF('OddsRatio_working_3-way'!V54+SQRT('OddsRatio_working_3-way'!W54)&gt;0,0,PI()),ACOS('OddsRatio_working_3-way'!V54/(2*'OddsRatio_working_3-way'!X54)))</f>
        <v>0.30374572855343884</v>
      </c>
      <c r="Z54" s="11">
        <f>'OddsRatio_working_3-way'!X54^(1/3)*COS('OddsRatio_working_3-way'!Y54/3)</f>
        <v>0.52130314146242995</v>
      </c>
      <c r="AA54" s="11">
        <f>'OddsRatio_working_3-way'!X54^(1/3)*COS(('OddsRatio_working_3-way'!Y54+2*PI())/3)</f>
        <v>-0.30651826941394134</v>
      </c>
      <c r="AB54" s="11">
        <f>'OddsRatio_working_3-way'!X54^(1/3)*COS(('OddsRatio_working_3-way'!Y54+4*PI())/3)</f>
        <v>-0.21478487204848873</v>
      </c>
      <c r="AC54" s="11">
        <f>'OddsRatio_working_3-way'!X54^(1/3)*SIN('OddsRatio_working_3-way'!Y54/3)</f>
        <v>5.2962301662623112E-2</v>
      </c>
      <c r="AD54" s="11">
        <f>'OddsRatio_working_3-way'!X54^(1/3)*SIN(('OddsRatio_working_3-way'!Y54+2*PI())/3)</f>
        <v>0.4249806127477857</v>
      </c>
      <c r="AE54" s="11">
        <f>'OddsRatio_working_3-way'!X54^(1/3)*SIN(('OddsRatio_working_3-way'!Y54+4*PI())/3)</f>
        <v>-0.4779429144104087</v>
      </c>
      <c r="AF54" s="11">
        <f>-'OddsRatio_working_3-way'!U54/(3*'OddsRatio_working_3-way'!X54^(1/3))*COS(('OddsRatio_working_3-way'!Y54)/3)</f>
        <v>0.52130314146242973</v>
      </c>
      <c r="AG54" s="11">
        <f>-'OddsRatio_working_3-way'!U54/(3*'OddsRatio_working_3-way'!X54^(1/3))*COS(('OddsRatio_working_3-way'!Y54+2*PI())/3)</f>
        <v>-0.30651826941394122</v>
      </c>
      <c r="AH54" s="11">
        <f>-'OddsRatio_working_3-way'!U54/(3*'OddsRatio_working_3-way'!X54^(1/3))*COS(('OddsRatio_working_3-way'!Y54+4*PI())/3)</f>
        <v>-0.21478487204848865</v>
      </c>
      <c r="AI54" s="11">
        <f>'OddsRatio_working_3-way'!U54/(3*'OddsRatio_working_3-way'!X54^(1/3))*SIN(('OddsRatio_working_3-way'!Y54)/3)</f>
        <v>-5.2962301662623092E-2</v>
      </c>
      <c r="AJ54" s="11">
        <f>'OddsRatio_working_3-way'!U54/(3*'OddsRatio_working_3-way'!X54^(1/3))*SIN(('OddsRatio_working_3-way'!Y54+2*PI())/3)</f>
        <v>-0.42498061274778554</v>
      </c>
      <c r="AK54" s="11">
        <f>'OddsRatio_working_3-way'!U54/(3*'OddsRatio_working_3-way'!X54^(1/3))*SIN(('OddsRatio_working_3-way'!Y54+4*PI())/3)</f>
        <v>0.47794291441040848</v>
      </c>
      <c r="AL54" s="11">
        <f>'OddsRatio_working_3-way'!Z54+'OddsRatio_working_3-way'!AF54</f>
        <v>1.0426062829248597</v>
      </c>
      <c r="AM54" s="11">
        <f>'OddsRatio_working_3-way'!AA54+'OddsRatio_working_3-way'!AG54</f>
        <v>-0.61303653882788256</v>
      </c>
      <c r="AN54" s="11">
        <f>'OddsRatio_working_3-way'!AB54+'OddsRatio_working_3-way'!AH54</f>
        <v>-0.42956974409697735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1.0426062829248597</v>
      </c>
      <c r="AS54" s="11">
        <f>IF(('OddsRatio_working_3-way'!X54=0),IF(Q54&gt;0,-Q54^(1/3),(-Q54)^(1/3)),'OddsRatio_working_3-way'!AM54-'OddsRatio_working_3-way'!R54/3)</f>
        <v>-0.61303653882788256</v>
      </c>
      <c r="AT54" s="11">
        <f>IF(('OddsRatio_working_3-way'!X54=0),IF(Q54&gt;0,-Q54^(1/3),(-Q54)^(1/3)),'OddsRatio_working_3-way'!AN54-'OddsRatio_working_3-way'!R54/3)</f>
        <v>-0.42956974409697735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3.67</v>
      </c>
      <c r="C55" s="4">
        <f>IF('True_Odds_Calculator_3-way'!C56="","",'True_Odds_Calculator_3-way'!C56)</f>
        <v>2.16</v>
      </c>
      <c r="D55" s="9">
        <f t="shared" si="13"/>
        <v>0.28418562419028687</v>
      </c>
      <c r="E55" s="9">
        <f t="shared" si="14"/>
        <v>0.26381274132005733</v>
      </c>
      <c r="F55" s="9">
        <f t="shared" si="15"/>
        <v>0.45200163448965563</v>
      </c>
      <c r="G55" s="9">
        <f t="shared" si="16"/>
        <v>1.0451563623083606</v>
      </c>
      <c r="H55" s="9">
        <f t="shared" si="17"/>
        <v>3.5188268331631494</v>
      </c>
      <c r="I55" s="9">
        <f t="shared" si="18"/>
        <v>3.7905674873633228</v>
      </c>
      <c r="J55" s="9">
        <f t="shared" si="19"/>
        <v>2.2123813802776984</v>
      </c>
      <c r="K55" s="11">
        <f t="shared" si="20"/>
        <v>0.29325513196480935</v>
      </c>
      <c r="L55" s="11">
        <f t="shared" si="21"/>
        <v>0.27247956403269757</v>
      </c>
      <c r="M55" s="11">
        <f t="shared" si="22"/>
        <v>0.46296296296296291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-0.27612905001496013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0.23083964369013149</v>
      </c>
      <c r="Q55" s="11">
        <f>2*'OddsRatio_working_3-way'!K55*'OddsRatio_working_3-way'!L55*'OddsRatio_working_3-way'!M55</f>
        <v>7.3987065285298553E-2</v>
      </c>
      <c r="R55" s="11">
        <f t="shared" si="23"/>
        <v>0</v>
      </c>
      <c r="S55" s="11">
        <f t="shared" si="24"/>
        <v>-0.83598463717462923</v>
      </c>
      <c r="T55" s="11">
        <f t="shared" si="25"/>
        <v>-0.26794379396622731</v>
      </c>
      <c r="U55" s="11">
        <f>'OddsRatio_working_3-way'!S55-'OddsRatio_working_3-way'!R55^2/3</f>
        <v>-0.83598463717462923</v>
      </c>
      <c r="V55" s="11">
        <f>'OddsRatio_working_3-way'!S55*'OddsRatio_working_3-way'!R55/3-2*'OddsRatio_working_3-way'!R55^3/27-'OddsRatio_working_3-way'!T55</f>
        <v>0.26794379396622731</v>
      </c>
      <c r="W55" s="11">
        <f>'OddsRatio_working_3-way'!V55^2+4*'OddsRatio_working_3-way'!U55^3/27</f>
        <v>-1.4760915206883857E-2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0.14710097886477499</v>
      </c>
      <c r="Y55" s="11">
        <f>IF('OddsRatio_working_3-way'!W55&gt;=0,IF('OddsRatio_working_3-way'!V55+SQRT('OddsRatio_working_3-way'!W55)&gt;0,0,PI()),ACOS('OddsRatio_working_3-way'!V55/(2*'OddsRatio_working_3-way'!X55)))</f>
        <v>0.42570498189207973</v>
      </c>
      <c r="Z55" s="11">
        <f>'OddsRatio_working_3-way'!X55^(1/3)*COS('OddsRatio_working_3-way'!Y55/3)</f>
        <v>0.5225781811541802</v>
      </c>
      <c r="AA55" s="11">
        <f>'OddsRatio_working_3-way'!X55^(1/3)*COS(('OddsRatio_working_3-way'!Y55+2*PI())/3)</f>
        <v>-0.32594350055698956</v>
      </c>
      <c r="AB55" s="11">
        <f>'OddsRatio_working_3-way'!X55^(1/3)*COS(('OddsRatio_working_3-way'!Y55+4*PI())/3)</f>
        <v>-0.1966346805971905</v>
      </c>
      <c r="AC55" s="11">
        <f>'OddsRatio_working_3-way'!X55^(1/3)*SIN('OddsRatio_working_3-way'!Y55/3)</f>
        <v>7.4656482012382758E-2</v>
      </c>
      <c r="AD55" s="11">
        <f>'OddsRatio_working_3-way'!X55^(1/3)*SIN(('OddsRatio_working_3-way'!Y55+2*PI())/3)</f>
        <v>0.41523773933679503</v>
      </c>
      <c r="AE55" s="11">
        <f>'OddsRatio_working_3-way'!X55^(1/3)*SIN(('OddsRatio_working_3-way'!Y55+4*PI())/3)</f>
        <v>-0.48989422134917782</v>
      </c>
      <c r="AF55" s="11">
        <f>-'OddsRatio_working_3-way'!U55/(3*'OddsRatio_working_3-way'!X55^(1/3))*COS(('OddsRatio_working_3-way'!Y55)/3)</f>
        <v>0.52257818115418031</v>
      </c>
      <c r="AG55" s="11">
        <f>-'OddsRatio_working_3-way'!U55/(3*'OddsRatio_working_3-way'!X55^(1/3))*COS(('OddsRatio_working_3-way'!Y55+2*PI())/3)</f>
        <v>-0.32594350055698962</v>
      </c>
      <c r="AH55" s="11">
        <f>-'OddsRatio_working_3-way'!U55/(3*'OddsRatio_working_3-way'!X55^(1/3))*COS(('OddsRatio_working_3-way'!Y55+4*PI())/3)</f>
        <v>-0.19663468059719053</v>
      </c>
      <c r="AI55" s="11">
        <f>'OddsRatio_working_3-way'!U55/(3*'OddsRatio_working_3-way'!X55^(1/3))*SIN(('OddsRatio_working_3-way'!Y55)/3)</f>
        <v>-7.4656482012382772E-2</v>
      </c>
      <c r="AJ55" s="11">
        <f>'OddsRatio_working_3-way'!U55/(3*'OddsRatio_working_3-way'!X55^(1/3))*SIN(('OddsRatio_working_3-way'!Y55+2*PI())/3)</f>
        <v>-0.41523773933679514</v>
      </c>
      <c r="AK55" s="11">
        <f>'OddsRatio_working_3-way'!U55/(3*'OddsRatio_working_3-way'!X55^(1/3))*SIN(('OddsRatio_working_3-way'!Y55+4*PI())/3)</f>
        <v>0.48989422134917793</v>
      </c>
      <c r="AL55" s="11">
        <f>'OddsRatio_working_3-way'!Z55+'OddsRatio_working_3-way'!AF55</f>
        <v>1.0451563623083606</v>
      </c>
      <c r="AM55" s="11">
        <f>'OddsRatio_working_3-way'!AA55+'OddsRatio_working_3-way'!AG55</f>
        <v>-0.65188700111397924</v>
      </c>
      <c r="AN55" s="11">
        <f>'OddsRatio_working_3-way'!AB55+'OddsRatio_working_3-way'!AH55</f>
        <v>-0.39326936119438105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1.0451563623083606</v>
      </c>
      <c r="AS55" s="11">
        <f>IF(('OddsRatio_working_3-way'!X55=0),IF(Q55&gt;0,-Q55^(1/3),(-Q55)^(1/3)),'OddsRatio_working_3-way'!AM55-'OddsRatio_working_3-way'!R55/3)</f>
        <v>-0.65188700111397924</v>
      </c>
      <c r="AT55" s="11">
        <f>IF(('OddsRatio_working_3-way'!X55=0),IF(Q55&gt;0,-Q55^(1/3),(-Q55)^(1/3)),'OddsRatio_working_3-way'!AN55-'OddsRatio_working_3-way'!R55/3)</f>
        <v>-0.39326936119438105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1.1499999999999999</v>
      </c>
      <c r="B56" s="4">
        <f>IF('True_Odds_Calculator_3-way'!B57="","",'True_Odds_Calculator_3-way'!B57)</f>
        <v>8.56</v>
      </c>
      <c r="C56" s="4">
        <f>IF('True_Odds_Calculator_3-way'!C57="","",'True_Odds_Calculator_3-way'!C57)</f>
        <v>20.64</v>
      </c>
      <c r="D56" s="9">
        <f t="shared" si="13"/>
        <v>0.8536369547996554</v>
      </c>
      <c r="E56" s="9">
        <f t="shared" si="14"/>
        <v>0.10371838006820601</v>
      </c>
      <c r="F56" s="9">
        <f t="shared" si="15"/>
        <v>4.26446651321385E-2</v>
      </c>
      <c r="G56" s="9">
        <f t="shared" si="16"/>
        <v>1.1430545844842994</v>
      </c>
      <c r="H56" s="9">
        <f t="shared" si="17"/>
        <v>1.1714581876726451</v>
      </c>
      <c r="I56" s="9">
        <f t="shared" si="18"/>
        <v>9.6414926587013046</v>
      </c>
      <c r="J56" s="9">
        <f t="shared" si="19"/>
        <v>23.449592039271643</v>
      </c>
      <c r="K56" s="11">
        <f t="shared" si="20"/>
        <v>0.86956521739130443</v>
      </c>
      <c r="L56" s="11">
        <f t="shared" si="21"/>
        <v>0.11682242990654206</v>
      </c>
      <c r="M56" s="11">
        <f t="shared" si="22"/>
        <v>4.8449612403100771E-2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-0.10961582075730236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0.13460959967744884</v>
      </c>
      <c r="Q56" s="11">
        <f>2*'OddsRatio_working_3-way'!K56*'OddsRatio_working_3-way'!L56*'OddsRatio_working_3-way'!M56</f>
        <v>9.8434807808006463E-3</v>
      </c>
      <c r="R56" s="11">
        <f t="shared" si="23"/>
        <v>0</v>
      </c>
      <c r="S56" s="11">
        <f t="shared" si="24"/>
        <v>-1.2280125145026699</v>
      </c>
      <c r="T56" s="11">
        <f t="shared" si="25"/>
        <v>-8.979981824516782E-2</v>
      </c>
      <c r="U56" s="11">
        <f>'OddsRatio_working_3-way'!S56-'OddsRatio_working_3-way'!R56^2/3</f>
        <v>-1.2280125145026699</v>
      </c>
      <c r="V56" s="11">
        <f>'OddsRatio_working_3-way'!S56*'OddsRatio_working_3-way'!R56/3-2*'OddsRatio_working_3-way'!R56^3/27-'OddsRatio_working_3-way'!T56</f>
        <v>8.979981824516782E-2</v>
      </c>
      <c r="W56" s="11">
        <f>'OddsRatio_working_3-way'!V56^2+4*'OddsRatio_working_3-way'!U56^3/27</f>
        <v>-0.26628576561888978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0.26189204501843644</v>
      </c>
      <c r="Y56" s="11">
        <f>IF('OddsRatio_working_3-way'!W56&gt;=0,IF('OddsRatio_working_3-way'!V56+SQRT('OddsRatio_working_3-way'!W56)&gt;0,0,PI()),ACOS('OddsRatio_working_3-way'!V56/(2*'OddsRatio_working_3-way'!X56)))</f>
        <v>1.3985007963227576</v>
      </c>
      <c r="Z56" s="11">
        <f>'OddsRatio_working_3-way'!X56^(1/3)*COS('OddsRatio_working_3-way'!Y56/3)</f>
        <v>0.57152729224214971</v>
      </c>
      <c r="AA56" s="11">
        <f>'OddsRatio_working_3-way'!X56^(1/3)*COS(('OddsRatio_working_3-way'!Y56+2*PI())/3)</f>
        <v>-0.53480288859589997</v>
      </c>
      <c r="AB56" s="11">
        <f>'OddsRatio_working_3-way'!X56^(1/3)*COS(('OddsRatio_working_3-way'!Y56+4*PI())/3)</f>
        <v>-3.6724403646249876E-2</v>
      </c>
      <c r="AC56" s="11">
        <f>'OddsRatio_working_3-way'!X56^(1/3)*SIN('OddsRatio_working_3-way'!Y56/3)</f>
        <v>0.28756574736324153</v>
      </c>
      <c r="AD56" s="11">
        <f>'OddsRatio_working_3-way'!X56^(1/3)*SIN(('OddsRatio_working_3-way'!Y56+2*PI())/3)</f>
        <v>0.35117428035621379</v>
      </c>
      <c r="AE56" s="11">
        <f>'OddsRatio_working_3-way'!X56^(1/3)*SIN(('OddsRatio_working_3-way'!Y56+4*PI())/3)</f>
        <v>-0.63874002771945537</v>
      </c>
      <c r="AF56" s="11">
        <f>-'OddsRatio_working_3-way'!U56/(3*'OddsRatio_working_3-way'!X56^(1/3))*COS(('OddsRatio_working_3-way'!Y56)/3)</f>
        <v>0.57152729224214971</v>
      </c>
      <c r="AG56" s="11">
        <f>-'OddsRatio_working_3-way'!U56/(3*'OddsRatio_working_3-way'!X56^(1/3))*COS(('OddsRatio_working_3-way'!Y56+2*PI())/3)</f>
        <v>-0.53480288859589997</v>
      </c>
      <c r="AH56" s="11">
        <f>-'OddsRatio_working_3-way'!U56/(3*'OddsRatio_working_3-way'!X56^(1/3))*COS(('OddsRatio_working_3-way'!Y56+4*PI())/3)</f>
        <v>-3.6724403646249876E-2</v>
      </c>
      <c r="AI56" s="11">
        <f>'OddsRatio_working_3-way'!U56/(3*'OddsRatio_working_3-way'!X56^(1/3))*SIN(('OddsRatio_working_3-way'!Y56)/3)</f>
        <v>-0.28756574736324153</v>
      </c>
      <c r="AJ56" s="11">
        <f>'OddsRatio_working_3-way'!U56/(3*'OddsRatio_working_3-way'!X56^(1/3))*SIN(('OddsRatio_working_3-way'!Y56+2*PI())/3)</f>
        <v>-0.35117428035621379</v>
      </c>
      <c r="AK56" s="11">
        <f>'OddsRatio_working_3-way'!U56/(3*'OddsRatio_working_3-way'!X56^(1/3))*SIN(('OddsRatio_working_3-way'!Y56+4*PI())/3)</f>
        <v>0.63874002771945537</v>
      </c>
      <c r="AL56" s="11">
        <f>'OddsRatio_working_3-way'!Z56+'OddsRatio_working_3-way'!AF56</f>
        <v>1.1430545844842994</v>
      </c>
      <c r="AM56" s="11">
        <f>'OddsRatio_working_3-way'!AA56+'OddsRatio_working_3-way'!AG56</f>
        <v>-1.0696057771917999</v>
      </c>
      <c r="AN56" s="11">
        <f>'OddsRatio_working_3-way'!AB56+'OddsRatio_working_3-way'!AH56</f>
        <v>-7.3448807292499751E-2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1.1430545844842994</v>
      </c>
      <c r="AS56" s="11">
        <f>IF(('OddsRatio_working_3-way'!X56=0),IF(Q56&gt;0,-Q56^(1/3),(-Q56)^(1/3)),'OddsRatio_working_3-way'!AM56-'OddsRatio_working_3-way'!R56/3)</f>
        <v>-1.0696057771917999</v>
      </c>
      <c r="AT56" s="11">
        <f>IF(('OddsRatio_working_3-way'!X56=0),IF(Q56&gt;0,-Q56^(1/3),(-Q56)^(1/3)),'OddsRatio_working_3-way'!AN56-'OddsRatio_working_3-way'!R56/3)</f>
        <v>-7.3448807292499751E-2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1.85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4.75</v>
      </c>
      <c r="D57" s="9">
        <f t="shared" si="13"/>
        <v>0.52879984568941907</v>
      </c>
      <c r="E57" s="9">
        <f t="shared" si="14"/>
        <v>0.26841024504571831</v>
      </c>
      <c r="F57" s="9">
        <f t="shared" si="15"/>
        <v>0.20278990926486279</v>
      </c>
      <c r="G57" s="9">
        <f t="shared" si="16"/>
        <v>1.0483231552301162</v>
      </c>
      <c r="H57" s="9">
        <f t="shared" si="17"/>
        <v>1.891074681945599</v>
      </c>
      <c r="I57" s="9">
        <f t="shared" si="18"/>
        <v>3.7256402035983016</v>
      </c>
      <c r="J57" s="9">
        <f t="shared" si="19"/>
        <v>4.9312118321129352</v>
      </c>
      <c r="K57" s="11">
        <f t="shared" si="20"/>
        <v>0.54054054054054046</v>
      </c>
      <c r="L57" s="11">
        <f t="shared" si="21"/>
        <v>0.27777777777777779</v>
      </c>
      <c r="M57" s="11">
        <f t="shared" si="22"/>
        <v>0.21052631578947367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-0.26197249881460416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0.22759601706970126</v>
      </c>
      <c r="Q57" s="11">
        <f>2*'OddsRatio_working_3-way'!K57*'OddsRatio_working_3-way'!L57*'OddsRatio_working_3-way'!M57</f>
        <v>6.3221115852694784E-2</v>
      </c>
      <c r="R57" s="11">
        <f t="shared" si="23"/>
        <v>0</v>
      </c>
      <c r="S57" s="11">
        <f t="shared" si="24"/>
        <v>-0.86877828054298611</v>
      </c>
      <c r="T57" s="11">
        <f t="shared" si="25"/>
        <v>-0.24132730015082943</v>
      </c>
      <c r="U57" s="11">
        <f>'OddsRatio_working_3-way'!S57-'OddsRatio_working_3-way'!R57^2/3</f>
        <v>-0.86877828054298611</v>
      </c>
      <c r="V57" s="11">
        <f>'OddsRatio_working_3-way'!S57*'OddsRatio_working_3-way'!R57/3-2*'OddsRatio_working_3-way'!R57^3/27-'OddsRatio_working_3-way'!T57</f>
        <v>0.24132730015082943</v>
      </c>
      <c r="W57" s="11">
        <f>'OddsRatio_working_3-way'!V57^2+4*'OddsRatio_working_3-way'!U57^3/27</f>
        <v>-3.8906724644478689E-2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0.15584093688964334</v>
      </c>
      <c r="Y57" s="11">
        <f>IF('OddsRatio_working_3-way'!W57&gt;=0,IF('OddsRatio_working_3-way'!V57+SQRT('OddsRatio_working_3-way'!W57)&gt;0,0,PI()),ACOS('OddsRatio_working_3-way'!V57/(2*'OddsRatio_working_3-way'!X57)))</f>
        <v>0.68522857453606334</v>
      </c>
      <c r="Z57" s="11">
        <f>'OddsRatio_working_3-way'!X57^(1/3)*COS('OddsRatio_working_3-way'!Y57/3)</f>
        <v>0.52416157761505822</v>
      </c>
      <c r="AA57" s="11">
        <f>'OddsRatio_working_3-way'!X57^(1/3)*COS(('OddsRatio_working_3-way'!Y57+2*PI())/3)</f>
        <v>-0.36760590690657013</v>
      </c>
      <c r="AB57" s="11">
        <f>'OddsRatio_working_3-way'!X57^(1/3)*COS(('OddsRatio_working_3-way'!Y57+4*PI())/3)</f>
        <v>-0.15655567070848822</v>
      </c>
      <c r="AC57" s="11">
        <f>'OddsRatio_working_3-way'!X57^(1/3)*SIN('OddsRatio_working_3-way'!Y57/3)</f>
        <v>0.1218499106814967</v>
      </c>
      <c r="AD57" s="11">
        <f>'OddsRatio_working_3-way'!X57^(1/3)*SIN(('OddsRatio_working_3-way'!Y57+2*PI())/3)</f>
        <v>0.39301228656162079</v>
      </c>
      <c r="AE57" s="11">
        <f>'OddsRatio_working_3-way'!X57^(1/3)*SIN(('OddsRatio_working_3-way'!Y57+4*PI())/3)</f>
        <v>-0.51486219724311755</v>
      </c>
      <c r="AF57" s="11">
        <f>-'OddsRatio_working_3-way'!U57/(3*'OddsRatio_working_3-way'!X57^(1/3))*COS(('OddsRatio_working_3-way'!Y57)/3)</f>
        <v>0.52416157761505799</v>
      </c>
      <c r="AG57" s="11">
        <f>-'OddsRatio_working_3-way'!U57/(3*'OddsRatio_working_3-way'!X57^(1/3))*COS(('OddsRatio_working_3-way'!Y57+2*PI())/3)</f>
        <v>-0.36760590690657002</v>
      </c>
      <c r="AH57" s="11">
        <f>-'OddsRatio_working_3-way'!U57/(3*'OddsRatio_working_3-way'!X57^(1/3))*COS(('OddsRatio_working_3-way'!Y57+4*PI())/3)</f>
        <v>-0.15655567070848816</v>
      </c>
      <c r="AI57" s="11">
        <f>'OddsRatio_working_3-way'!U57/(3*'OddsRatio_working_3-way'!X57^(1/3))*SIN(('OddsRatio_working_3-way'!Y57)/3)</f>
        <v>-0.12184991068149664</v>
      </c>
      <c r="AJ57" s="11">
        <f>'OddsRatio_working_3-way'!U57/(3*'OddsRatio_working_3-way'!X57^(1/3))*SIN(('OddsRatio_working_3-way'!Y57+2*PI())/3)</f>
        <v>-0.39301228656162063</v>
      </c>
      <c r="AK57" s="11">
        <f>'OddsRatio_working_3-way'!U57/(3*'OddsRatio_working_3-way'!X57^(1/3))*SIN(('OddsRatio_working_3-way'!Y57+4*PI())/3)</f>
        <v>0.51486219724311733</v>
      </c>
      <c r="AL57" s="11">
        <f>'OddsRatio_working_3-way'!Z57+'OddsRatio_working_3-way'!AF57</f>
        <v>1.0483231552301162</v>
      </c>
      <c r="AM57" s="11">
        <f>'OddsRatio_working_3-way'!AA57+'OddsRatio_working_3-way'!AG57</f>
        <v>-0.73521181381314016</v>
      </c>
      <c r="AN57" s="11">
        <f>'OddsRatio_working_3-way'!AB57+'OddsRatio_working_3-way'!AH57</f>
        <v>-0.31311134141697639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1.0483231552301162</v>
      </c>
      <c r="AS57" s="11">
        <f>IF(('OddsRatio_working_3-way'!X57=0),IF(Q57&gt;0,-Q57^(1/3),(-Q57)^(1/3)),'OddsRatio_working_3-way'!AM57-'OddsRatio_working_3-way'!R57/3)</f>
        <v>-0.73521181381314016</v>
      </c>
      <c r="AT57" s="11">
        <f>IF(('OddsRatio_working_3-way'!X57=0),IF(Q57&gt;0,-Q57^(1/3),(-Q57)^(1/3)),'OddsRatio_working_3-way'!AN57-'OddsRatio_working_3-way'!R57/3)</f>
        <v>-0.31311134141697639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2.4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3.1</v>
      </c>
      <c r="D58" s="9">
        <f t="shared" si="13"/>
        <v>0.40633734308813801</v>
      </c>
      <c r="E58" s="9">
        <f t="shared" si="14"/>
        <v>0.28033174473229383</v>
      </c>
      <c r="F58" s="9">
        <f t="shared" si="15"/>
        <v>0.31333091217956821</v>
      </c>
      <c r="G58" s="9">
        <f t="shared" si="16"/>
        <v>1.0435781060985705</v>
      </c>
      <c r="H58" s="9">
        <f t="shared" si="17"/>
        <v>2.4610093485379991</v>
      </c>
      <c r="I58" s="9">
        <f t="shared" si="18"/>
        <v>3.5672021410024826</v>
      </c>
      <c r="J58" s="9">
        <f t="shared" si="19"/>
        <v>3.1915140228069983</v>
      </c>
      <c r="K58" s="11">
        <f t="shared" si="20"/>
        <v>0.41666666666666669</v>
      </c>
      <c r="L58" s="11">
        <f t="shared" si="21"/>
        <v>0.28901734104046245</v>
      </c>
      <c r="M58" s="11">
        <f t="shared" si="22"/>
        <v>0.32258064516129031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-0.28095282491143014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0.23152464416682203</v>
      </c>
      <c r="Q58" s="11">
        <f>2*'OddsRatio_working_3-way'!K58*'OddsRatio_working_3-way'!L58*'OddsRatio_working_3-way'!M58</f>
        <v>7.7692833613027534E-2</v>
      </c>
      <c r="R58" s="11">
        <f t="shared" si="23"/>
        <v>0</v>
      </c>
      <c r="S58" s="11">
        <f t="shared" si="24"/>
        <v>-0.82406946518444779</v>
      </c>
      <c r="T58" s="11">
        <f t="shared" si="25"/>
        <v>-0.27653337757867374</v>
      </c>
      <c r="U58" s="11">
        <f>'OddsRatio_working_3-way'!S58-'OddsRatio_working_3-way'!R58^2/3</f>
        <v>-0.82406946518444779</v>
      </c>
      <c r="V58" s="11">
        <f>'OddsRatio_working_3-way'!S58*'OddsRatio_working_3-way'!R58/3-2*'OddsRatio_working_3-way'!R58^3/27-'OddsRatio_working_3-way'!T58</f>
        <v>0.27653337757867374</v>
      </c>
      <c r="W58" s="11">
        <f>'OddsRatio_working_3-way'!V58^2+4*'OddsRatio_working_3-way'!U58^3/27</f>
        <v>-6.4356216787055109E-3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0.14396729714919188</v>
      </c>
      <c r="Y58" s="11">
        <f>IF('OddsRatio_working_3-way'!W58&gt;=0,IF('OddsRatio_working_3-way'!V58+SQRT('OddsRatio_working_3-way'!W58)&gt;0,0,PI()),ACOS('OddsRatio_working_3-way'!V58/(2*'OddsRatio_working_3-way'!X58)))</f>
        <v>0.2823496409948516</v>
      </c>
      <c r="Z58" s="11">
        <f>'OddsRatio_working_3-way'!X58^(1/3)*COS('OddsRatio_working_3-way'!Y58/3)</f>
        <v>0.52178905304928525</v>
      </c>
      <c r="AA58" s="11">
        <f>'OddsRatio_working_3-way'!X58^(1/3)*COS(('OddsRatio_working_3-way'!Y58+2*PI())/3)</f>
        <v>-0.30355017544198443</v>
      </c>
      <c r="AB58" s="11">
        <f>'OddsRatio_working_3-way'!X58^(1/3)*COS(('OddsRatio_working_3-way'!Y58+4*PI())/3)</f>
        <v>-0.21823887760730074</v>
      </c>
      <c r="AC58" s="11">
        <f>'OddsRatio_working_3-way'!X58^(1/3)*SIN('OddsRatio_working_3-way'!Y58/3)</f>
        <v>4.925450076977092E-2</v>
      </c>
      <c r="AD58" s="11">
        <f>'OddsRatio_working_3-way'!X58^(1/3)*SIN(('OddsRatio_working_3-way'!Y58+2*PI())/3)</f>
        <v>0.42725532497242169</v>
      </c>
      <c r="AE58" s="11">
        <f>'OddsRatio_working_3-way'!X58^(1/3)*SIN(('OddsRatio_working_3-way'!Y58+4*PI())/3)</f>
        <v>-0.47650982574219264</v>
      </c>
      <c r="AF58" s="11">
        <f>-'OddsRatio_working_3-way'!U58/(3*'OddsRatio_working_3-way'!X58^(1/3))*COS(('OddsRatio_working_3-way'!Y58)/3)</f>
        <v>0.52178905304928536</v>
      </c>
      <c r="AG58" s="11">
        <f>-'OddsRatio_working_3-way'!U58/(3*'OddsRatio_working_3-way'!X58^(1/3))*COS(('OddsRatio_working_3-way'!Y58+2*PI())/3)</f>
        <v>-0.30355017544198454</v>
      </c>
      <c r="AH58" s="11">
        <f>-'OddsRatio_working_3-way'!U58/(3*'OddsRatio_working_3-way'!X58^(1/3))*COS(('OddsRatio_working_3-way'!Y58+4*PI())/3)</f>
        <v>-0.21823887760730079</v>
      </c>
      <c r="AI58" s="11">
        <f>'OddsRatio_working_3-way'!U58/(3*'OddsRatio_working_3-way'!X58^(1/3))*SIN(('OddsRatio_working_3-way'!Y58)/3)</f>
        <v>-4.9254500769770934E-2</v>
      </c>
      <c r="AJ58" s="11">
        <f>'OddsRatio_working_3-way'!U58/(3*'OddsRatio_working_3-way'!X58^(1/3))*SIN(('OddsRatio_working_3-way'!Y58+2*PI())/3)</f>
        <v>-0.4272553249724218</v>
      </c>
      <c r="AK58" s="11">
        <f>'OddsRatio_working_3-way'!U58/(3*'OddsRatio_working_3-way'!X58^(1/3))*SIN(('OddsRatio_working_3-way'!Y58+4*PI())/3)</f>
        <v>0.47650982574219275</v>
      </c>
      <c r="AL58" s="11">
        <f>'OddsRatio_working_3-way'!Z58+'OddsRatio_working_3-way'!AF58</f>
        <v>1.0435781060985705</v>
      </c>
      <c r="AM58" s="11">
        <f>'OddsRatio_working_3-way'!AA58+'OddsRatio_working_3-way'!AG58</f>
        <v>-0.60710035088396896</v>
      </c>
      <c r="AN58" s="11">
        <f>'OddsRatio_working_3-way'!AB58+'OddsRatio_working_3-way'!AH58</f>
        <v>-0.43647775521460153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1.0435781060985705</v>
      </c>
      <c r="AS58" s="11">
        <f>IF(('OddsRatio_working_3-way'!X58=0),IF(Q58&gt;0,-Q58^(1/3),(-Q58)^(1/3)),'OddsRatio_working_3-way'!AM58-'OddsRatio_working_3-way'!R58/3)</f>
        <v>-0.60710035088396896</v>
      </c>
      <c r="AT58" s="11">
        <f>IF(('OddsRatio_working_3-way'!X58=0),IF(Q58&gt;0,-Q58^(1/3),(-Q58)^(1/3)),'OddsRatio_working_3-way'!AN58-'OddsRatio_working_3-way'!R58/3)</f>
        <v>-0.43647775521460153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1.64</v>
      </c>
      <c r="B59" s="4">
        <f>IF('True_Odds_Calculator_3-way'!B60="","",'True_Odds_Calculator_3-way'!B60)</f>
        <v>4.3499999999999996</v>
      </c>
      <c r="C59" s="4">
        <f>IF('True_Odds_Calculator_3-way'!C60="","",'True_Odds_Calculator_3-way'!C60)</f>
        <v>5.26</v>
      </c>
      <c r="D59" s="9">
        <f t="shared" si="13"/>
        <v>0.59716042764107546</v>
      </c>
      <c r="E59" s="9">
        <f t="shared" si="14"/>
        <v>0.22069857595100523</v>
      </c>
      <c r="F59" s="9">
        <f t="shared" si="15"/>
        <v>0.18214099640791906</v>
      </c>
      <c r="G59" s="9">
        <f t="shared" si="16"/>
        <v>1.0540498041660991</v>
      </c>
      <c r="H59" s="9">
        <f t="shared" si="17"/>
        <v>1.6745918746663033</v>
      </c>
      <c r="I59" s="9">
        <f t="shared" si="18"/>
        <v>4.531066843956431</v>
      </c>
      <c r="J59" s="9">
        <f t="shared" si="19"/>
        <v>5.4902521657475809</v>
      </c>
      <c r="K59" s="11">
        <f t="shared" si="20"/>
        <v>0.6097560975609756</v>
      </c>
      <c r="L59" s="11">
        <f t="shared" si="21"/>
        <v>0.22988505747126439</v>
      </c>
      <c r="M59" s="11">
        <f t="shared" si="22"/>
        <v>0.19011406844106465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-0.24339717371213287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0.21985436846632794</v>
      </c>
      <c r="Q59" s="11">
        <f>2*'OddsRatio_working_3-way'!K59*'OddsRatio_working_3-way'!L59*'OddsRatio_working_3-way'!M59</f>
        <v>5.3298028719109804E-2</v>
      </c>
      <c r="R59" s="11">
        <f t="shared" si="23"/>
        <v>0</v>
      </c>
      <c r="S59" s="11">
        <f t="shared" si="24"/>
        <v>-0.90327412234601734</v>
      </c>
      <c r="T59" s="11">
        <f t="shared" si="25"/>
        <v>-0.21897554481115572</v>
      </c>
      <c r="U59" s="11">
        <f>'OddsRatio_working_3-way'!S59-'OddsRatio_working_3-way'!R59^2/3</f>
        <v>-0.90327412234601734</v>
      </c>
      <c r="V59" s="11">
        <f>'OddsRatio_working_3-way'!S59*'OddsRatio_working_3-way'!R59/3-2*'OddsRatio_working_3-way'!R59^3/27-'OddsRatio_working_3-way'!T59</f>
        <v>0.21897554481115572</v>
      </c>
      <c r="W59" s="11">
        <f>'OddsRatio_working_3-way'!V59^2+4*'OddsRatio_working_3-way'!U59^3/27</f>
        <v>-6.1232687969810191E-2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0.16521423757893314</v>
      </c>
      <c r="Y59" s="11">
        <f>IF('OddsRatio_working_3-way'!W59&gt;=0,IF('OddsRatio_working_3-way'!V59+SQRT('OddsRatio_working_3-way'!W59)&gt;0,0,PI()),ACOS('OddsRatio_working_3-way'!V59/(2*'OddsRatio_working_3-way'!X59)))</f>
        <v>0.84637552939067873</v>
      </c>
      <c r="Z59" s="11">
        <f>'OddsRatio_working_3-way'!X59^(1/3)*COS('OddsRatio_working_3-way'!Y59/3)</f>
        <v>0.52702490208304953</v>
      </c>
      <c r="AA59" s="11">
        <f>'OddsRatio_working_3-way'!X59^(1/3)*COS(('OddsRatio_working_3-way'!Y59+2*PI())/3)</f>
        <v>-0.39580793480710313</v>
      </c>
      <c r="AB59" s="11">
        <f>'OddsRatio_working_3-way'!X59^(1/3)*COS(('OddsRatio_working_3-way'!Y59+4*PI())/3)</f>
        <v>-0.13121696727594648</v>
      </c>
      <c r="AC59" s="11">
        <f>'OddsRatio_working_3-way'!X59^(1/3)*SIN('OddsRatio_working_3-way'!Y59/3)</f>
        <v>0.15276166632925678</v>
      </c>
      <c r="AD59" s="11">
        <f>'OddsRatio_working_3-way'!X59^(1/3)*SIN(('OddsRatio_working_3-way'!Y59+2*PI())/3)</f>
        <v>0.3800361204662987</v>
      </c>
      <c r="AE59" s="11">
        <f>'OddsRatio_working_3-way'!X59^(1/3)*SIN(('OddsRatio_working_3-way'!Y59+4*PI())/3)</f>
        <v>-0.53279778679555556</v>
      </c>
      <c r="AF59" s="11">
        <f>-'OddsRatio_working_3-way'!U59/(3*'OddsRatio_working_3-way'!X59^(1/3))*COS(('OddsRatio_working_3-way'!Y59)/3)</f>
        <v>0.52702490208304964</v>
      </c>
      <c r="AG59" s="11">
        <f>-'OddsRatio_working_3-way'!U59/(3*'OddsRatio_working_3-way'!X59^(1/3))*COS(('OddsRatio_working_3-way'!Y59+2*PI())/3)</f>
        <v>-0.39580793480710319</v>
      </c>
      <c r="AH59" s="11">
        <f>-'OddsRatio_working_3-way'!U59/(3*'OddsRatio_working_3-way'!X59^(1/3))*COS(('OddsRatio_working_3-way'!Y59+4*PI())/3)</f>
        <v>-0.13121696727594651</v>
      </c>
      <c r="AI59" s="11">
        <f>'OddsRatio_working_3-way'!U59/(3*'OddsRatio_working_3-way'!X59^(1/3))*SIN(('OddsRatio_working_3-way'!Y59)/3)</f>
        <v>-0.15276166632925681</v>
      </c>
      <c r="AJ59" s="11">
        <f>'OddsRatio_working_3-way'!U59/(3*'OddsRatio_working_3-way'!X59^(1/3))*SIN(('OddsRatio_working_3-way'!Y59+2*PI())/3)</f>
        <v>-0.38003612046629881</v>
      </c>
      <c r="AK59" s="11">
        <f>'OddsRatio_working_3-way'!U59/(3*'OddsRatio_working_3-way'!X59^(1/3))*SIN(('OddsRatio_working_3-way'!Y59+4*PI())/3)</f>
        <v>0.53279778679555567</v>
      </c>
      <c r="AL59" s="11">
        <f>'OddsRatio_working_3-way'!Z59+'OddsRatio_working_3-way'!AF59</f>
        <v>1.0540498041660991</v>
      </c>
      <c r="AM59" s="11">
        <f>'OddsRatio_working_3-way'!AA59+'OddsRatio_working_3-way'!AG59</f>
        <v>-0.79161586961420638</v>
      </c>
      <c r="AN59" s="11">
        <f>'OddsRatio_working_3-way'!AB59+'OddsRatio_working_3-way'!AH59</f>
        <v>-0.26243393455189301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1.0540498041660991</v>
      </c>
      <c r="AS59" s="11">
        <f>IF(('OddsRatio_working_3-way'!X59=0),IF(Q59&gt;0,-Q59^(1/3),(-Q59)^(1/3)),'OddsRatio_working_3-way'!AM59-'OddsRatio_working_3-way'!R59/3)</f>
        <v>-0.79161586961420638</v>
      </c>
      <c r="AT59" s="11">
        <f>IF(('OddsRatio_working_3-way'!X59=0),IF(Q59&gt;0,-Q59^(1/3),(-Q59)^(1/3)),'OddsRatio_working_3-way'!AN59-'OddsRatio_working_3-way'!R59/3)</f>
        <v>-0.26243393455189301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2.35</v>
      </c>
      <c r="B60" s="4">
        <f>IF('True_Odds_Calculator_3-way'!B61="","",'True_Odds_Calculator_3-way'!B61)</f>
        <v>3.55</v>
      </c>
      <c r="C60" s="4">
        <f>IF('True_Odds_Calculator_3-way'!C61="","",'True_Odds_Calculator_3-way'!C61)</f>
        <v>3.13</v>
      </c>
      <c r="D60" s="9">
        <f t="shared" si="13"/>
        <v>0.41567023148973636</v>
      </c>
      <c r="E60" s="9">
        <f t="shared" si="14"/>
        <v>0.27357448459667744</v>
      </c>
      <c r="F60" s="9">
        <f t="shared" si="15"/>
        <v>0.31075528391358642</v>
      </c>
      <c r="G60" s="9">
        <f t="shared" si="16"/>
        <v>1.0412986852868866</v>
      </c>
      <c r="H60" s="9">
        <f t="shared" si="17"/>
        <v>2.4057532251372966</v>
      </c>
      <c r="I60" s="9">
        <f t="shared" si="18"/>
        <v>3.6553116474815615</v>
      </c>
      <c r="J60" s="9">
        <f t="shared" si="19"/>
        <v>3.2179661996610682</v>
      </c>
      <c r="K60" s="11">
        <f t="shared" si="20"/>
        <v>0.42553191489361702</v>
      </c>
      <c r="L60" s="11">
        <f t="shared" si="21"/>
        <v>0.28169014084507044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-0.28081027802324809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0.23092808772969545</v>
      </c>
      <c r="Q60" s="11">
        <f>2*'OddsRatio_working_3-way'!K60*'OddsRatio_working_3-way'!L60*'OddsRatio_working_3-way'!M60</f>
        <v>7.6593063923613744E-2</v>
      </c>
      <c r="R60" s="11">
        <f t="shared" si="23"/>
        <v>0</v>
      </c>
      <c r="S60" s="11">
        <f t="shared" si="24"/>
        <v>-0.82236337414464955</v>
      </c>
      <c r="T60" s="11">
        <f t="shared" si="25"/>
        <v>-0.27275733802475938</v>
      </c>
      <c r="U60" s="11">
        <f>'OddsRatio_working_3-way'!S60-'OddsRatio_working_3-way'!R60^2/3</f>
        <v>-0.82236337414464955</v>
      </c>
      <c r="V60" s="11">
        <f>'OddsRatio_working_3-way'!S60*'OddsRatio_working_3-way'!R60/3-2*'OddsRatio_working_3-way'!R60^3/27-'OddsRatio_working_3-way'!T60</f>
        <v>0.27275733802475938</v>
      </c>
      <c r="W60" s="11">
        <f>'OddsRatio_working_3-way'!V60^2+4*'OddsRatio_working_3-way'!U60^3/27</f>
        <v>-7.9959015087844587E-3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0.14352044014280449</v>
      </c>
      <c r="Y60" s="11">
        <f>IF('OddsRatio_working_3-way'!W60&gt;=0,IF('OddsRatio_working_3-way'!V60+SQRT('OddsRatio_working_3-way'!W60)&gt;0,0,PI()),ACOS('OddsRatio_working_3-way'!V60/(2*'OddsRatio_working_3-way'!X60)))</f>
        <v>0.31679525304003153</v>
      </c>
      <c r="Z60" s="11">
        <f>'OddsRatio_working_3-way'!X60^(1/3)*COS('OddsRatio_working_3-way'!Y60/3)</f>
        <v>0.52064934264344331</v>
      </c>
      <c r="AA60" s="11">
        <f>'OddsRatio_working_3-way'!X60^(1/3)*COS(('OddsRatio_working_3-way'!Y60+2*PI())/3)</f>
        <v>-0.30811630280543589</v>
      </c>
      <c r="AB60" s="11">
        <f>'OddsRatio_working_3-way'!X60^(1/3)*COS(('OddsRatio_working_3-way'!Y60+4*PI())/3)</f>
        <v>-0.21253303983800775</v>
      </c>
      <c r="AC60" s="11">
        <f>'OddsRatio_working_3-way'!X60^(1/3)*SIN('OddsRatio_working_3-way'!Y60/3)</f>
        <v>5.5185022604267657E-2</v>
      </c>
      <c r="AD60" s="11">
        <f>'OddsRatio_working_3-way'!X60^(1/3)*SIN(('OddsRatio_working_3-way'!Y60+2*PI())/3)</f>
        <v>0.42330304589075674</v>
      </c>
      <c r="AE60" s="11">
        <f>'OddsRatio_working_3-way'!X60^(1/3)*SIN(('OddsRatio_working_3-way'!Y60+4*PI())/3)</f>
        <v>-0.47848806849502423</v>
      </c>
      <c r="AF60" s="11">
        <f>-'OddsRatio_working_3-way'!U60/(3*'OddsRatio_working_3-way'!X60^(1/3))*COS(('OddsRatio_working_3-way'!Y60)/3)</f>
        <v>0.52064934264344331</v>
      </c>
      <c r="AG60" s="11">
        <f>-'OddsRatio_working_3-way'!U60/(3*'OddsRatio_working_3-way'!X60^(1/3))*COS(('OddsRatio_working_3-way'!Y60+2*PI())/3)</f>
        <v>-0.30811630280543589</v>
      </c>
      <c r="AH60" s="11">
        <f>-'OddsRatio_working_3-way'!U60/(3*'OddsRatio_working_3-way'!X60^(1/3))*COS(('OddsRatio_working_3-way'!Y60+4*PI())/3)</f>
        <v>-0.21253303983800775</v>
      </c>
      <c r="AI60" s="11">
        <f>'OddsRatio_working_3-way'!U60/(3*'OddsRatio_working_3-way'!X60^(1/3))*SIN(('OddsRatio_working_3-way'!Y60)/3)</f>
        <v>-5.5185022604267657E-2</v>
      </c>
      <c r="AJ60" s="11">
        <f>'OddsRatio_working_3-way'!U60/(3*'OddsRatio_working_3-way'!X60^(1/3))*SIN(('OddsRatio_working_3-way'!Y60+2*PI())/3)</f>
        <v>-0.42330304589075674</v>
      </c>
      <c r="AK60" s="11">
        <f>'OddsRatio_working_3-way'!U60/(3*'OddsRatio_working_3-way'!X60^(1/3))*SIN(('OddsRatio_working_3-way'!Y60+4*PI())/3)</f>
        <v>0.47848806849502423</v>
      </c>
      <c r="AL60" s="11">
        <f>'OddsRatio_working_3-way'!Z60+'OddsRatio_working_3-way'!AF60</f>
        <v>1.0412986852868866</v>
      </c>
      <c r="AM60" s="11">
        <f>'OddsRatio_working_3-way'!AA60+'OddsRatio_working_3-way'!AG60</f>
        <v>-0.61623260561087179</v>
      </c>
      <c r="AN60" s="11">
        <f>'OddsRatio_working_3-way'!AB60+'OddsRatio_working_3-way'!AH60</f>
        <v>-0.42506607967601551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1.0412986852868866</v>
      </c>
      <c r="AS60" s="11">
        <f>IF(('OddsRatio_working_3-way'!X60=0),IF(Q60&gt;0,-Q60^(1/3),(-Q60)^(1/3)),'OddsRatio_working_3-way'!AM60-'OddsRatio_working_3-way'!R60/3)</f>
        <v>-0.61623260561087179</v>
      </c>
      <c r="AT60" s="11">
        <f>IF(('OddsRatio_working_3-way'!X60=0),IF(Q60&gt;0,-Q60^(1/3),(-Q60)^(1/3)),'OddsRatio_working_3-way'!AN60-'OddsRatio_working_3-way'!R60/3)</f>
        <v>-0.42506607967601551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1.65</v>
      </c>
      <c r="B61" s="4">
        <f>IF('True_Odds_Calculator_3-way'!B62="","",'True_Odds_Calculator_3-way'!B62)</f>
        <v>4.0599999999999996</v>
      </c>
      <c r="C61" s="4">
        <f>IF('True_Odds_Calculator_3-way'!C62="","",'True_Odds_Calculator_3-way'!C62)</f>
        <v>5.57</v>
      </c>
      <c r="D61" s="9">
        <f t="shared" si="13"/>
        <v>0.59256967935485938</v>
      </c>
      <c r="E61" s="9">
        <f t="shared" si="14"/>
        <v>0.23602464748832824</v>
      </c>
      <c r="F61" s="9">
        <f t="shared" si="15"/>
        <v>0.17140567315681229</v>
      </c>
      <c r="G61" s="9">
        <f t="shared" si="16"/>
        <v>1.0577926946887086</v>
      </c>
      <c r="H61" s="9">
        <f t="shared" si="17"/>
        <v>1.6875652515476609</v>
      </c>
      <c r="I61" s="9">
        <f t="shared" si="18"/>
        <v>4.236845645747449</v>
      </c>
      <c r="J61" s="9">
        <f t="shared" si="19"/>
        <v>5.8341126147273981</v>
      </c>
      <c r="K61" s="11">
        <f t="shared" si="20"/>
        <v>0.60606060606060608</v>
      </c>
      <c r="L61" s="11">
        <f t="shared" si="21"/>
        <v>0.24630541871921185</v>
      </c>
      <c r="M61" s="11">
        <f t="shared" si="22"/>
        <v>0.17953321364452424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-0.24360478251396356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0.22190401686470529</v>
      </c>
      <c r="Q61" s="11">
        <f>2*'OddsRatio_working_3-way'!K61*'OddsRatio_working_3-way'!L61*'OddsRatio_working_3-way'!M61</f>
        <v>5.360000407360032E-2</v>
      </c>
      <c r="R61" s="11">
        <f t="shared" si="23"/>
        <v>0</v>
      </c>
      <c r="S61" s="11">
        <f t="shared" si="24"/>
        <v>-0.91091814608354671</v>
      </c>
      <c r="T61" s="11">
        <f t="shared" si="25"/>
        <v>-0.22002853770133982</v>
      </c>
      <c r="U61" s="11">
        <f>'OddsRatio_working_3-way'!S61-'OddsRatio_working_3-way'!R61^2/3</f>
        <v>-0.91091814608354671</v>
      </c>
      <c r="V61" s="11">
        <f>'OddsRatio_working_3-way'!S61*'OddsRatio_working_3-way'!R61/3-2*'OddsRatio_working_3-way'!R61^3/27-'OddsRatio_working_3-way'!T61</f>
        <v>0.22002853770133982</v>
      </c>
      <c r="W61" s="11">
        <f>'OddsRatio_working_3-way'!V61^2+4*'OddsRatio_working_3-way'!U61^3/27</f>
        <v>-6.3565850368585655E-2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0.16731587474861401</v>
      </c>
      <c r="Y61" s="11">
        <f>IF('OddsRatio_working_3-way'!W61&gt;=0,IF('OddsRatio_working_3-way'!V61+SQRT('OddsRatio_working_3-way'!W61)&gt;0,0,PI()),ACOS('OddsRatio_working_3-way'!V61/(2*'OddsRatio_working_3-way'!X61)))</f>
        <v>0.85326806561341018</v>
      </c>
      <c r="Z61" s="11">
        <f>'OddsRatio_working_3-way'!X61^(1/3)*COS('OddsRatio_working_3-way'!Y61/3)</f>
        <v>0.52889634734435431</v>
      </c>
      <c r="AA61" s="11">
        <f>'OddsRatio_working_3-way'!X61^(1/3)*COS(('OddsRatio_working_3-way'!Y61+2*PI())/3)</f>
        <v>-0.3983549578365233</v>
      </c>
      <c r="AB61" s="11">
        <f>'OddsRatio_working_3-way'!X61^(1/3)*COS(('OddsRatio_working_3-way'!Y61+4*PI())/3)</f>
        <v>-0.13054138950783087</v>
      </c>
      <c r="AC61" s="11">
        <f>'OddsRatio_working_3-way'!X61^(1/3)*SIN('OddsRatio_working_3-way'!Y61/3)</f>
        <v>0.15462223576720488</v>
      </c>
      <c r="AD61" s="11">
        <f>'OddsRatio_working_3-way'!X61^(1/3)*SIN(('OddsRatio_working_3-way'!Y61+2*PI())/3)</f>
        <v>0.38072655488540674</v>
      </c>
      <c r="AE61" s="11">
        <f>'OddsRatio_working_3-way'!X61^(1/3)*SIN(('OddsRatio_working_3-way'!Y61+4*PI())/3)</f>
        <v>-0.53534879065261154</v>
      </c>
      <c r="AF61" s="11">
        <f>-'OddsRatio_working_3-way'!U61/(3*'OddsRatio_working_3-way'!X61^(1/3))*COS(('OddsRatio_working_3-way'!Y61)/3)</f>
        <v>0.52889634734435431</v>
      </c>
      <c r="AG61" s="11">
        <f>-'OddsRatio_working_3-way'!U61/(3*'OddsRatio_working_3-way'!X61^(1/3))*COS(('OddsRatio_working_3-way'!Y61+2*PI())/3)</f>
        <v>-0.3983549578365233</v>
      </c>
      <c r="AH61" s="11">
        <f>-'OddsRatio_working_3-way'!U61/(3*'OddsRatio_working_3-way'!X61^(1/3))*COS(('OddsRatio_working_3-way'!Y61+4*PI())/3)</f>
        <v>-0.13054138950783087</v>
      </c>
      <c r="AI61" s="11">
        <f>'OddsRatio_working_3-way'!U61/(3*'OddsRatio_working_3-way'!X61^(1/3))*SIN(('OddsRatio_working_3-way'!Y61)/3)</f>
        <v>-0.15462223576720488</v>
      </c>
      <c r="AJ61" s="11">
        <f>'OddsRatio_working_3-way'!U61/(3*'OddsRatio_working_3-way'!X61^(1/3))*SIN(('OddsRatio_working_3-way'!Y61+2*PI())/3)</f>
        <v>-0.38072655488540674</v>
      </c>
      <c r="AK61" s="11">
        <f>'OddsRatio_working_3-way'!U61/(3*'OddsRatio_working_3-way'!X61^(1/3))*SIN(('OddsRatio_working_3-way'!Y61+4*PI())/3)</f>
        <v>0.53534879065261154</v>
      </c>
      <c r="AL61" s="11">
        <f>'OddsRatio_working_3-way'!Z61+'OddsRatio_working_3-way'!AF61</f>
        <v>1.0577926946887086</v>
      </c>
      <c r="AM61" s="11">
        <f>'OddsRatio_working_3-way'!AA61+'OddsRatio_working_3-way'!AG61</f>
        <v>-0.79670991567304661</v>
      </c>
      <c r="AN61" s="11">
        <f>'OddsRatio_working_3-way'!AB61+'OddsRatio_working_3-way'!AH61</f>
        <v>-0.26108277901566174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1.0577926946887086</v>
      </c>
      <c r="AS61" s="11">
        <f>IF(('OddsRatio_working_3-way'!X61=0),IF(Q61&gt;0,-Q61^(1/3),(-Q61)^(1/3)),'OddsRatio_working_3-way'!AM61-'OddsRatio_working_3-way'!R61/3)</f>
        <v>-0.79670991567304661</v>
      </c>
      <c r="AT61" s="11">
        <f>IF(('OddsRatio_working_3-way'!X61=0),IF(Q61&gt;0,-Q61^(1/3),(-Q61)^(1/3)),'OddsRatio_working_3-way'!AN61-'OddsRatio_working_3-way'!R61/3)</f>
        <v>-0.26108277901566174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2.15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3.7</v>
      </c>
      <c r="D62" s="9">
        <f t="shared" si="13"/>
        <v>0.45447816650671691</v>
      </c>
      <c r="E62" s="9">
        <f t="shared" si="14"/>
        <v>0.28361530360049342</v>
      </c>
      <c r="F62" s="9">
        <f t="shared" si="15"/>
        <v>0.2619065298927899</v>
      </c>
      <c r="G62" s="9">
        <f t="shared" si="16"/>
        <v>1.0437614976742315</v>
      </c>
      <c r="H62" s="9">
        <f t="shared" si="17"/>
        <v>2.2003257223253665</v>
      </c>
      <c r="I62" s="9">
        <f t="shared" si="18"/>
        <v>3.5259028243716402</v>
      </c>
      <c r="J62" s="9">
        <f t="shared" si="19"/>
        <v>3.8181560437204256</v>
      </c>
      <c r="K62" s="11">
        <f t="shared" si="20"/>
        <v>0.46511627906976744</v>
      </c>
      <c r="L62" s="11">
        <f t="shared" si="21"/>
        <v>0.29239766081871343</v>
      </c>
      <c r="M62" s="11">
        <f t="shared" si="22"/>
        <v>0.27027027027027023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-0.27619173641205474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0.23046302116069556</v>
      </c>
      <c r="Q62" s="11">
        <f>2*'OddsRatio_working_3-way'!K62*'OddsRatio_working_3-way'!L62*'OddsRatio_working_3-way'!M62</f>
        <v>7.3512925410110216E-2</v>
      </c>
      <c r="R62" s="11">
        <f t="shared" si="23"/>
        <v>0</v>
      </c>
      <c r="S62" s="11">
        <f t="shared" si="24"/>
        <v>-0.83443126921387756</v>
      </c>
      <c r="T62" s="11">
        <f t="shared" si="25"/>
        <v>-0.26616627407141225</v>
      </c>
      <c r="U62" s="11">
        <f>'OddsRatio_working_3-way'!S62-'OddsRatio_working_3-way'!R62^2/3</f>
        <v>-0.83443126921387756</v>
      </c>
      <c r="V62" s="11">
        <f>'OddsRatio_working_3-way'!S62*'OddsRatio_working_3-way'!R62/3-2*'OddsRatio_working_3-way'!R62^3/27-'OddsRatio_working_3-way'!T62</f>
        <v>0.26616627407141225</v>
      </c>
      <c r="W62" s="11">
        <f>'OddsRatio_working_3-way'!V62^2+4*'OddsRatio_working_3-way'!U62^3/27</f>
        <v>-1.522871233998184E-2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0.14669117031457618</v>
      </c>
      <c r="Y62" s="11">
        <f>IF('OddsRatio_working_3-way'!W62&gt;=0,IF('OddsRatio_working_3-way'!V62+SQRT('OddsRatio_working_3-way'!W62)&gt;0,0,PI()),ACOS('OddsRatio_working_3-way'!V62/(2*'OddsRatio_working_3-way'!X62)))</f>
        <v>0.4341368294743555</v>
      </c>
      <c r="Z62" s="11">
        <f>'OddsRatio_working_3-way'!X62^(1/3)*COS('OddsRatio_working_3-way'!Y62/3)</f>
        <v>0.52188074883711588</v>
      </c>
      <c r="AA62" s="11">
        <f>'OddsRatio_working_3-way'!X62^(1/3)*COS(('OddsRatio_working_3-way'!Y62+2*PI())/3)</f>
        <v>-0.3268052383323154</v>
      </c>
      <c r="AB62" s="11">
        <f>'OddsRatio_working_3-way'!X62^(1/3)*COS(('OddsRatio_working_3-way'!Y62+4*PI())/3)</f>
        <v>-0.19507551050480068</v>
      </c>
      <c r="AC62" s="11">
        <f>'OddsRatio_working_3-way'!X62^(1/3)*SIN('OddsRatio_working_3-way'!Y62/3)</f>
        <v>7.605419382149177E-2</v>
      </c>
      <c r="AD62" s="11">
        <f>'OddsRatio_working_3-way'!X62^(1/3)*SIN(('OddsRatio_working_3-way'!Y62+2*PI())/3)</f>
        <v>0.41393488932824263</v>
      </c>
      <c r="AE62" s="11">
        <f>'OddsRatio_working_3-way'!X62^(1/3)*SIN(('OddsRatio_working_3-way'!Y62+4*PI())/3)</f>
        <v>-0.48998908314973438</v>
      </c>
      <c r="AF62" s="11">
        <f>-'OddsRatio_working_3-way'!U62/(3*'OddsRatio_working_3-way'!X62^(1/3))*COS(('OddsRatio_working_3-way'!Y62)/3)</f>
        <v>0.52188074883711577</v>
      </c>
      <c r="AG62" s="11">
        <f>-'OddsRatio_working_3-way'!U62/(3*'OddsRatio_working_3-way'!X62^(1/3))*COS(('OddsRatio_working_3-way'!Y62+2*PI())/3)</f>
        <v>-0.32680523833231534</v>
      </c>
      <c r="AH62" s="11">
        <f>-'OddsRatio_working_3-way'!U62/(3*'OddsRatio_working_3-way'!X62^(1/3))*COS(('OddsRatio_working_3-way'!Y62+4*PI())/3)</f>
        <v>-0.19507551050480063</v>
      </c>
      <c r="AI62" s="11">
        <f>'OddsRatio_working_3-way'!U62/(3*'OddsRatio_working_3-way'!X62^(1/3))*SIN(('OddsRatio_working_3-way'!Y62)/3)</f>
        <v>-7.6054193821491742E-2</v>
      </c>
      <c r="AJ62" s="11">
        <f>'OddsRatio_working_3-way'!U62/(3*'OddsRatio_working_3-way'!X62^(1/3))*SIN(('OddsRatio_working_3-way'!Y62+2*PI())/3)</f>
        <v>-0.41393488932824252</v>
      </c>
      <c r="AK62" s="11">
        <f>'OddsRatio_working_3-way'!U62/(3*'OddsRatio_working_3-way'!X62^(1/3))*SIN(('OddsRatio_working_3-way'!Y62+4*PI())/3)</f>
        <v>0.48998908314973427</v>
      </c>
      <c r="AL62" s="11">
        <f>'OddsRatio_working_3-way'!Z62+'OddsRatio_working_3-way'!AF62</f>
        <v>1.0437614976742315</v>
      </c>
      <c r="AM62" s="11">
        <f>'OddsRatio_working_3-way'!AA62+'OddsRatio_working_3-way'!AG62</f>
        <v>-0.65361047666463068</v>
      </c>
      <c r="AN62" s="11">
        <f>'OddsRatio_working_3-way'!AB62+'OddsRatio_working_3-way'!AH62</f>
        <v>-0.39015102100960131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1.0437614976742315</v>
      </c>
      <c r="AS62" s="11">
        <f>IF(('OddsRatio_working_3-way'!X62=0),IF(Q62&gt;0,-Q62^(1/3),(-Q62)^(1/3)),'OddsRatio_working_3-way'!AM62-'OddsRatio_working_3-way'!R62/3)</f>
        <v>-0.65361047666463068</v>
      </c>
      <c r="AT62" s="11">
        <f>IF(('OddsRatio_working_3-way'!X62=0),IF(Q62&gt;0,-Q62^(1/3),(-Q62)^(1/3)),'OddsRatio_working_3-way'!AN62-'OddsRatio_working_3-way'!R62/3)</f>
        <v>-0.39015102100960131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2.2799999999999998</v>
      </c>
      <c r="B63" s="4">
        <f>IF('True_Odds_Calculator_3-way'!B64="","",'True_Odds_Calculator_3-way'!B64)</f>
        <v>3.34</v>
      </c>
      <c r="C63" s="4">
        <f>IF('True_Odds_Calculator_3-way'!C64="","",'True_Odds_Calculator_3-way'!C64)</f>
        <v>3.45</v>
      </c>
      <c r="D63" s="9">
        <f t="shared" si="13"/>
        <v>0.42819455760502584</v>
      </c>
      <c r="E63" s="9">
        <f t="shared" si="14"/>
        <v>0.29059171443451476</v>
      </c>
      <c r="F63" s="9">
        <f t="shared" si="15"/>
        <v>0.28121372796045929</v>
      </c>
      <c r="G63" s="9">
        <f t="shared" si="16"/>
        <v>1.0432710877262916</v>
      </c>
      <c r="H63" s="9">
        <f t="shared" si="17"/>
        <v>2.3353869922896533</v>
      </c>
      <c r="I63" s="9">
        <f t="shared" si="18"/>
        <v>3.4412543452795221</v>
      </c>
      <c r="J63" s="9">
        <f t="shared" si="19"/>
        <v>3.5560141649294139</v>
      </c>
      <c r="K63" s="11">
        <f t="shared" si="20"/>
        <v>0.43859649122807021</v>
      </c>
      <c r="L63" s="11">
        <f t="shared" si="21"/>
        <v>0.29940119760479045</v>
      </c>
      <c r="M63" s="11">
        <f t="shared" si="22"/>
        <v>0.28985507246376813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-0.27931322709272521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0.23104058854069137</v>
      </c>
      <c r="Q63" s="11">
        <f>2*'OddsRatio_working_3-way'!K63*'OddsRatio_working_3-way'!L63*'OddsRatio_working_3-way'!M63</f>
        <v>7.6125399848662734E-2</v>
      </c>
      <c r="R63" s="11">
        <f t="shared" si="23"/>
        <v>0</v>
      </c>
      <c r="S63" s="11">
        <f t="shared" si="24"/>
        <v>-0.82717381824524727</v>
      </c>
      <c r="T63" s="11">
        <f t="shared" si="25"/>
        <v>-0.27254491540205844</v>
      </c>
      <c r="U63" s="11">
        <f>'OddsRatio_working_3-way'!S63-'OddsRatio_working_3-way'!R63^2/3</f>
        <v>-0.82717381824524727</v>
      </c>
      <c r="V63" s="11">
        <f>'OddsRatio_working_3-way'!S63*'OddsRatio_working_3-way'!R63/3-2*'OddsRatio_working_3-way'!R63^3/27-'OddsRatio_working_3-way'!T63</f>
        <v>0.27254491540205844</v>
      </c>
      <c r="W63" s="11">
        <f>'OddsRatio_working_3-way'!V63^2+4*'OddsRatio_working_3-way'!U63^3/27</f>
        <v>-9.5660833076145618E-3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0.14478157187564458</v>
      </c>
      <c r="Y63" s="11">
        <f>IF('OddsRatio_working_3-way'!W63&gt;=0,IF('OddsRatio_working_3-way'!V63+SQRT('OddsRatio_working_3-way'!W63)&gt;0,0,PI()),ACOS('OddsRatio_working_3-way'!V63/(2*'OddsRatio_working_3-way'!X63)))</f>
        <v>0.34454889323869708</v>
      </c>
      <c r="Z63" s="11">
        <f>'OddsRatio_working_3-way'!X63^(1/3)*COS('OddsRatio_working_3-way'!Y63/3)</f>
        <v>0.52163554386314592</v>
      </c>
      <c r="AA63" s="11">
        <f>'OddsRatio_working_3-way'!X63^(1/3)*COS(('OddsRatio_working_3-way'!Y63+2*PI())/3)</f>
        <v>-0.31293038168450965</v>
      </c>
      <c r="AB63" s="11">
        <f>'OddsRatio_working_3-way'!X63^(1/3)*COS(('OddsRatio_working_3-way'!Y63+4*PI())/3)</f>
        <v>-0.20870516217863636</v>
      </c>
      <c r="AC63" s="11">
        <f>'OddsRatio_working_3-way'!X63^(1/3)*SIN('OddsRatio_working_3-way'!Y63/3)</f>
        <v>6.0174458538063851E-2</v>
      </c>
      <c r="AD63" s="11">
        <f>'OddsRatio_working_3-way'!X63^(1/3)*SIN(('OddsRatio_working_3-way'!Y63+2*PI())/3)</f>
        <v>0.42166240323336424</v>
      </c>
      <c r="AE63" s="11">
        <f>'OddsRatio_working_3-way'!X63^(1/3)*SIN(('OddsRatio_working_3-way'!Y63+4*PI())/3)</f>
        <v>-0.48183686177142804</v>
      </c>
      <c r="AF63" s="11">
        <f>-'OddsRatio_working_3-way'!U63/(3*'OddsRatio_working_3-way'!X63^(1/3))*COS(('OddsRatio_working_3-way'!Y63)/3)</f>
        <v>0.5216355438631457</v>
      </c>
      <c r="AG63" s="11">
        <f>-'OddsRatio_working_3-way'!U63/(3*'OddsRatio_working_3-way'!X63^(1/3))*COS(('OddsRatio_working_3-way'!Y63+2*PI())/3)</f>
        <v>-0.31293038168450948</v>
      </c>
      <c r="AH63" s="11">
        <f>-'OddsRatio_working_3-way'!U63/(3*'OddsRatio_working_3-way'!X63^(1/3))*COS(('OddsRatio_working_3-way'!Y63+4*PI())/3)</f>
        <v>-0.20870516217863624</v>
      </c>
      <c r="AI63" s="11">
        <f>'OddsRatio_working_3-way'!U63/(3*'OddsRatio_working_3-way'!X63^(1/3))*SIN(('OddsRatio_working_3-way'!Y63)/3)</f>
        <v>-6.017445853806383E-2</v>
      </c>
      <c r="AJ63" s="11">
        <f>'OddsRatio_working_3-way'!U63/(3*'OddsRatio_working_3-way'!X63^(1/3))*SIN(('OddsRatio_working_3-way'!Y63+2*PI())/3)</f>
        <v>-0.42166240323336407</v>
      </c>
      <c r="AK63" s="11">
        <f>'OddsRatio_working_3-way'!U63/(3*'OddsRatio_working_3-way'!X63^(1/3))*SIN(('OddsRatio_working_3-way'!Y63+4*PI())/3)</f>
        <v>0.48183686177142782</v>
      </c>
      <c r="AL63" s="11">
        <f>'OddsRatio_working_3-way'!Z63+'OddsRatio_working_3-way'!AF63</f>
        <v>1.0432710877262916</v>
      </c>
      <c r="AM63" s="11">
        <f>'OddsRatio_working_3-way'!AA63+'OddsRatio_working_3-way'!AG63</f>
        <v>-0.62586076336901919</v>
      </c>
      <c r="AN63" s="11">
        <f>'OddsRatio_working_3-way'!AB63+'OddsRatio_working_3-way'!AH63</f>
        <v>-0.4174103243572726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1.0432710877262916</v>
      </c>
      <c r="AS63" s="11">
        <f>IF(('OddsRatio_working_3-way'!X63=0),IF(Q63&gt;0,-Q63^(1/3),(-Q63)^(1/3)),'OddsRatio_working_3-way'!AM63-'OddsRatio_working_3-way'!R63/3)</f>
        <v>-0.62586076336901919</v>
      </c>
      <c r="AT63" s="11">
        <f>IF(('OddsRatio_working_3-way'!X63=0),IF(Q63&gt;0,-Q63^(1/3),(-Q63)^(1/3)),'OddsRatio_working_3-way'!AN63-'OddsRatio_working_3-way'!R63/3)</f>
        <v>-0.4174103243572726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4.18</v>
      </c>
      <c r="B64" s="4">
        <f>IF('True_Odds_Calculator_3-way'!B65="","",'True_Odds_Calculator_3-way'!B65)</f>
        <v>4.04</v>
      </c>
      <c r="C64" s="4">
        <f>IF('True_Odds_Calculator_3-way'!C65="","",'True_Odds_Calculator_3-way'!C65)</f>
        <v>1.78</v>
      </c>
      <c r="D64" s="9">
        <f t="shared" si="13"/>
        <v>0.22500187761003015</v>
      </c>
      <c r="E64" s="9">
        <f t="shared" si="14"/>
        <v>0.23294999497489868</v>
      </c>
      <c r="F64" s="9">
        <f t="shared" si="15"/>
        <v>0.54204812741507113</v>
      </c>
      <c r="G64" s="9">
        <f t="shared" si="16"/>
        <v>1.0831469673461496</v>
      </c>
      <c r="H64" s="9">
        <f t="shared" si="17"/>
        <v>4.4444073561607551</v>
      </c>
      <c r="I64" s="9">
        <f t="shared" si="18"/>
        <v>4.2927667807322942</v>
      </c>
      <c r="J64" s="9">
        <f t="shared" si="19"/>
        <v>1.8448546345299965</v>
      </c>
      <c r="K64" s="11">
        <f t="shared" si="20"/>
        <v>0.23923444976076558</v>
      </c>
      <c r="L64" s="11">
        <f t="shared" si="21"/>
        <v>0.24752475247524752</v>
      </c>
      <c r="M64" s="11">
        <f t="shared" si="22"/>
        <v>0.5617977528089888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-0.25085205149728451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0.23287367175511164</v>
      </c>
      <c r="Q64" s="11">
        <f>2*'OddsRatio_working_3-way'!K64*'OddsRatio_working_3-way'!L64*'OddsRatio_working_3-way'!M64</f>
        <v>6.6535334787174771E-2</v>
      </c>
      <c r="R64" s="11">
        <f t="shared" si="23"/>
        <v>0</v>
      </c>
      <c r="S64" s="11">
        <f t="shared" si="24"/>
        <v>-0.92833074461674281</v>
      </c>
      <c r="T64" s="11">
        <f t="shared" si="25"/>
        <v>-0.26523735560478373</v>
      </c>
      <c r="U64" s="11">
        <f>'OddsRatio_working_3-way'!S64-'OddsRatio_working_3-way'!R64^2/3</f>
        <v>-0.92833074461674281</v>
      </c>
      <c r="V64" s="11">
        <f>'OddsRatio_working_3-way'!S64*'OddsRatio_working_3-way'!R64/3-2*'OddsRatio_working_3-way'!R64^3/27-'OddsRatio_working_3-way'!T64</f>
        <v>0.26523735560478373</v>
      </c>
      <c r="W64" s="11">
        <f>'OddsRatio_working_3-way'!V64^2+4*'OddsRatio_working_3-way'!U64^3/27</f>
        <v>-4.8172634450979732E-2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0.17213620280115266</v>
      </c>
      <c r="Y64" s="11">
        <f>IF('OddsRatio_working_3-way'!W64&gt;=0,IF('OddsRatio_working_3-way'!V64+SQRT('OddsRatio_working_3-way'!W64)&gt;0,0,PI()),ACOS('OddsRatio_working_3-way'!V64/(2*'OddsRatio_working_3-way'!X64)))</f>
        <v>0.69128294262421708</v>
      </c>
      <c r="Z64" s="11">
        <f>'OddsRatio_working_3-way'!X64^(1/3)*COS('OddsRatio_working_3-way'!Y64/3)</f>
        <v>0.54157348367307478</v>
      </c>
      <c r="AA64" s="11">
        <f>'OddsRatio_working_3-way'!X64^(1/3)*COS(('OddsRatio_working_3-way'!Y64+2*PI())/3)</f>
        <v>-0.38081540851410417</v>
      </c>
      <c r="AB64" s="11">
        <f>'OddsRatio_working_3-way'!X64^(1/3)*COS(('OddsRatio_working_3-way'!Y64+4*PI())/3)</f>
        <v>-0.16075807515897075</v>
      </c>
      <c r="AC64" s="11">
        <f>'OddsRatio_working_3-way'!X64^(1/3)*SIN('OddsRatio_working_3-way'!Y64/3)</f>
        <v>0.12705016064973751</v>
      </c>
      <c r="AD64" s="11">
        <f>'OddsRatio_working_3-way'!X64^(1/3)*SIN(('OddsRatio_working_3-way'!Y64+2*PI())/3)</f>
        <v>0.4054913145520509</v>
      </c>
      <c r="AE64" s="11">
        <f>'OddsRatio_working_3-way'!X64^(1/3)*SIN(('OddsRatio_working_3-way'!Y64+4*PI())/3)</f>
        <v>-0.53254147520178841</v>
      </c>
      <c r="AF64" s="11">
        <f>-'OddsRatio_working_3-way'!U64/(3*'OddsRatio_working_3-way'!X64^(1/3))*COS(('OddsRatio_working_3-way'!Y64)/3)</f>
        <v>0.54157348367307478</v>
      </c>
      <c r="AG64" s="11">
        <f>-'OddsRatio_working_3-way'!U64/(3*'OddsRatio_working_3-way'!X64^(1/3))*COS(('OddsRatio_working_3-way'!Y64+2*PI())/3)</f>
        <v>-0.38081540851410417</v>
      </c>
      <c r="AH64" s="11">
        <f>-'OddsRatio_working_3-way'!U64/(3*'OddsRatio_working_3-way'!X64^(1/3))*COS(('OddsRatio_working_3-way'!Y64+4*PI())/3)</f>
        <v>-0.16075807515897075</v>
      </c>
      <c r="AI64" s="11">
        <f>'OddsRatio_working_3-way'!U64/(3*'OddsRatio_working_3-way'!X64^(1/3))*SIN(('OddsRatio_working_3-way'!Y64)/3)</f>
        <v>-0.12705016064973751</v>
      </c>
      <c r="AJ64" s="11">
        <f>'OddsRatio_working_3-way'!U64/(3*'OddsRatio_working_3-way'!X64^(1/3))*SIN(('OddsRatio_working_3-way'!Y64+2*PI())/3)</f>
        <v>-0.4054913145520509</v>
      </c>
      <c r="AK64" s="11">
        <f>'OddsRatio_working_3-way'!U64/(3*'OddsRatio_working_3-way'!X64^(1/3))*SIN(('OddsRatio_working_3-way'!Y64+4*PI())/3)</f>
        <v>0.53254147520178841</v>
      </c>
      <c r="AL64" s="11">
        <f>'OddsRatio_working_3-way'!Z64+'OddsRatio_working_3-way'!AF64</f>
        <v>1.0831469673461496</v>
      </c>
      <c r="AM64" s="11">
        <f>'OddsRatio_working_3-way'!AA64+'OddsRatio_working_3-way'!AG64</f>
        <v>-0.76163081702820834</v>
      </c>
      <c r="AN64" s="11">
        <f>'OddsRatio_working_3-way'!AB64+'OddsRatio_working_3-way'!AH64</f>
        <v>-0.32151615031794151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1.0831469673461496</v>
      </c>
      <c r="AS64" s="11">
        <f>IF(('OddsRatio_working_3-way'!X64=0),IF(Q64&gt;0,-Q64^(1/3),(-Q64)^(1/3)),'OddsRatio_working_3-way'!AM64-'OddsRatio_working_3-way'!R64/3)</f>
        <v>-0.76163081702820834</v>
      </c>
      <c r="AT64" s="11">
        <f>IF(('OddsRatio_working_3-way'!X64=0),IF(Q64&gt;0,-Q64^(1/3),(-Q64)^(1/3)),'OddsRatio_working_3-way'!AN64-'OddsRatio_working_3-way'!R64/3)</f>
        <v>-0.32151615031794151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2.89</v>
      </c>
      <c r="B65" s="4">
        <f>IF('True_Odds_Calculator_3-way'!B66="","",'True_Odds_Calculator_3-way'!B66)</f>
        <v>3.52</v>
      </c>
      <c r="C65" s="4">
        <f>IF('True_Odds_Calculator_3-way'!C66="","",'True_Odds_Calculator_3-way'!C66)</f>
        <v>2.42</v>
      </c>
      <c r="D65" s="9">
        <f t="shared" si="13"/>
        <v>0.33143658121811814</v>
      </c>
      <c r="E65" s="9">
        <f t="shared" si="14"/>
        <v>0.27103517921042436</v>
      </c>
      <c r="F65" s="9">
        <f t="shared" si="15"/>
        <v>0.39752823957145744</v>
      </c>
      <c r="G65" s="9">
        <f t="shared" si="16"/>
        <v>1.0672849005220642</v>
      </c>
      <c r="H65" s="9">
        <f t="shared" si="17"/>
        <v>3.0171684619867016</v>
      </c>
      <c r="I65" s="9">
        <f t="shared" si="18"/>
        <v>3.6895579493156019</v>
      </c>
      <c r="J65" s="9">
        <f t="shared" si="19"/>
        <v>2.5155445587413308</v>
      </c>
      <c r="K65" s="11">
        <f t="shared" si="20"/>
        <v>0.34602076124567471</v>
      </c>
      <c r="L65" s="11">
        <f t="shared" si="21"/>
        <v>0.28409090909090912</v>
      </c>
      <c r="M65" s="11">
        <f t="shared" si="22"/>
        <v>0.41322314049586778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-0.2747228714263803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0.2368168949641111</v>
      </c>
      <c r="Q65" s="11">
        <f>2*'OddsRatio_working_3-way'!K65*'OddsRatio_working_3-way'!L65*'OddsRatio_working_3-way'!M65</f>
        <v>8.1240787294720784E-2</v>
      </c>
      <c r="R65" s="11">
        <f t="shared" si="23"/>
        <v>0</v>
      </c>
      <c r="S65" s="11">
        <f t="shared" si="24"/>
        <v>-0.86202103863628565</v>
      </c>
      <c r="T65" s="11">
        <f t="shared" si="25"/>
        <v>-0.29571905270541526</v>
      </c>
      <c r="U65" s="11">
        <f>'OddsRatio_working_3-way'!S65-'OddsRatio_working_3-way'!R65^2/3</f>
        <v>-0.86202103863628565</v>
      </c>
      <c r="V65" s="11">
        <f>'OddsRatio_working_3-way'!S65*'OddsRatio_working_3-way'!R65/3-2*'OddsRatio_working_3-way'!R65^3/27-'OddsRatio_working_3-way'!T65</f>
        <v>0.29571905270541526</v>
      </c>
      <c r="W65" s="11">
        <f>'OddsRatio_working_3-way'!V65^2+4*'OddsRatio_working_3-way'!U65^3/27</f>
        <v>-7.4466606880512765E-3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0.15402631173036593</v>
      </c>
      <c r="Y65" s="11">
        <f>IF('OddsRatio_working_3-way'!W65&gt;=0,IF('OddsRatio_working_3-way'!V65+SQRT('OddsRatio_working_3-way'!W65)&gt;0,0,PI()),ACOS('OddsRatio_working_3-way'!V65/(2*'OddsRatio_working_3-way'!X65)))</f>
        <v>0.28392700864096554</v>
      </c>
      <c r="Z65" s="11">
        <f>'OddsRatio_working_3-way'!X65^(1/3)*COS('OddsRatio_working_3-way'!Y65/3)</f>
        <v>0.53364245026103208</v>
      </c>
      <c r="AA65" s="11">
        <f>'OddsRatio_working_3-way'!X65^(1/3)*COS(('OddsRatio_working_3-way'!Y65+2*PI())/3)</f>
        <v>-0.31069104526489627</v>
      </c>
      <c r="AB65" s="11">
        <f>'OddsRatio_working_3-way'!X65^(1/3)*COS(('OddsRatio_working_3-way'!Y65+4*PI())/3)</f>
        <v>-0.22295140499613589</v>
      </c>
      <c r="AC65" s="11">
        <f>'OddsRatio_working_3-way'!X65^(1/3)*SIN('OddsRatio_working_3-way'!Y65/3)</f>
        <v>5.0656504927769769E-2</v>
      </c>
      <c r="AD65" s="11">
        <f>'OddsRatio_working_3-way'!X65^(1/3)*SIN(('OddsRatio_working_3-way'!Y65+2*PI())/3)</f>
        <v>0.4368196659999426</v>
      </c>
      <c r="AE65" s="11">
        <f>'OddsRatio_working_3-way'!X65^(1/3)*SIN(('OddsRatio_working_3-way'!Y65+4*PI())/3)</f>
        <v>-0.48747617092771234</v>
      </c>
      <c r="AF65" s="11">
        <f>-'OddsRatio_working_3-way'!U65/(3*'OddsRatio_working_3-way'!X65^(1/3))*COS(('OddsRatio_working_3-way'!Y65)/3)</f>
        <v>0.53364245026103208</v>
      </c>
      <c r="AG65" s="11">
        <f>-'OddsRatio_working_3-way'!U65/(3*'OddsRatio_working_3-way'!X65^(1/3))*COS(('OddsRatio_working_3-way'!Y65+2*PI())/3)</f>
        <v>-0.31069104526489627</v>
      </c>
      <c r="AH65" s="11">
        <f>-'OddsRatio_working_3-way'!U65/(3*'OddsRatio_working_3-way'!X65^(1/3))*COS(('OddsRatio_working_3-way'!Y65+4*PI())/3)</f>
        <v>-0.22295140499613589</v>
      </c>
      <c r="AI65" s="11">
        <f>'OddsRatio_working_3-way'!U65/(3*'OddsRatio_working_3-way'!X65^(1/3))*SIN(('OddsRatio_working_3-way'!Y65)/3)</f>
        <v>-5.0656504927769769E-2</v>
      </c>
      <c r="AJ65" s="11">
        <f>'OddsRatio_working_3-way'!U65/(3*'OddsRatio_working_3-way'!X65^(1/3))*SIN(('OddsRatio_working_3-way'!Y65+2*PI())/3)</f>
        <v>-0.4368196659999426</v>
      </c>
      <c r="AK65" s="11">
        <f>'OddsRatio_working_3-way'!U65/(3*'OddsRatio_working_3-way'!X65^(1/3))*SIN(('OddsRatio_working_3-way'!Y65+4*PI())/3)</f>
        <v>0.48747617092771234</v>
      </c>
      <c r="AL65" s="11">
        <f>'OddsRatio_working_3-way'!Z65+'OddsRatio_working_3-way'!AF65</f>
        <v>1.0672849005220642</v>
      </c>
      <c r="AM65" s="11">
        <f>'OddsRatio_working_3-way'!AA65+'OddsRatio_working_3-way'!AG65</f>
        <v>-0.62138209052979254</v>
      </c>
      <c r="AN65" s="11">
        <f>'OddsRatio_working_3-way'!AB65+'OddsRatio_working_3-way'!AH65</f>
        <v>-0.44590280999227178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1.0672849005220642</v>
      </c>
      <c r="AS65" s="11">
        <f>IF(('OddsRatio_working_3-way'!X65=0),IF(Q65&gt;0,-Q65^(1/3),(-Q65)^(1/3)),'OddsRatio_working_3-way'!AM65-'OddsRatio_working_3-way'!R65/3)</f>
        <v>-0.62138209052979254</v>
      </c>
      <c r="AT65" s="11">
        <f>IF(('OddsRatio_working_3-way'!X65=0),IF(Q65&gt;0,-Q65^(1/3),(-Q65)^(1/3)),'OddsRatio_working_3-way'!AN65-'OddsRatio_working_3-way'!R65/3)</f>
        <v>-0.44590280999227178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1.66</v>
      </c>
      <c r="B66" s="4">
        <f>IF('True_Odds_Calculator_3-way'!B67="","",'True_Odds_Calculator_3-way'!B67)</f>
        <v>4.43</v>
      </c>
      <c r="C66" s="4">
        <f>IF('True_Odds_Calculator_3-way'!C67="","",'True_Odds_Calculator_3-way'!C67)</f>
        <v>4.5199999999999996</v>
      </c>
      <c r="D66" s="9">
        <f t="shared" si="13"/>
        <v>0.58186327566027451</v>
      </c>
      <c r="E66" s="9">
        <f t="shared" si="14"/>
        <v>0.21120975829818159</v>
      </c>
      <c r="F66" s="9">
        <f t="shared" si="15"/>
        <v>0.20692696604154362</v>
      </c>
      <c r="G66" s="9">
        <f t="shared" si="16"/>
        <v>1.088813331112727</v>
      </c>
      <c r="H66" s="9">
        <f t="shared" si="17"/>
        <v>1.7186167985343999</v>
      </c>
      <c r="I66" s="9">
        <f t="shared" si="18"/>
        <v>4.734629725716653</v>
      </c>
      <c r="J66" s="9">
        <f t="shared" si="19"/>
        <v>4.8326229255167998</v>
      </c>
      <c r="K66" s="11">
        <f t="shared" si="20"/>
        <v>0.60240963855421692</v>
      </c>
      <c r="L66" s="11">
        <f t="shared" si="21"/>
        <v>0.22573363431151244</v>
      </c>
      <c r="M66" s="11">
        <f t="shared" si="22"/>
        <v>0.22123893805309736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-0.23973446273156696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0.22894671035166461</v>
      </c>
      <c r="Q66" s="11">
        <f>2*'OddsRatio_working_3-way'!K66*'OddsRatio_working_3-way'!L66*'OddsRatio_working_3-way'!M66</f>
        <v>6.0169963298729208E-2</v>
      </c>
      <c r="R66" s="11">
        <f t="shared" si="23"/>
        <v>0</v>
      </c>
      <c r="S66" s="11">
        <f t="shared" si="24"/>
        <v>-0.95500124488992855</v>
      </c>
      <c r="T66" s="11">
        <f t="shared" si="25"/>
        <v>-0.25098587250720855</v>
      </c>
      <c r="U66" s="11">
        <f>'OddsRatio_working_3-way'!S66-'OddsRatio_working_3-way'!R66^2/3</f>
        <v>-0.95500124488992855</v>
      </c>
      <c r="V66" s="11">
        <f>'OddsRatio_working_3-way'!S66*'OddsRatio_working_3-way'!R66/3-2*'OddsRatio_working_3-way'!R66^3/27-'OddsRatio_working_3-way'!T66</f>
        <v>0.25098587250720855</v>
      </c>
      <c r="W66" s="11">
        <f>'OddsRatio_working_3-way'!V66^2+4*'OddsRatio_working_3-way'!U66^3/27</f>
        <v>-6.6041244559817663E-2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0.17960731663689428</v>
      </c>
      <c r="Y66" s="11">
        <f>IF('OddsRatio_working_3-way'!W66&gt;=0,IF('OddsRatio_working_3-way'!V66+SQRT('OddsRatio_working_3-way'!W66)&gt;0,0,PI()),ACOS('OddsRatio_working_3-way'!V66/(2*'OddsRatio_working_3-way'!X66)))</f>
        <v>0.79720742480102236</v>
      </c>
      <c r="Z66" s="11">
        <f>'OddsRatio_working_3-way'!X66^(1/3)*COS('OddsRatio_working_3-way'!Y66/3)</f>
        <v>0.54440666555636352</v>
      </c>
      <c r="AA66" s="11">
        <f>'OddsRatio_working_3-way'!X66^(1/3)*COS(('OddsRatio_working_3-way'!Y66+2*PI())/3)</f>
        <v>-0.40052460184856403</v>
      </c>
      <c r="AB66" s="11">
        <f>'OddsRatio_working_3-way'!X66^(1/3)*COS(('OddsRatio_working_3-way'!Y66+4*PI())/3)</f>
        <v>-0.14388206370779918</v>
      </c>
      <c r="AC66" s="11">
        <f>'OddsRatio_working_3-way'!X66^(1/3)*SIN('OddsRatio_working_3-way'!Y66/3)</f>
        <v>0.14817263848107931</v>
      </c>
      <c r="AD66" s="11">
        <f>'OddsRatio_working_3-way'!X66^(1/3)*SIN(('OddsRatio_working_3-way'!Y66+2*PI())/3)</f>
        <v>0.39738368312084998</v>
      </c>
      <c r="AE66" s="11">
        <f>'OddsRatio_working_3-way'!X66^(1/3)*SIN(('OddsRatio_working_3-way'!Y66+4*PI())/3)</f>
        <v>-0.54555632160192924</v>
      </c>
      <c r="AF66" s="11">
        <f>-'OddsRatio_working_3-way'!U66/(3*'OddsRatio_working_3-way'!X66^(1/3))*COS(('OddsRatio_working_3-way'!Y66)/3)</f>
        <v>0.54440666555636352</v>
      </c>
      <c r="AG66" s="11">
        <f>-'OddsRatio_working_3-way'!U66/(3*'OddsRatio_working_3-way'!X66^(1/3))*COS(('OddsRatio_working_3-way'!Y66+2*PI())/3)</f>
        <v>-0.40052460184856403</v>
      </c>
      <c r="AH66" s="11">
        <f>-'OddsRatio_working_3-way'!U66/(3*'OddsRatio_working_3-way'!X66^(1/3))*COS(('OddsRatio_working_3-way'!Y66+4*PI())/3)</f>
        <v>-0.14388206370779918</v>
      </c>
      <c r="AI66" s="11">
        <f>'OddsRatio_working_3-way'!U66/(3*'OddsRatio_working_3-way'!X66^(1/3))*SIN(('OddsRatio_working_3-way'!Y66)/3)</f>
        <v>-0.14817263848107931</v>
      </c>
      <c r="AJ66" s="11">
        <f>'OddsRatio_working_3-way'!U66/(3*'OddsRatio_working_3-way'!X66^(1/3))*SIN(('OddsRatio_working_3-way'!Y66+2*PI())/3)</f>
        <v>-0.39738368312084998</v>
      </c>
      <c r="AK66" s="11">
        <f>'OddsRatio_working_3-way'!U66/(3*'OddsRatio_working_3-way'!X66^(1/3))*SIN(('OddsRatio_working_3-way'!Y66+4*PI())/3)</f>
        <v>0.54555632160192924</v>
      </c>
      <c r="AL66" s="11">
        <f>'OddsRatio_working_3-way'!Z66+'OddsRatio_working_3-way'!AF66</f>
        <v>1.088813331112727</v>
      </c>
      <c r="AM66" s="11">
        <f>'OddsRatio_working_3-way'!AA66+'OddsRatio_working_3-way'!AG66</f>
        <v>-0.80104920369712806</v>
      </c>
      <c r="AN66" s="11">
        <f>'OddsRatio_working_3-way'!AB66+'OddsRatio_working_3-way'!AH66</f>
        <v>-0.28776412741559837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1.088813331112727</v>
      </c>
      <c r="AS66" s="11">
        <f>IF(('OddsRatio_working_3-way'!X66=0),IF(Q66&gt;0,-Q66^(1/3),(-Q66)^(1/3)),'OddsRatio_working_3-way'!AM66-'OddsRatio_working_3-way'!R66/3)</f>
        <v>-0.80104920369712806</v>
      </c>
      <c r="AT66" s="11">
        <f>IF(('OddsRatio_working_3-way'!X66=0),IF(Q66&gt;0,-Q66^(1/3),(-Q66)^(1/3)),'OddsRatio_working_3-way'!AN66-'OddsRatio_working_3-way'!R66/3)</f>
        <v>-0.28776412741559837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2.2200000000000002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3.12</v>
      </c>
      <c r="D67" s="9">
        <f t="shared" si="13"/>
        <v>0.43359565792226401</v>
      </c>
      <c r="E67" s="9">
        <f t="shared" si="14"/>
        <v>0.26058994725864287</v>
      </c>
      <c r="F67" s="9">
        <f t="shared" si="15"/>
        <v>0.30581439481909323</v>
      </c>
      <c r="G67" s="9">
        <f t="shared" si="16"/>
        <v>1.0707345557535841</v>
      </c>
      <c r="H67" s="9">
        <f t="shared" si="17"/>
        <v>2.3062961580193733</v>
      </c>
      <c r="I67" s="9">
        <f t="shared" si="18"/>
        <v>3.8374465727469977</v>
      </c>
      <c r="J67" s="9">
        <f t="shared" si="19"/>
        <v>3.2699572581975986</v>
      </c>
      <c r="K67" s="11">
        <f t="shared" si="20"/>
        <v>0.4504504504504504</v>
      </c>
      <c r="L67" s="11">
        <f t="shared" si="21"/>
        <v>0.27397260273972601</v>
      </c>
      <c r="M67" s="11">
        <f t="shared" si="22"/>
        <v>0.32051282051282048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-0.27110725055930551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0.23693345611153827</v>
      </c>
      <c r="Q67" s="11">
        <f>2*'OddsRatio_working_3-way'!K67*'OddsRatio_working_3-way'!L67*'OddsRatio_working_3-way'!M67</f>
        <v>7.910966815076402E-2</v>
      </c>
      <c r="R67" s="11">
        <f t="shared" si="23"/>
        <v>0</v>
      </c>
      <c r="S67" s="11">
        <f t="shared" si="24"/>
        <v>-0.87394732388283491</v>
      </c>
      <c r="T67" s="11">
        <f t="shared" si="25"/>
        <v>-0.2918021114800784</v>
      </c>
      <c r="U67" s="11">
        <f>'OddsRatio_working_3-way'!S67-'OddsRatio_working_3-way'!R67^2/3</f>
        <v>-0.87394732388283491</v>
      </c>
      <c r="V67" s="11">
        <f>'OddsRatio_working_3-way'!S67*'OddsRatio_working_3-way'!R67/3-2*'OddsRatio_working_3-way'!R67^3/27-'OddsRatio_working_3-way'!T67</f>
        <v>0.2918021114800784</v>
      </c>
      <c r="W67" s="11">
        <f>'OddsRatio_working_3-way'!V67^2+4*'OddsRatio_working_3-way'!U67^3/27</f>
        <v>-1.3741441396550536E-2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0.15723383355752557</v>
      </c>
      <c r="Y67" s="11">
        <f>IF('OddsRatio_working_3-way'!W67&gt;=0,IF('OddsRatio_working_3-way'!V67+SQRT('OddsRatio_working_3-way'!W67)&gt;0,0,PI()),ACOS('OddsRatio_working_3-way'!V67/(2*'OddsRatio_working_3-way'!X67)))</f>
        <v>0.38199164938510322</v>
      </c>
      <c r="Z67" s="11">
        <f>'OddsRatio_working_3-way'!X67^(1/3)*COS('OddsRatio_working_3-way'!Y67/3)</f>
        <v>0.53536727787679206</v>
      </c>
      <c r="AA67" s="11">
        <f>'OddsRatio_working_3-way'!X67^(1/3)*COS(('OddsRatio_working_3-way'!Y67+2*PI())/3)</f>
        <v>-0.32704051979313753</v>
      </c>
      <c r="AB67" s="11">
        <f>'OddsRatio_working_3-way'!X67^(1/3)*COS(('OddsRatio_working_3-way'!Y67+4*PI())/3)</f>
        <v>-0.20832675808365445</v>
      </c>
      <c r="AC67" s="11">
        <f>'OddsRatio_working_3-way'!X67^(1/3)*SIN('OddsRatio_working_3-way'!Y67/3)</f>
        <v>6.8539422279483148E-2</v>
      </c>
      <c r="AD67" s="11">
        <f>'OddsRatio_working_3-way'!X67^(1/3)*SIN(('OddsRatio_working_3-way'!Y67+2*PI())/3)</f>
        <v>0.42937195185648308</v>
      </c>
      <c r="AE67" s="11">
        <f>'OddsRatio_working_3-way'!X67^(1/3)*SIN(('OddsRatio_working_3-way'!Y67+4*PI())/3)</f>
        <v>-0.49791137413596626</v>
      </c>
      <c r="AF67" s="11">
        <f>-'OddsRatio_working_3-way'!U67/(3*'OddsRatio_working_3-way'!X67^(1/3))*COS(('OddsRatio_working_3-way'!Y67)/3)</f>
        <v>0.53536727787679206</v>
      </c>
      <c r="AG67" s="11">
        <f>-'OddsRatio_working_3-way'!U67/(3*'OddsRatio_working_3-way'!X67^(1/3))*COS(('OddsRatio_working_3-way'!Y67+2*PI())/3)</f>
        <v>-0.32704051979313753</v>
      </c>
      <c r="AH67" s="11">
        <f>-'OddsRatio_working_3-way'!U67/(3*'OddsRatio_working_3-way'!X67^(1/3))*COS(('OddsRatio_working_3-way'!Y67+4*PI())/3)</f>
        <v>-0.20832675808365445</v>
      </c>
      <c r="AI67" s="11">
        <f>'OddsRatio_working_3-way'!U67/(3*'OddsRatio_working_3-way'!X67^(1/3))*SIN(('OddsRatio_working_3-way'!Y67)/3)</f>
        <v>-6.8539422279483148E-2</v>
      </c>
      <c r="AJ67" s="11">
        <f>'OddsRatio_working_3-way'!U67/(3*'OddsRatio_working_3-way'!X67^(1/3))*SIN(('OddsRatio_working_3-way'!Y67+2*PI())/3)</f>
        <v>-0.42937195185648308</v>
      </c>
      <c r="AK67" s="11">
        <f>'OddsRatio_working_3-way'!U67/(3*'OddsRatio_working_3-way'!X67^(1/3))*SIN(('OddsRatio_working_3-way'!Y67+4*PI())/3)</f>
        <v>0.49791137413596626</v>
      </c>
      <c r="AL67" s="11">
        <f>'OddsRatio_working_3-way'!Z67+'OddsRatio_working_3-way'!AF67</f>
        <v>1.0707345557535841</v>
      </c>
      <c r="AM67" s="11">
        <f>'OddsRatio_working_3-way'!AA67+'OddsRatio_working_3-way'!AG67</f>
        <v>-0.65408103958627506</v>
      </c>
      <c r="AN67" s="11">
        <f>'OddsRatio_working_3-way'!AB67+'OddsRatio_working_3-way'!AH67</f>
        <v>-0.41665351616730889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1.0707345557535841</v>
      </c>
      <c r="AS67" s="11">
        <f>IF(('OddsRatio_working_3-way'!X67=0),IF(Q67&gt;0,-Q67^(1/3),(-Q67)^(1/3)),'OddsRatio_working_3-way'!AM67-'OddsRatio_working_3-way'!R67/3)</f>
        <v>-0.65408103958627506</v>
      </c>
      <c r="AT67" s="11">
        <f>IF(('OddsRatio_working_3-way'!X67=0),IF(Q67&gt;0,-Q67^(1/3),(-Q67)^(1/3)),'OddsRatio_working_3-way'!AN67-'OddsRatio_working_3-way'!R67/3)</f>
        <v>-0.41665351616730889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3.59</v>
      </c>
      <c r="B68" s="4">
        <f>IF('True_Odds_Calculator_3-way'!B69="","",'True_Odds_Calculator_3-way'!B69)</f>
        <v>3.87</v>
      </c>
      <c r="C68" s="4">
        <f>IF('True_Odds_Calculator_3-way'!C69="","",'True_Odds_Calculator_3-way'!C69)</f>
        <v>1.96</v>
      </c>
      <c r="D68" s="9">
        <f t="shared" ref="D68:D131" si="26">(K68/(AR68+K68-(AR68*K68)))</f>
        <v>0.26389410457414009</v>
      </c>
      <c r="E68" s="9">
        <f t="shared" ref="E68:E131" si="27">(L68/(AR68+L68-(AR68*L68)))</f>
        <v>0.24444167655270968</v>
      </c>
      <c r="F68" s="9">
        <f t="shared" ref="F68:F131" si="28">(M68/(AR68+M68-(AR68*M68)))</f>
        <v>0.49166421887315032</v>
      </c>
      <c r="G68" s="9">
        <f t="shared" ref="G68:G131" si="29">AR68</f>
        <v>1.0769879489856016</v>
      </c>
      <c r="H68" s="9">
        <f t="shared" ref="H68:H131" si="30">IF(A68="","",1/D68)</f>
        <v>3.7893987878727078</v>
      </c>
      <c r="I68" s="9">
        <f t="shared" ref="I68:I131" si="31">IF(B68="","",1/E68)</f>
        <v>4.0909554135886772</v>
      </c>
      <c r="J68" s="9">
        <f t="shared" ref="J68:J131" si="32">IF(C68="","",1/F68)</f>
        <v>2.0339084310261768</v>
      </c>
      <c r="K68" s="11">
        <f t="shared" ref="K68:K131" si="33">1/A68</f>
        <v>0.2785515320334262</v>
      </c>
      <c r="L68" s="11">
        <f t="shared" ref="L68:L131" si="34">1/B68</f>
        <v>0.25839793281653745</v>
      </c>
      <c r="M68" s="11">
        <f t="shared" ref="M68:M131" si="35">1/C68</f>
        <v>0.51020408163265307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-0.26205437153160149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0.23576185672818067</v>
      </c>
      <c r="Q68" s="11">
        <f>2*'OddsRatio_working_3-way'!K68*'OddsRatio_working_3-way'!L68*'OddsRatio_working_3-way'!M68</f>
        <v>7.3446061286037603E-2</v>
      </c>
      <c r="R68" s="11">
        <f t="shared" ref="R68:R131" si="36">O68/N68</f>
        <v>0</v>
      </c>
      <c r="S68" s="11">
        <f t="shared" ref="S68:S131" si="37">P68/N68</f>
        <v>-0.89966771151440161</v>
      </c>
      <c r="T68" s="11">
        <f t="shared" ref="T68:T131" si="38">Q68/N68</f>
        <v>-0.2802703151135208</v>
      </c>
      <c r="U68" s="11">
        <f>'OddsRatio_working_3-way'!S68-'OddsRatio_working_3-way'!R68^2/3</f>
        <v>-0.89966771151440161</v>
      </c>
      <c r="V68" s="11">
        <f>'OddsRatio_working_3-way'!S68*'OddsRatio_working_3-way'!R68/3-2*'OddsRatio_working_3-way'!R68^3/27-'OddsRatio_working_3-way'!T68</f>
        <v>0.2802703151135208</v>
      </c>
      <c r="W68" s="11">
        <f>'OddsRatio_working_3-way'!V68^2+4*'OddsRatio_working_3-way'!U68^3/27</f>
        <v>-2.9328970772171864E-2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0.16422577470208818</v>
      </c>
      <c r="Y68" s="11">
        <f>IF('OddsRatio_working_3-way'!W68&gt;=0,IF('OddsRatio_working_3-way'!V68+SQRT('OddsRatio_working_3-way'!W68)&gt;0,0,PI()),ACOS('OddsRatio_working_3-way'!V68/(2*'OddsRatio_working_3-way'!X68)))</f>
        <v>0.54849933489563041</v>
      </c>
      <c r="Z68" s="11">
        <f>'OddsRatio_working_3-way'!X68^(1/3)*COS('OddsRatio_working_3-way'!Y68/3)</f>
        <v>0.53849397449280079</v>
      </c>
      <c r="AA68" s="11">
        <f>'OddsRatio_working_3-way'!X68^(1/3)*COS(('OddsRatio_working_3-way'!Y68+2*PI())/3)</f>
        <v>-0.35547405639994706</v>
      </c>
      <c r="AB68" s="11">
        <f>'OddsRatio_working_3-way'!X68^(1/3)*COS(('OddsRatio_working_3-way'!Y68+4*PI())/3)</f>
        <v>-0.18301991809285367</v>
      </c>
      <c r="AC68" s="11">
        <f>'OddsRatio_working_3-way'!X68^(1/3)*SIN('OddsRatio_working_3-way'!Y68/3)</f>
        <v>9.9566443174465211E-2</v>
      </c>
      <c r="AD68" s="11">
        <f>'OddsRatio_working_3-way'!X68^(1/3)*SIN(('OddsRatio_working_3-way'!Y68+2*PI())/3)</f>
        <v>0.41656624010838239</v>
      </c>
      <c r="AE68" s="11">
        <f>'OddsRatio_working_3-way'!X68^(1/3)*SIN(('OddsRatio_working_3-way'!Y68+4*PI())/3)</f>
        <v>-0.51613268328284767</v>
      </c>
      <c r="AF68" s="11">
        <f>-'OddsRatio_working_3-way'!U68/(3*'OddsRatio_working_3-way'!X68^(1/3))*COS(('OddsRatio_working_3-way'!Y68)/3)</f>
        <v>0.53849397449280079</v>
      </c>
      <c r="AG68" s="11">
        <f>-'OddsRatio_working_3-way'!U68/(3*'OddsRatio_working_3-way'!X68^(1/3))*COS(('OddsRatio_working_3-way'!Y68+2*PI())/3)</f>
        <v>-0.35547405639994706</v>
      </c>
      <c r="AH68" s="11">
        <f>-'OddsRatio_working_3-way'!U68/(3*'OddsRatio_working_3-way'!X68^(1/3))*COS(('OddsRatio_working_3-way'!Y68+4*PI())/3)</f>
        <v>-0.18301991809285367</v>
      </c>
      <c r="AI68" s="11">
        <f>'OddsRatio_working_3-way'!U68/(3*'OddsRatio_working_3-way'!X68^(1/3))*SIN(('OddsRatio_working_3-way'!Y68)/3)</f>
        <v>-9.9566443174465211E-2</v>
      </c>
      <c r="AJ68" s="11">
        <f>'OddsRatio_working_3-way'!U68/(3*'OddsRatio_working_3-way'!X68^(1/3))*SIN(('OddsRatio_working_3-way'!Y68+2*PI())/3)</f>
        <v>-0.41656624010838239</v>
      </c>
      <c r="AK68" s="11">
        <f>'OddsRatio_working_3-way'!U68/(3*'OddsRatio_working_3-way'!X68^(1/3))*SIN(('OddsRatio_working_3-way'!Y68+4*PI())/3)</f>
        <v>0.51613268328284767</v>
      </c>
      <c r="AL68" s="11">
        <f>'OddsRatio_working_3-way'!Z68+'OddsRatio_working_3-way'!AF68</f>
        <v>1.0769879489856016</v>
      </c>
      <c r="AM68" s="11">
        <f>'OddsRatio_working_3-way'!AA68+'OddsRatio_working_3-way'!AG68</f>
        <v>-0.71094811279989412</v>
      </c>
      <c r="AN68" s="11">
        <f>'OddsRatio_working_3-way'!AB68+'OddsRatio_working_3-way'!AH68</f>
        <v>-0.36603983618570735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1.0769879489856016</v>
      </c>
      <c r="AS68" s="11">
        <f>IF(('OddsRatio_working_3-way'!X68=0),IF(Q68&gt;0,-Q68^(1/3),(-Q68)^(1/3)),'OddsRatio_working_3-way'!AM68-'OddsRatio_working_3-way'!R68/3)</f>
        <v>-0.71094811279989412</v>
      </c>
      <c r="AT68" s="11">
        <f>IF(('OddsRatio_working_3-way'!X68=0),IF(Q68&gt;0,-Q68^(1/3),(-Q68)^(1/3)),'OddsRatio_working_3-way'!AN68-'OddsRatio_working_3-way'!R68/3)</f>
        <v>-0.36603983618570735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1.19</v>
      </c>
      <c r="B69" s="4">
        <f>IF('True_Odds_Calculator_3-way'!B70="","",'True_Odds_Calculator_3-way'!B70)</f>
        <v>7.91</v>
      </c>
      <c r="C69" s="4">
        <f>IF('True_Odds_Calculator_3-way'!C70="","",'True_Odds_Calculator_3-way'!C70)</f>
        <v>13.72</v>
      </c>
      <c r="D69" s="9">
        <f t="shared" si="26"/>
        <v>0.82238175640302313</v>
      </c>
      <c r="E69" s="9">
        <f t="shared" si="27"/>
        <v>0.1129323098388568</v>
      </c>
      <c r="F69" s="9">
        <f t="shared" si="28"/>
        <v>6.4685933758119762E-2</v>
      </c>
      <c r="G69" s="9">
        <f t="shared" si="29"/>
        <v>1.1367383259151334</v>
      </c>
      <c r="H69" s="9">
        <f t="shared" si="30"/>
        <v>1.2159802819238756</v>
      </c>
      <c r="I69" s="9">
        <f t="shared" si="31"/>
        <v>8.8548618320735741</v>
      </c>
      <c r="J69" s="9">
        <f t="shared" si="32"/>
        <v>15.4593115056405</v>
      </c>
      <c r="K69" s="11">
        <f t="shared" si="33"/>
        <v>0.84033613445378152</v>
      </c>
      <c r="L69" s="11">
        <f t="shared" si="34"/>
        <v>0.12642225031605561</v>
      </c>
      <c r="M69" s="11">
        <f t="shared" si="35"/>
        <v>7.2886297376093284E-2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-0.12931270704829823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0.15347091905726917</v>
      </c>
      <c r="Q69" s="11">
        <f>2*'OddsRatio_working_3-way'!K69*'OddsRatio_working_3-way'!L69*'OddsRatio_working_3-way'!M69</f>
        <v>1.548647013695955E-2</v>
      </c>
      <c r="R69" s="11">
        <f t="shared" si="36"/>
        <v>0</v>
      </c>
      <c r="S69" s="11">
        <f t="shared" si="37"/>
        <v>-1.1868200934031012</v>
      </c>
      <c r="T69" s="11">
        <f t="shared" si="38"/>
        <v>-0.11975984797205863</v>
      </c>
      <c r="U69" s="11">
        <f>'OddsRatio_working_3-way'!S69-'OddsRatio_working_3-way'!R69^2/3</f>
        <v>-1.1868200934031012</v>
      </c>
      <c r="V69" s="11">
        <f>'OddsRatio_working_3-way'!S69*'OddsRatio_working_3-way'!R69/3-2*'OddsRatio_working_3-way'!R69^3/27-'OddsRatio_working_3-way'!T69</f>
        <v>0.11975984797205863</v>
      </c>
      <c r="W69" s="11">
        <f>'OddsRatio_working_3-way'!V69^2+4*'OddsRatio_working_3-way'!U69^3/27</f>
        <v>-0.23331474470957483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0.24882582557678043</v>
      </c>
      <c r="Y69" s="11">
        <f>IF('OddsRatio_working_3-way'!W69&gt;=0,IF('OddsRatio_working_3-way'!V69+SQRT('OddsRatio_working_3-way'!W69)&gt;0,0,PI()),ACOS('OddsRatio_working_3-way'!V69/(2*'OddsRatio_working_3-way'!X69)))</f>
        <v>1.3277608959865481</v>
      </c>
      <c r="Z69" s="11">
        <f>'OddsRatio_working_3-way'!X69^(1/3)*COS('OddsRatio_working_3-way'!Y69/3)</f>
        <v>0.56836916295756656</v>
      </c>
      <c r="AA69" s="11">
        <f>'OddsRatio_working_3-way'!X69^(1/3)*COS(('OddsRatio_working_3-way'!Y69+2*PI())/3)</f>
        <v>-0.51747065971741646</v>
      </c>
      <c r="AB69" s="11">
        <f>'OddsRatio_working_3-way'!X69^(1/3)*COS(('OddsRatio_working_3-way'!Y69+4*PI())/3)</f>
        <v>-5.0898503240149988E-2</v>
      </c>
      <c r="AC69" s="11">
        <f>'OddsRatio_working_3-way'!X69^(1/3)*SIN('OddsRatio_working_3-way'!Y69/3)</f>
        <v>0.26937556013853386</v>
      </c>
      <c r="AD69" s="11">
        <f>'OddsRatio_working_3-way'!X69^(1/3)*SIN(('OddsRatio_working_3-way'!Y69+2*PI())/3)</f>
        <v>0.35753435377968307</v>
      </c>
      <c r="AE69" s="11">
        <f>'OddsRatio_working_3-way'!X69^(1/3)*SIN(('OddsRatio_working_3-way'!Y69+4*PI())/3)</f>
        <v>-0.62690991391821693</v>
      </c>
      <c r="AF69" s="11">
        <f>-'OddsRatio_working_3-way'!U69/(3*'OddsRatio_working_3-way'!X69^(1/3))*COS(('OddsRatio_working_3-way'!Y69)/3)</f>
        <v>0.56836916295756668</v>
      </c>
      <c r="AG69" s="11">
        <f>-'OddsRatio_working_3-way'!U69/(3*'OddsRatio_working_3-way'!X69^(1/3))*COS(('OddsRatio_working_3-way'!Y69+2*PI())/3)</f>
        <v>-0.51747065971741657</v>
      </c>
      <c r="AH69" s="11">
        <f>-'OddsRatio_working_3-way'!U69/(3*'OddsRatio_working_3-way'!X69^(1/3))*COS(('OddsRatio_working_3-way'!Y69+4*PI())/3)</f>
        <v>-5.0898503240149995E-2</v>
      </c>
      <c r="AI69" s="11">
        <f>'OddsRatio_working_3-way'!U69/(3*'OddsRatio_working_3-way'!X69^(1/3))*SIN(('OddsRatio_working_3-way'!Y69)/3)</f>
        <v>-0.26937556013853392</v>
      </c>
      <c r="AJ69" s="11">
        <f>'OddsRatio_working_3-way'!U69/(3*'OddsRatio_working_3-way'!X69^(1/3))*SIN(('OddsRatio_working_3-way'!Y69+2*PI())/3)</f>
        <v>-0.35753435377968312</v>
      </c>
      <c r="AK69" s="11">
        <f>'OddsRatio_working_3-way'!U69/(3*'OddsRatio_working_3-way'!X69^(1/3))*SIN(('OddsRatio_working_3-way'!Y69+4*PI())/3)</f>
        <v>0.62690991391821704</v>
      </c>
      <c r="AL69" s="11">
        <f>'OddsRatio_working_3-way'!Z69+'OddsRatio_working_3-way'!AF69</f>
        <v>1.1367383259151334</v>
      </c>
      <c r="AM69" s="11">
        <f>'OddsRatio_working_3-way'!AA69+'OddsRatio_working_3-way'!AG69</f>
        <v>-1.0349413194348331</v>
      </c>
      <c r="AN69" s="11">
        <f>'OddsRatio_working_3-way'!AB69+'OddsRatio_working_3-way'!AH69</f>
        <v>-0.10179700648029999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1.1367383259151334</v>
      </c>
      <c r="AS69" s="11">
        <f>IF(('OddsRatio_working_3-way'!X69=0),IF(Q69&gt;0,-Q69^(1/3),(-Q69)^(1/3)),'OddsRatio_working_3-way'!AM69-'OddsRatio_working_3-way'!R69/3)</f>
        <v>-1.0349413194348331</v>
      </c>
      <c r="AT69" s="11">
        <f>IF(('OddsRatio_working_3-way'!X69=0),IF(Q69&gt;0,-Q69^(1/3),(-Q69)^(1/3)),'OddsRatio_working_3-way'!AN69-'OddsRatio_working_3-way'!R69/3)</f>
        <v>-0.10179700648029999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8.02</v>
      </c>
      <c r="B70" s="4">
        <f>IF('True_Odds_Calculator_3-way'!B71="","",'True_Odds_Calculator_3-way'!B71)</f>
        <v>4.8099999999999996</v>
      </c>
      <c r="C70" s="4">
        <f>IF('True_Odds_Calculator_3-way'!C71="","",'True_Odds_Calculator_3-way'!C71)</f>
        <v>1.42</v>
      </c>
      <c r="D70" s="9">
        <f t="shared" si="26"/>
        <v>0.11653128725721403</v>
      </c>
      <c r="E70" s="9">
        <f t="shared" si="27"/>
        <v>0.19551549798204493</v>
      </c>
      <c r="F70" s="9">
        <f t="shared" si="28"/>
        <v>0.68795321476074101</v>
      </c>
      <c r="G70" s="9">
        <f t="shared" si="29"/>
        <v>1.0799695681956258</v>
      </c>
      <c r="H70" s="9">
        <f t="shared" si="30"/>
        <v>8.5813863687332912</v>
      </c>
      <c r="I70" s="9">
        <f t="shared" si="31"/>
        <v>5.1146840548253341</v>
      </c>
      <c r="J70" s="9">
        <f t="shared" si="32"/>
        <v>1.4535872186421628</v>
      </c>
      <c r="K70" s="11">
        <f t="shared" si="33"/>
        <v>0.12468827930174564</v>
      </c>
      <c r="L70" s="11">
        <f t="shared" si="34"/>
        <v>0.20790020790020791</v>
      </c>
      <c r="M70" s="11">
        <f t="shared" si="35"/>
        <v>0.70422535211267612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-0.20507068833436004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0.20537365555102902</v>
      </c>
      <c r="Q70" s="11">
        <f>2*'OddsRatio_working_3-way'!K70*'OddsRatio_working_3-way'!L70*'OddsRatio_working_3-way'!M70</f>
        <v>3.6510872097960723E-2</v>
      </c>
      <c r="R70" s="11">
        <f t="shared" si="36"/>
        <v>0</v>
      </c>
      <c r="S70" s="11">
        <f t="shared" si="37"/>
        <v>-1.0014773794301357</v>
      </c>
      <c r="T70" s="11">
        <f t="shared" si="38"/>
        <v>-0.17804042300980197</v>
      </c>
      <c r="U70" s="11">
        <f>'OddsRatio_working_3-way'!S70-'OddsRatio_working_3-way'!R70^2/3</f>
        <v>-1.0014773794301357</v>
      </c>
      <c r="V70" s="11">
        <f>'OddsRatio_working_3-way'!S70*'OddsRatio_working_3-way'!R70/3-2*'OddsRatio_working_3-way'!R70^3/27-'OddsRatio_working_3-way'!T70</f>
        <v>0.17804042300980197</v>
      </c>
      <c r="W70" s="11">
        <f>'OddsRatio_working_3-way'!V70^2+4*'OddsRatio_working_3-way'!U70^3/27</f>
        <v>-0.11710733954707614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0.19287672991614707</v>
      </c>
      <c r="Y70" s="11">
        <f>IF('OddsRatio_working_3-way'!W70&gt;=0,IF('OddsRatio_working_3-way'!V70+SQRT('OddsRatio_working_3-way'!W70)&gt;0,0,PI()),ACOS('OddsRatio_working_3-way'!V70/(2*'OddsRatio_working_3-way'!X70)))</f>
        <v>1.0910666236152089</v>
      </c>
      <c r="Z70" s="11">
        <f>'OddsRatio_working_3-way'!X70^(1/3)*COS('OddsRatio_working_3-way'!Y70/3)</f>
        <v>0.53998478409781303</v>
      </c>
      <c r="AA70" s="11">
        <f>'OddsRatio_working_3-way'!X70^(1/3)*COS(('OddsRatio_working_3-way'!Y70+2*PI())/3)</f>
        <v>-0.44798584576185274</v>
      </c>
      <c r="AB70" s="11">
        <f>'OddsRatio_working_3-way'!X70^(1/3)*COS(('OddsRatio_working_3-way'!Y70+4*PI())/3)</f>
        <v>-9.1998938335960415E-2</v>
      </c>
      <c r="AC70" s="11">
        <f>'OddsRatio_working_3-way'!X70^(1/3)*SIN('OddsRatio_working_3-way'!Y70/3)</f>
        <v>0.20552913683032134</v>
      </c>
      <c r="AD70" s="11">
        <f>'OddsRatio_working_3-way'!X70^(1/3)*SIN(('OddsRatio_working_3-way'!Y70+2*PI())/3)</f>
        <v>0.36487597227060076</v>
      </c>
      <c r="AE70" s="11">
        <f>'OddsRatio_working_3-way'!X70^(1/3)*SIN(('OddsRatio_working_3-way'!Y70+4*PI())/3)</f>
        <v>-0.57040510910092213</v>
      </c>
      <c r="AF70" s="11">
        <f>-'OddsRatio_working_3-way'!U70/(3*'OddsRatio_working_3-way'!X70^(1/3))*COS(('OddsRatio_working_3-way'!Y70)/3)</f>
        <v>0.53998478409781281</v>
      </c>
      <c r="AG70" s="11">
        <f>-'OddsRatio_working_3-way'!U70/(3*'OddsRatio_working_3-way'!X70^(1/3))*COS(('OddsRatio_working_3-way'!Y70+2*PI())/3)</f>
        <v>-0.44798584576185257</v>
      </c>
      <c r="AH70" s="11">
        <f>-'OddsRatio_working_3-way'!U70/(3*'OddsRatio_working_3-way'!X70^(1/3))*COS(('OddsRatio_working_3-way'!Y70+4*PI())/3)</f>
        <v>-9.1998938335960373E-2</v>
      </c>
      <c r="AI70" s="11">
        <f>'OddsRatio_working_3-way'!U70/(3*'OddsRatio_working_3-way'!X70^(1/3))*SIN(('OddsRatio_working_3-way'!Y70)/3)</f>
        <v>-0.20552913683032129</v>
      </c>
      <c r="AJ70" s="11">
        <f>'OddsRatio_working_3-way'!U70/(3*'OddsRatio_working_3-way'!X70^(1/3))*SIN(('OddsRatio_working_3-way'!Y70+2*PI())/3)</f>
        <v>-0.36487597227060059</v>
      </c>
      <c r="AK70" s="11">
        <f>'OddsRatio_working_3-way'!U70/(3*'OddsRatio_working_3-way'!X70^(1/3))*SIN(('OddsRatio_working_3-way'!Y70+4*PI())/3)</f>
        <v>0.5704051091009219</v>
      </c>
      <c r="AL70" s="11">
        <f>'OddsRatio_working_3-way'!Z70+'OddsRatio_working_3-way'!AF70</f>
        <v>1.0799695681956258</v>
      </c>
      <c r="AM70" s="11">
        <f>'OddsRatio_working_3-way'!AA70+'OddsRatio_working_3-way'!AG70</f>
        <v>-0.89597169152370526</v>
      </c>
      <c r="AN70" s="11">
        <f>'OddsRatio_working_3-way'!AB70+'OddsRatio_working_3-way'!AH70</f>
        <v>-0.1839978766719208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1.0799695681956258</v>
      </c>
      <c r="AS70" s="11">
        <f>IF(('OddsRatio_working_3-way'!X70=0),IF(Q70&gt;0,-Q70^(1/3),(-Q70)^(1/3)),'OddsRatio_working_3-way'!AM70-'OddsRatio_working_3-way'!R70/3)</f>
        <v>-0.89597169152370526</v>
      </c>
      <c r="AT70" s="11">
        <f>IF(('OddsRatio_working_3-way'!X70=0),IF(Q70&gt;0,-Q70^(1/3),(-Q70)^(1/3)),'OddsRatio_working_3-way'!AN70-'OddsRatio_working_3-way'!R70/3)</f>
        <v>-0.1839978766719208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</v>
      </c>
      <c r="B71" s="4">
        <f>IF('True_Odds_Calculator_3-way'!B72="","",'True_Odds_Calculator_3-way'!B72)</f>
        <v>3.91</v>
      </c>
      <c r="C71" s="4">
        <f>IF('True_Odds_Calculator_3-way'!C72="","",'True_Odds_Calculator_3-way'!C72)</f>
        <v>5.21</v>
      </c>
      <c r="D71" s="9">
        <f t="shared" si="26"/>
        <v>0.57323381546763164</v>
      </c>
      <c r="E71" s="9">
        <f t="shared" si="27"/>
        <v>0.24420343414497911</v>
      </c>
      <c r="F71" s="9">
        <f t="shared" si="28"/>
        <v>0.18256275038738912</v>
      </c>
      <c r="G71" s="9">
        <f t="shared" si="29"/>
        <v>1.0635555011806677</v>
      </c>
      <c r="H71" s="9">
        <f t="shared" si="30"/>
        <v>1.7444888508264673</v>
      </c>
      <c r="I71" s="9">
        <f t="shared" si="31"/>
        <v>4.0949465084357426</v>
      </c>
      <c r="J71" s="9">
        <f t="shared" si="32"/>
        <v>5.4775686599706104</v>
      </c>
      <c r="K71" s="11">
        <f t="shared" si="33"/>
        <v>0.58823529411764708</v>
      </c>
      <c r="L71" s="11">
        <f t="shared" si="34"/>
        <v>0.25575447570332482</v>
      </c>
      <c r="M71" s="11">
        <f t="shared" si="35"/>
        <v>0.19193857965451055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-0.2476336863613301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0.2258100937111889</v>
      </c>
      <c r="Q71" s="11">
        <f>2*'OddsRatio_working_3-way'!K71*'OddsRatio_working_3-way'!L71*'OddsRatio_working_3-way'!M71</f>
        <v>5.7751942125623762E-2</v>
      </c>
      <c r="R71" s="11">
        <f t="shared" si="36"/>
        <v>0</v>
      </c>
      <c r="S71" s="11">
        <f t="shared" si="37"/>
        <v>-0.91187147043355921</v>
      </c>
      <c r="T71" s="11">
        <f t="shared" si="38"/>
        <v>-0.23321520982955479</v>
      </c>
      <c r="U71" s="11">
        <f>'OddsRatio_working_3-way'!S71-'OddsRatio_working_3-way'!R71^2/3</f>
        <v>-0.91187147043355921</v>
      </c>
      <c r="V71" s="11">
        <f>'OddsRatio_working_3-way'!S71*'OddsRatio_working_3-way'!R71/3-2*'OddsRatio_working_3-way'!R71^3/27-'OddsRatio_working_3-way'!T71</f>
        <v>0.23321520982955479</v>
      </c>
      <c r="W71" s="11">
        <f>'OddsRatio_working_3-way'!V71^2+4*'OddsRatio_working_3-way'!U71^3/27</f>
        <v>-5.7941015846239043E-2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0.16757860091766066</v>
      </c>
      <c r="Y71" s="11">
        <f>IF('OddsRatio_working_3-way'!W71&gt;=0,IF('OddsRatio_working_3-way'!V71+SQRT('OddsRatio_working_3-way'!W71)&gt;0,0,PI()),ACOS('OddsRatio_working_3-way'!V71/(2*'OddsRatio_working_3-way'!X71)))</f>
        <v>0.80120989101009255</v>
      </c>
      <c r="Z71" s="11">
        <f>'OddsRatio_working_3-way'!X71^(1/3)*COS('OddsRatio_working_3-way'!Y71/3)</f>
        <v>0.53177775059033383</v>
      </c>
      <c r="AA71" s="11">
        <f>'OddsRatio_working_3-way'!X71^(1/3)*COS(('OddsRatio_working_3-way'!Y71+2*PI())/3)</f>
        <v>-0.39189357993433244</v>
      </c>
      <c r="AB71" s="11">
        <f>'OddsRatio_working_3-way'!X71^(1/3)*COS(('OddsRatio_working_3-way'!Y71+4*PI())/3)</f>
        <v>-0.13988417065600148</v>
      </c>
      <c r="AC71" s="11">
        <f>'OddsRatio_working_3-way'!X71^(1/3)*SIN('OddsRatio_working_3-way'!Y71/3)</f>
        <v>0.14549770028516298</v>
      </c>
      <c r="AD71" s="11">
        <f>'OddsRatio_working_3-way'!X71^(1/3)*SIN(('OddsRatio_working_3-way'!Y71+2*PI())/3)</f>
        <v>0.38778419103599282</v>
      </c>
      <c r="AE71" s="11">
        <f>'OddsRatio_working_3-way'!X71^(1/3)*SIN(('OddsRatio_working_3-way'!Y71+4*PI())/3)</f>
        <v>-0.53328189132115578</v>
      </c>
      <c r="AF71" s="11">
        <f>-'OddsRatio_working_3-way'!U71/(3*'OddsRatio_working_3-way'!X71^(1/3))*COS(('OddsRatio_working_3-way'!Y71)/3)</f>
        <v>0.53177775059033383</v>
      </c>
      <c r="AG71" s="11">
        <f>-'OddsRatio_working_3-way'!U71/(3*'OddsRatio_working_3-way'!X71^(1/3))*COS(('OddsRatio_working_3-way'!Y71+2*PI())/3)</f>
        <v>-0.39189357993433244</v>
      </c>
      <c r="AH71" s="11">
        <f>-'OddsRatio_working_3-way'!U71/(3*'OddsRatio_working_3-way'!X71^(1/3))*COS(('OddsRatio_working_3-way'!Y71+4*PI())/3)</f>
        <v>-0.13988417065600148</v>
      </c>
      <c r="AI71" s="11">
        <f>'OddsRatio_working_3-way'!U71/(3*'OddsRatio_working_3-way'!X71^(1/3))*SIN(('OddsRatio_working_3-way'!Y71)/3)</f>
        <v>-0.14549770028516298</v>
      </c>
      <c r="AJ71" s="11">
        <f>'OddsRatio_working_3-way'!U71/(3*'OddsRatio_working_3-way'!X71^(1/3))*SIN(('OddsRatio_working_3-way'!Y71+2*PI())/3)</f>
        <v>-0.38778419103599282</v>
      </c>
      <c r="AK71" s="11">
        <f>'OddsRatio_working_3-way'!U71/(3*'OddsRatio_working_3-way'!X71^(1/3))*SIN(('OddsRatio_working_3-way'!Y71+4*PI())/3)</f>
        <v>0.53328189132115578</v>
      </c>
      <c r="AL71" s="11">
        <f>'OddsRatio_working_3-way'!Z71+'OddsRatio_working_3-way'!AF71</f>
        <v>1.0635555011806677</v>
      </c>
      <c r="AM71" s="11">
        <f>'OddsRatio_working_3-way'!AA71+'OddsRatio_working_3-way'!AG71</f>
        <v>-0.78378715986866487</v>
      </c>
      <c r="AN71" s="11">
        <f>'OddsRatio_working_3-way'!AB71+'OddsRatio_working_3-way'!AH71</f>
        <v>-0.27976834131200295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1.0635555011806677</v>
      </c>
      <c r="AS71" s="11">
        <f>IF(('OddsRatio_working_3-way'!X71=0),IF(Q71&gt;0,-Q71^(1/3),(-Q71)^(1/3)),'OddsRatio_working_3-way'!AM71-'OddsRatio_working_3-way'!R71/3)</f>
        <v>-0.78378715986866487</v>
      </c>
      <c r="AT71" s="11">
        <f>IF(('OddsRatio_working_3-way'!X71=0),IF(Q71&gt;0,-Q71^(1/3),(-Q71)^(1/3)),'OddsRatio_working_3-way'!AN71-'OddsRatio_working_3-way'!R71/3)</f>
        <v>-0.27976834131200295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1.86</v>
      </c>
      <c r="B72" s="4">
        <f>IF('True_Odds_Calculator_3-way'!B73="","",'True_Odds_Calculator_3-way'!B73)</f>
        <v>3.78</v>
      </c>
      <c r="C72" s="4">
        <f>IF('True_Odds_Calculator_3-way'!C73="","",'True_Odds_Calculator_3-way'!C73)</f>
        <v>4.28</v>
      </c>
      <c r="D72" s="9">
        <f t="shared" si="26"/>
        <v>0.52317674410923898</v>
      </c>
      <c r="E72" s="9">
        <f t="shared" si="27"/>
        <v>0.25341134040244401</v>
      </c>
      <c r="F72" s="9">
        <f t="shared" si="28"/>
        <v>0.22341191548831718</v>
      </c>
      <c r="G72" s="9">
        <f t="shared" si="29"/>
        <v>1.0597673780943861</v>
      </c>
      <c r="H72" s="9">
        <f t="shared" si="30"/>
        <v>1.9113999451611723</v>
      </c>
      <c r="I72" s="9">
        <f t="shared" si="31"/>
        <v>3.946153311102393</v>
      </c>
      <c r="J72" s="9">
        <f t="shared" si="32"/>
        <v>4.4760370001495859</v>
      </c>
      <c r="K72" s="11">
        <f t="shared" si="33"/>
        <v>0.5376344086021505</v>
      </c>
      <c r="L72" s="11">
        <f t="shared" si="34"/>
        <v>0.26455026455026459</v>
      </c>
      <c r="M72" s="11">
        <f t="shared" si="35"/>
        <v>0.23364485981308411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-0.26059649956745734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0.22996279653902005</v>
      </c>
      <c r="Q72" s="11">
        <f>2*'OddsRatio_working_3-way'!K72*'OddsRatio_working_3-way'!L72*'OddsRatio_working_3-way'!M72</f>
        <v>6.6463235993936429E-2</v>
      </c>
      <c r="R72" s="11">
        <f t="shared" si="36"/>
        <v>0</v>
      </c>
      <c r="S72" s="11">
        <f t="shared" si="37"/>
        <v>-0.88244775705244061</v>
      </c>
      <c r="T72" s="11">
        <f t="shared" si="38"/>
        <v>-0.25504270435041637</v>
      </c>
      <c r="U72" s="11">
        <f>'OddsRatio_working_3-way'!S72-'OddsRatio_working_3-way'!R72^2/3</f>
        <v>-0.88244775705244061</v>
      </c>
      <c r="V72" s="11">
        <f>'OddsRatio_working_3-way'!S72*'OddsRatio_working_3-way'!R72/3-2*'OddsRatio_working_3-way'!R72^3/27-'OddsRatio_working_3-way'!T72</f>
        <v>0.25504270435041637</v>
      </c>
      <c r="W72" s="11">
        <f>'OddsRatio_working_3-way'!V72^2+4*'OddsRatio_working_3-way'!U72^3/27</f>
        <v>-3.6756842875924442E-2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0.15953340082745865</v>
      </c>
      <c r="Y72" s="11">
        <f>IF('OddsRatio_working_3-way'!W72&gt;=0,IF('OddsRatio_working_3-way'!V72+SQRT('OddsRatio_working_3-way'!W72)&gt;0,0,PI()),ACOS('OddsRatio_working_3-way'!V72/(2*'OddsRatio_working_3-way'!X72)))</f>
        <v>0.64460110096198031</v>
      </c>
      <c r="Z72" s="11">
        <f>'OddsRatio_working_3-way'!X72^(1/3)*COS('OddsRatio_working_3-way'!Y72/3)</f>
        <v>0.52988368904719307</v>
      </c>
      <c r="AA72" s="11">
        <f>'OddsRatio_working_3-way'!X72^(1/3)*COS(('OddsRatio_working_3-way'!Y72+2*PI())/3)</f>
        <v>-0.36508871828615236</v>
      </c>
      <c r="AB72" s="11">
        <f>'OddsRatio_working_3-way'!X72^(1/3)*COS(('OddsRatio_working_3-way'!Y72+4*PI())/3)</f>
        <v>-0.16479497076104088</v>
      </c>
      <c r="AC72" s="11">
        <f>'OddsRatio_working_3-way'!X72^(1/3)*SIN('OddsRatio_working_3-way'!Y72/3)</f>
        <v>0.11563964905062231</v>
      </c>
      <c r="AD72" s="11">
        <f>'OddsRatio_working_3-way'!X72^(1/3)*SIN(('OddsRatio_working_3-way'!Y72+2*PI())/3)</f>
        <v>0.40107291124057226</v>
      </c>
      <c r="AE72" s="11">
        <f>'OddsRatio_working_3-way'!X72^(1/3)*SIN(('OddsRatio_working_3-way'!Y72+4*PI())/3)</f>
        <v>-0.51671256029119439</v>
      </c>
      <c r="AF72" s="11">
        <f>-'OddsRatio_working_3-way'!U72/(3*'OddsRatio_working_3-way'!X72^(1/3))*COS(('OddsRatio_working_3-way'!Y72)/3)</f>
        <v>0.52988368904719307</v>
      </c>
      <c r="AG72" s="11">
        <f>-'OddsRatio_working_3-way'!U72/(3*'OddsRatio_working_3-way'!X72^(1/3))*COS(('OddsRatio_working_3-way'!Y72+2*PI())/3)</f>
        <v>-0.36508871828615236</v>
      </c>
      <c r="AH72" s="11">
        <f>-'OddsRatio_working_3-way'!U72/(3*'OddsRatio_working_3-way'!X72^(1/3))*COS(('OddsRatio_working_3-way'!Y72+4*PI())/3)</f>
        <v>-0.16479497076104088</v>
      </c>
      <c r="AI72" s="11">
        <f>'OddsRatio_working_3-way'!U72/(3*'OddsRatio_working_3-way'!X72^(1/3))*SIN(('OddsRatio_working_3-way'!Y72)/3)</f>
        <v>-0.11563964905062231</v>
      </c>
      <c r="AJ72" s="11">
        <f>'OddsRatio_working_3-way'!U72/(3*'OddsRatio_working_3-way'!X72^(1/3))*SIN(('OddsRatio_working_3-way'!Y72+2*PI())/3)</f>
        <v>-0.40107291124057226</v>
      </c>
      <c r="AK72" s="11">
        <f>'OddsRatio_working_3-way'!U72/(3*'OddsRatio_working_3-way'!X72^(1/3))*SIN(('OddsRatio_working_3-way'!Y72+4*PI())/3)</f>
        <v>0.51671256029119439</v>
      </c>
      <c r="AL72" s="11">
        <f>'OddsRatio_working_3-way'!Z72+'OddsRatio_working_3-way'!AF72</f>
        <v>1.0597673780943861</v>
      </c>
      <c r="AM72" s="11">
        <f>'OddsRatio_working_3-way'!AA72+'OddsRatio_working_3-way'!AG72</f>
        <v>-0.73017743657230472</v>
      </c>
      <c r="AN72" s="11">
        <f>'OddsRatio_working_3-way'!AB72+'OddsRatio_working_3-way'!AH72</f>
        <v>-0.32958994152208176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1.0597673780943861</v>
      </c>
      <c r="AS72" s="11">
        <f>IF(('OddsRatio_working_3-way'!X72=0),IF(Q72&gt;0,-Q72^(1/3),(-Q72)^(1/3)),'OddsRatio_working_3-way'!AM72-'OddsRatio_working_3-way'!R72/3)</f>
        <v>-0.73017743657230472</v>
      </c>
      <c r="AT72" s="11">
        <f>IF(('OddsRatio_working_3-way'!X72=0),IF(Q72&gt;0,-Q72^(1/3),(-Q72)^(1/3)),'OddsRatio_working_3-way'!AN72-'OddsRatio_working_3-way'!R72/3)</f>
        <v>-0.32958994152208176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5.57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1.69</v>
      </c>
      <c r="D73" s="9">
        <f t="shared" si="26"/>
        <v>0.17043763315919389</v>
      </c>
      <c r="E73" s="9">
        <f t="shared" si="27"/>
        <v>0.25315362951129916</v>
      </c>
      <c r="F73" s="9">
        <f t="shared" si="28"/>
        <v>0.57640873732950715</v>
      </c>
      <c r="G73" s="9">
        <f t="shared" si="29"/>
        <v>1.0650435028553957</v>
      </c>
      <c r="H73" s="9">
        <f t="shared" si="30"/>
        <v>5.8672488080491583</v>
      </c>
      <c r="I73" s="9">
        <f t="shared" si="31"/>
        <v>3.9501705029094452</v>
      </c>
      <c r="J73" s="9">
        <f t="shared" si="32"/>
        <v>1.7348800169702228</v>
      </c>
      <c r="K73" s="11">
        <f t="shared" si="33"/>
        <v>0.17953321364452424</v>
      </c>
      <c r="L73" s="11">
        <f t="shared" si="34"/>
        <v>0.26525198938992045</v>
      </c>
      <c r="M73" s="11">
        <f t="shared" si="35"/>
        <v>0.59171597633136097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-0.2461284461195079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0.22627277095185122</v>
      </c>
      <c r="Q73" s="11">
        <f>2*'OddsRatio_working_3-way'!K73*'OddsRatio_working_3-way'!L73*'OddsRatio_working_3-way'!M73</f>
        <v>5.6356854533462328E-2</v>
      </c>
      <c r="R73" s="11">
        <f t="shared" si="36"/>
        <v>0</v>
      </c>
      <c r="S73" s="11">
        <f t="shared" si="37"/>
        <v>-0.91932799527765374</v>
      </c>
      <c r="T73" s="11">
        <f t="shared" si="38"/>
        <v>-0.22897334876155762</v>
      </c>
      <c r="U73" s="11">
        <f>'OddsRatio_working_3-way'!S73-'OddsRatio_working_3-way'!R73^2/3</f>
        <v>-0.91932799527765374</v>
      </c>
      <c r="V73" s="11">
        <f>'OddsRatio_working_3-way'!S73*'OddsRatio_working_3-way'!R73/3-2*'OddsRatio_working_3-way'!R73^3/27-'OddsRatio_working_3-way'!T73</f>
        <v>0.22897334876155762</v>
      </c>
      <c r="W73" s="11">
        <f>'OddsRatio_working_3-way'!V73^2+4*'OddsRatio_working_3-way'!U73^3/27</f>
        <v>-6.267978210431141E-2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0.1696382743865556</v>
      </c>
      <c r="Y73" s="11">
        <f>IF('OddsRatio_working_3-way'!W73&gt;=0,IF('OddsRatio_working_3-way'!V73+SQRT('OddsRatio_working_3-way'!W73)&gt;0,0,PI()),ACOS('OddsRatio_working_3-way'!V73/(2*'OddsRatio_working_3-way'!X73)))</f>
        <v>0.8299847019580946</v>
      </c>
      <c r="Z73" s="11">
        <f>'OddsRatio_working_3-way'!X73^(1/3)*COS('OddsRatio_working_3-way'!Y73/3)</f>
        <v>0.53252175142769798</v>
      </c>
      <c r="AA73" s="11">
        <f>'OddsRatio_working_3-way'!X73^(1/3)*COS(('OddsRatio_working_3-way'!Y73+2*PI())/3)</f>
        <v>-0.39720909835049367</v>
      </c>
      <c r="AB73" s="11">
        <f>'OddsRatio_working_3-way'!X73^(1/3)*COS(('OddsRatio_working_3-way'!Y73+4*PI())/3)</f>
        <v>-0.13531265307720411</v>
      </c>
      <c r="AC73" s="11">
        <f>'OddsRatio_working_3-way'!X73^(1/3)*SIN('OddsRatio_working_3-way'!Y73/3)</f>
        <v>0.15120598317833978</v>
      </c>
      <c r="AD73" s="11">
        <f>'OddsRatio_working_3-way'!X73^(1/3)*SIN(('OddsRatio_working_3-way'!Y73+2*PI())/3)</f>
        <v>0.38557437321499871</v>
      </c>
      <c r="AE73" s="11">
        <f>'OddsRatio_working_3-way'!X73^(1/3)*SIN(('OddsRatio_working_3-way'!Y73+4*PI())/3)</f>
        <v>-0.53678035639333843</v>
      </c>
      <c r="AF73" s="11">
        <f>-'OddsRatio_working_3-way'!U73/(3*'OddsRatio_working_3-way'!X73^(1/3))*COS(('OddsRatio_working_3-way'!Y73)/3)</f>
        <v>0.53252175142769786</v>
      </c>
      <c r="AG73" s="11">
        <f>-'OddsRatio_working_3-way'!U73/(3*'OddsRatio_working_3-way'!X73^(1/3))*COS(('OddsRatio_working_3-way'!Y73+2*PI())/3)</f>
        <v>-0.39720909835049362</v>
      </c>
      <c r="AH73" s="11">
        <f>-'OddsRatio_working_3-way'!U73/(3*'OddsRatio_working_3-way'!X73^(1/3))*COS(('OddsRatio_working_3-way'!Y73+4*PI())/3)</f>
        <v>-0.13531265307720408</v>
      </c>
      <c r="AI73" s="11">
        <f>'OddsRatio_working_3-way'!U73/(3*'OddsRatio_working_3-way'!X73^(1/3))*SIN(('OddsRatio_working_3-way'!Y73)/3)</f>
        <v>-0.15120598317833975</v>
      </c>
      <c r="AJ73" s="11">
        <f>'OddsRatio_working_3-way'!U73/(3*'OddsRatio_working_3-way'!X73^(1/3))*SIN(('OddsRatio_working_3-way'!Y73+2*PI())/3)</f>
        <v>-0.3855743732149986</v>
      </c>
      <c r="AK73" s="11">
        <f>'OddsRatio_working_3-way'!U73/(3*'OddsRatio_working_3-way'!X73^(1/3))*SIN(('OddsRatio_working_3-way'!Y73+4*PI())/3)</f>
        <v>0.53678035639333832</v>
      </c>
      <c r="AL73" s="11">
        <f>'OddsRatio_working_3-way'!Z73+'OddsRatio_working_3-way'!AF73</f>
        <v>1.0650435028553957</v>
      </c>
      <c r="AM73" s="11">
        <f>'OddsRatio_working_3-way'!AA73+'OddsRatio_working_3-way'!AG73</f>
        <v>-0.79441819670098734</v>
      </c>
      <c r="AN73" s="11">
        <f>'OddsRatio_working_3-way'!AB73+'OddsRatio_working_3-way'!AH73</f>
        <v>-0.27062530615440816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1.0650435028553957</v>
      </c>
      <c r="AS73" s="11">
        <f>IF(('OddsRatio_working_3-way'!X73=0),IF(Q73&gt;0,-Q73^(1/3),(-Q73)^(1/3)),'OddsRatio_working_3-way'!AM73-'OddsRatio_working_3-way'!R73/3)</f>
        <v>-0.79441819670098734</v>
      </c>
      <c r="AT73" s="11">
        <f>IF(('OddsRatio_working_3-way'!X73=0),IF(Q73&gt;0,-Q73^(1/3),(-Q73)^(1/3)),'OddsRatio_working_3-way'!AN73-'OddsRatio_working_3-way'!R73/3)</f>
        <v>-0.27062530615440816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1.95</v>
      </c>
      <c r="B74" s="4">
        <f>IF('True_Odds_Calculator_3-way'!B75="","",'True_Odds_Calculator_3-way'!B75)</f>
        <v>3.49</v>
      </c>
      <c r="C74" s="4">
        <f>IF('True_Odds_Calculator_3-way'!C75="","",'True_Odds_Calculator_3-way'!C75)</f>
        <v>4.25</v>
      </c>
      <c r="D74" s="9">
        <f t="shared" si="26"/>
        <v>0.49905805486347582</v>
      </c>
      <c r="E74" s="9">
        <f t="shared" si="27"/>
        <v>0.27541025769593724</v>
      </c>
      <c r="F74" s="9">
        <f t="shared" si="28"/>
        <v>0.22553168744058719</v>
      </c>
      <c r="G74" s="9">
        <f t="shared" si="29"/>
        <v>1.0566051495036546</v>
      </c>
      <c r="H74" s="9">
        <f t="shared" si="30"/>
        <v>2.003774892028471</v>
      </c>
      <c r="I74" s="9">
        <f t="shared" si="31"/>
        <v>3.6309468222640993</v>
      </c>
      <c r="J74" s="9">
        <f t="shared" si="32"/>
        <v>4.4339667358868784</v>
      </c>
      <c r="K74" s="11">
        <f t="shared" si="33"/>
        <v>0.51282051282051289</v>
      </c>
      <c r="L74" s="11">
        <f t="shared" si="34"/>
        <v>0.28653295128939826</v>
      </c>
      <c r="M74" s="11">
        <f t="shared" si="35"/>
        <v>0.23529411764705882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-0.26580144951963591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0.23130080773768624</v>
      </c>
      <c r="Q74" s="11">
        <f>2*'OddsRatio_working_3-way'!K74*'OddsRatio_working_3-way'!L74*'OddsRatio_working_3-way'!M74</f>
        <v>6.9148223538919654E-2</v>
      </c>
      <c r="R74" s="11">
        <f t="shared" si="36"/>
        <v>0</v>
      </c>
      <c r="S74" s="11">
        <f t="shared" si="37"/>
        <v>-0.87020145358763001</v>
      </c>
      <c r="T74" s="11">
        <f t="shared" si="38"/>
        <v>-0.26014991138643651</v>
      </c>
      <c r="U74" s="11">
        <f>'OddsRatio_working_3-way'!S74-'OddsRatio_working_3-way'!R74^2/3</f>
        <v>-0.87020145358763001</v>
      </c>
      <c r="V74" s="11">
        <f>'OddsRatio_working_3-way'!S74*'OddsRatio_working_3-way'!R74/3-2*'OddsRatio_working_3-way'!R74^3/27-'OddsRatio_working_3-way'!T74</f>
        <v>0.26014991138643651</v>
      </c>
      <c r="W74" s="11">
        <f>'OddsRatio_working_3-way'!V74^2+4*'OddsRatio_working_3-way'!U74^3/27</f>
        <v>-2.9945808286024403E-2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0.15622402558537146</v>
      </c>
      <c r="Y74" s="11">
        <f>IF('OddsRatio_working_3-way'!W74&gt;=0,IF('OddsRatio_working_3-way'!V74+SQRT('OddsRatio_working_3-way'!W74)&gt;0,0,PI()),ACOS('OddsRatio_working_3-way'!V74/(2*'OddsRatio_working_3-way'!X74)))</f>
        <v>0.58697813997375092</v>
      </c>
      <c r="Z74" s="11">
        <f>'OddsRatio_working_3-way'!X74^(1/3)*COS('OddsRatio_working_3-way'!Y74/3)</f>
        <v>0.52830257475182729</v>
      </c>
      <c r="AA74" s="11">
        <f>'OddsRatio_working_3-way'!X74^(1/3)*COS(('OddsRatio_working_3-way'!Y74+2*PI())/3)</f>
        <v>-0.35483014670844998</v>
      </c>
      <c r="AB74" s="11">
        <f>'OddsRatio_working_3-way'!X74^(1/3)*COS(('OddsRatio_working_3-way'!Y74+4*PI())/3)</f>
        <v>-0.1734724280433777</v>
      </c>
      <c r="AC74" s="11">
        <f>'OddsRatio_working_3-way'!X74^(1/3)*SIN('OddsRatio_working_3-way'!Y74/3)</f>
        <v>0.10470692769089612</v>
      </c>
      <c r="AD74" s="11">
        <f>'OddsRatio_working_3-way'!X74^(1/3)*SIN(('OddsRatio_working_3-way'!Y74+2*PI())/3)</f>
        <v>0.40516998677436183</v>
      </c>
      <c r="AE74" s="11">
        <f>'OddsRatio_working_3-way'!X74^(1/3)*SIN(('OddsRatio_working_3-way'!Y74+4*PI())/3)</f>
        <v>-0.50987691446525785</v>
      </c>
      <c r="AF74" s="11">
        <f>-'OddsRatio_working_3-way'!U74/(3*'OddsRatio_working_3-way'!X74^(1/3))*COS(('OddsRatio_working_3-way'!Y74)/3)</f>
        <v>0.52830257475182729</v>
      </c>
      <c r="AG74" s="11">
        <f>-'OddsRatio_working_3-way'!U74/(3*'OddsRatio_working_3-way'!X74^(1/3))*COS(('OddsRatio_working_3-way'!Y74+2*PI())/3)</f>
        <v>-0.35483014670844998</v>
      </c>
      <c r="AH74" s="11">
        <f>-'OddsRatio_working_3-way'!U74/(3*'OddsRatio_working_3-way'!X74^(1/3))*COS(('OddsRatio_working_3-way'!Y74+4*PI())/3)</f>
        <v>-0.1734724280433777</v>
      </c>
      <c r="AI74" s="11">
        <f>'OddsRatio_working_3-way'!U74/(3*'OddsRatio_working_3-way'!X74^(1/3))*SIN(('OddsRatio_working_3-way'!Y74)/3)</f>
        <v>-0.10470692769089612</v>
      </c>
      <c r="AJ74" s="11">
        <f>'OddsRatio_working_3-way'!U74/(3*'OddsRatio_working_3-way'!X74^(1/3))*SIN(('OddsRatio_working_3-way'!Y74+2*PI())/3)</f>
        <v>-0.40516998677436183</v>
      </c>
      <c r="AK74" s="11">
        <f>'OddsRatio_working_3-way'!U74/(3*'OddsRatio_working_3-way'!X74^(1/3))*SIN(('OddsRatio_working_3-way'!Y74+4*PI())/3)</f>
        <v>0.50987691446525785</v>
      </c>
      <c r="AL74" s="11">
        <f>'OddsRatio_working_3-way'!Z74+'OddsRatio_working_3-way'!AF74</f>
        <v>1.0566051495036546</v>
      </c>
      <c r="AM74" s="11">
        <f>'OddsRatio_working_3-way'!AA74+'OddsRatio_working_3-way'!AG74</f>
        <v>-0.70966029341689996</v>
      </c>
      <c r="AN74" s="11">
        <f>'OddsRatio_working_3-way'!AB74+'OddsRatio_working_3-way'!AH74</f>
        <v>-0.3469448560867554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1.0566051495036546</v>
      </c>
      <c r="AS74" s="11">
        <f>IF(('OddsRatio_working_3-way'!X74=0),IF(Q74&gt;0,-Q74^(1/3),(-Q74)^(1/3)),'OddsRatio_working_3-way'!AM74-'OddsRatio_working_3-way'!R74/3)</f>
        <v>-0.70966029341689996</v>
      </c>
      <c r="AT74" s="11">
        <f>IF(('OddsRatio_working_3-way'!X74=0),IF(Q74&gt;0,-Q74^(1/3),(-Q74)^(1/3)),'OddsRatio_working_3-way'!AN74-'OddsRatio_working_3-way'!R74/3)</f>
        <v>-0.3469448560867554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2.2400000000000002</v>
      </c>
      <c r="B75" s="4">
        <f>IF('True_Odds_Calculator_3-way'!B76="","",'True_Odds_Calculator_3-way'!B76)</f>
        <v>3.38</v>
      </c>
      <c r="C75" s="4">
        <f>IF('True_Odds_Calculator_3-way'!C76="","",'True_Odds_Calculator_3-way'!C76)</f>
        <v>3.51</v>
      </c>
      <c r="D75" s="9">
        <f t="shared" si="26"/>
        <v>0.43619515167628475</v>
      </c>
      <c r="E75" s="9">
        <f t="shared" si="27"/>
        <v>0.28728486063315967</v>
      </c>
      <c r="F75" s="9">
        <f t="shared" si="28"/>
        <v>0.27651998769055586</v>
      </c>
      <c r="G75" s="9">
        <f t="shared" si="29"/>
        <v>1.0423805206132901</v>
      </c>
      <c r="H75" s="9">
        <f t="shared" si="30"/>
        <v>2.2925518455604799</v>
      </c>
      <c r="I75" s="9">
        <f t="shared" si="31"/>
        <v>3.4808656390596298</v>
      </c>
      <c r="J75" s="9">
        <f t="shared" si="32"/>
        <v>3.6163751067393584</v>
      </c>
      <c r="K75" s="11">
        <f t="shared" si="33"/>
        <v>0.4464285714285714</v>
      </c>
      <c r="L75" s="11">
        <f t="shared" si="34"/>
        <v>0.29585798816568049</v>
      </c>
      <c r="M75" s="11">
        <f t="shared" si="35"/>
        <v>0.28490028490028491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-0.27874079131475604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0.23066868481069666</v>
      </c>
      <c r="Q75" s="11">
        <f>2*'OddsRatio_working_3-way'!K75*'OddsRatio_working_3-way'!L75*'OddsRatio_working_3-way'!M75</f>
        <v>7.5258950998595975E-2</v>
      </c>
      <c r="R75" s="11">
        <f t="shared" si="36"/>
        <v>0</v>
      </c>
      <c r="S75" s="11">
        <f t="shared" si="37"/>
        <v>-0.82753831515898935</v>
      </c>
      <c r="T75" s="11">
        <f t="shared" si="38"/>
        <v>-0.2699961876538301</v>
      </c>
      <c r="U75" s="11">
        <f>'OddsRatio_working_3-way'!S75-'OddsRatio_working_3-way'!R75^2/3</f>
        <v>-0.82753831515898935</v>
      </c>
      <c r="V75" s="11">
        <f>'OddsRatio_working_3-way'!S75*'OddsRatio_working_3-way'!R75/3-2*'OddsRatio_working_3-way'!R75^3/27-'OddsRatio_working_3-way'!T75</f>
        <v>0.2699961876538301</v>
      </c>
      <c r="W75" s="11">
        <f>'OddsRatio_working_3-way'!V75^2+4*'OddsRatio_working_3-way'!U75^3/27</f>
        <v>-1.1059763860287702E-2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0.14487728014417059</v>
      </c>
      <c r="Y75" s="11">
        <f>IF('OddsRatio_working_3-way'!W75&gt;=0,IF('OddsRatio_working_3-way'!V75+SQRT('OddsRatio_working_3-way'!W75)&gt;0,0,PI()),ACOS('OddsRatio_working_3-way'!V75/(2*'OddsRatio_working_3-way'!X75)))</f>
        <v>0.37142811019109567</v>
      </c>
      <c r="Z75" s="11">
        <f>'OddsRatio_working_3-way'!X75^(1/3)*COS('OddsRatio_working_3-way'!Y75/3)</f>
        <v>0.52119026030664517</v>
      </c>
      <c r="AA75" s="11">
        <f>'OddsRatio_working_3-way'!X75^(1/3)*COS(('OddsRatio_working_3-way'!Y75+2*PI())/3)</f>
        <v>-0.31676552458727669</v>
      </c>
      <c r="AB75" s="11">
        <f>'OddsRatio_working_3-way'!X75^(1/3)*COS(('OddsRatio_working_3-way'!Y75+4*PI())/3)</f>
        <v>-0.20442473571936853</v>
      </c>
      <c r="AC75" s="11">
        <f>'OddsRatio_working_3-way'!X75^(1/3)*SIN('OddsRatio_working_3-way'!Y75/3)</f>
        <v>6.4859984693861963E-2</v>
      </c>
      <c r="AD75" s="11">
        <f>'OddsRatio_working_3-way'!X75^(1/3)*SIN(('OddsRatio_working_3-way'!Y75+2*PI())/3)</f>
        <v>0.41893401328364815</v>
      </c>
      <c r="AE75" s="11">
        <f>'OddsRatio_working_3-way'!X75^(1/3)*SIN(('OddsRatio_working_3-way'!Y75+4*PI())/3)</f>
        <v>-0.48379399797750988</v>
      </c>
      <c r="AF75" s="11">
        <f>-'OddsRatio_working_3-way'!U75/(3*'OddsRatio_working_3-way'!X75^(1/3))*COS(('OddsRatio_working_3-way'!Y75)/3)</f>
        <v>0.52119026030664495</v>
      </c>
      <c r="AG75" s="11">
        <f>-'OddsRatio_working_3-way'!U75/(3*'OddsRatio_working_3-way'!X75^(1/3))*COS(('OddsRatio_working_3-way'!Y75+2*PI())/3)</f>
        <v>-0.31676552458727658</v>
      </c>
      <c r="AH75" s="11">
        <f>-'OddsRatio_working_3-way'!U75/(3*'OddsRatio_working_3-way'!X75^(1/3))*COS(('OddsRatio_working_3-way'!Y75+4*PI())/3)</f>
        <v>-0.20442473571936845</v>
      </c>
      <c r="AI75" s="11">
        <f>'OddsRatio_working_3-way'!U75/(3*'OddsRatio_working_3-way'!X75^(1/3))*SIN(('OddsRatio_working_3-way'!Y75)/3)</f>
        <v>-6.4859984693861936E-2</v>
      </c>
      <c r="AJ75" s="11">
        <f>'OddsRatio_working_3-way'!U75/(3*'OddsRatio_working_3-way'!X75^(1/3))*SIN(('OddsRatio_working_3-way'!Y75+2*PI())/3)</f>
        <v>-0.41893401328364799</v>
      </c>
      <c r="AK75" s="11">
        <f>'OddsRatio_working_3-way'!U75/(3*'OddsRatio_working_3-way'!X75^(1/3))*SIN(('OddsRatio_working_3-way'!Y75+4*PI())/3)</f>
        <v>0.48379399797750972</v>
      </c>
      <c r="AL75" s="11">
        <f>'OddsRatio_working_3-way'!Z75+'OddsRatio_working_3-way'!AF75</f>
        <v>1.0423805206132901</v>
      </c>
      <c r="AM75" s="11">
        <f>'OddsRatio_working_3-way'!AA75+'OddsRatio_working_3-way'!AG75</f>
        <v>-0.63353104917455327</v>
      </c>
      <c r="AN75" s="11">
        <f>'OddsRatio_working_3-way'!AB75+'OddsRatio_working_3-way'!AH75</f>
        <v>-0.40884947143873696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1.0423805206132901</v>
      </c>
      <c r="AS75" s="11">
        <f>IF(('OddsRatio_working_3-way'!X75=0),IF(Q75&gt;0,-Q75^(1/3),(-Q75)^(1/3)),'OddsRatio_working_3-way'!AM75-'OddsRatio_working_3-way'!R75/3)</f>
        <v>-0.63353104917455327</v>
      </c>
      <c r="AT75" s="11">
        <f>IF(('OddsRatio_working_3-way'!X75=0),IF(Q75&gt;0,-Q75^(1/3),(-Q75)^(1/3)),'OddsRatio_working_3-way'!AN75-'OddsRatio_working_3-way'!R75/3)</f>
        <v>-0.40884947143873696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3.19</v>
      </c>
      <c r="B76" s="4">
        <f>IF('True_Odds_Calculator_3-way'!B77="","",'True_Odds_Calculator_3-way'!B77)</f>
        <v>3.34</v>
      </c>
      <c r="C76" s="4">
        <f>IF('True_Odds_Calculator_3-way'!C77="","",'True_Odds_Calculator_3-way'!C77)</f>
        <v>2.41</v>
      </c>
      <c r="D76" s="9">
        <f t="shared" si="26"/>
        <v>0.30452587867798137</v>
      </c>
      <c r="E76" s="9">
        <f t="shared" si="27"/>
        <v>0.29067930771107375</v>
      </c>
      <c r="F76" s="9">
        <f t="shared" si="28"/>
        <v>0.40479481361094488</v>
      </c>
      <c r="G76" s="9">
        <f t="shared" si="29"/>
        <v>1.0428279307706143</v>
      </c>
      <c r="H76" s="9">
        <f t="shared" si="30"/>
        <v>3.2837931683876449</v>
      </c>
      <c r="I76" s="9">
        <f t="shared" si="31"/>
        <v>3.4402173580032365</v>
      </c>
      <c r="J76" s="9">
        <f t="shared" si="32"/>
        <v>2.4703873823865661</v>
      </c>
      <c r="K76" s="11">
        <f t="shared" si="33"/>
        <v>0.31347962382445144</v>
      </c>
      <c r="L76" s="11">
        <f t="shared" si="34"/>
        <v>0.29940119760479045</v>
      </c>
      <c r="M76" s="11">
        <f t="shared" si="35"/>
        <v>0.41493775933609955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-0.28140051794588472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0.23133015697036319</v>
      </c>
      <c r="Q76" s="11">
        <f>2*'OddsRatio_working_3-way'!K76*'OddsRatio_working_3-way'!L76*'OddsRatio_working_3-way'!M76</f>
        <v>7.7888941740863027E-2</v>
      </c>
      <c r="R76" s="11">
        <f t="shared" si="36"/>
        <v>0</v>
      </c>
      <c r="S76" s="11">
        <f t="shared" si="37"/>
        <v>-0.82206727499645038</v>
      </c>
      <c r="T76" s="11">
        <f t="shared" si="38"/>
        <v>-0.27679032828163314</v>
      </c>
      <c r="U76" s="11">
        <f>'OddsRatio_working_3-way'!S76-'OddsRatio_working_3-way'!R76^2/3</f>
        <v>-0.82206727499645038</v>
      </c>
      <c r="V76" s="11">
        <f>'OddsRatio_working_3-way'!S76*'OddsRatio_working_3-way'!R76/3-2*'OddsRatio_working_3-way'!R76^3/27-'OddsRatio_working_3-way'!T76</f>
        <v>0.27679032828163314</v>
      </c>
      <c r="W76" s="11">
        <f>'OddsRatio_working_3-way'!V76^2+4*'OddsRatio_working_3-way'!U76^3/27</f>
        <v>-5.6906147737962182E-3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0.14344293343003209</v>
      </c>
      <c r="Y76" s="11">
        <f>IF('OddsRatio_working_3-way'!W76&gt;=0,IF('OddsRatio_working_3-way'!V76+SQRT('OddsRatio_working_3-way'!W76)&gt;0,0,PI()),ACOS('OddsRatio_working_3-way'!V76/(2*'OddsRatio_working_3-way'!X76)))</f>
        <v>0.26607681673660655</v>
      </c>
      <c r="Z76" s="11">
        <f>'OddsRatio_working_3-way'!X76^(1/3)*COS('OddsRatio_working_3-way'!Y76/3)</f>
        <v>0.52141396538530704</v>
      </c>
      <c r="AA76" s="11">
        <f>'OddsRatio_working_3-way'!X76^(1/3)*COS(('OddsRatio_working_3-way'!Y76+2*PI())/3)</f>
        <v>-0.3008620107089543</v>
      </c>
      <c r="AB76" s="11">
        <f>'OddsRatio_working_3-way'!X76^(1/3)*COS(('OddsRatio_working_3-way'!Y76+4*PI())/3)</f>
        <v>-0.22055195467635244</v>
      </c>
      <c r="AC76" s="11">
        <f>'OddsRatio_working_3-way'!X76^(1/3)*SIN('OddsRatio_working_3-way'!Y76/3)</f>
        <v>4.6367032469056629E-2</v>
      </c>
      <c r="AD76" s="11">
        <f>'OddsRatio_working_3-way'!X76^(1/3)*SIN(('OddsRatio_working_3-way'!Y76+2*PI())/3)</f>
        <v>0.42837422367712763</v>
      </c>
      <c r="AE76" s="11">
        <f>'OddsRatio_working_3-way'!X76^(1/3)*SIN(('OddsRatio_working_3-way'!Y76+4*PI())/3)</f>
        <v>-0.47474125614618423</v>
      </c>
      <c r="AF76" s="11">
        <f>-'OddsRatio_working_3-way'!U76/(3*'OddsRatio_working_3-way'!X76^(1/3))*COS(('OddsRatio_working_3-way'!Y76)/3)</f>
        <v>0.52141396538530715</v>
      </c>
      <c r="AG76" s="11">
        <f>-'OddsRatio_working_3-way'!U76/(3*'OddsRatio_working_3-way'!X76^(1/3))*COS(('OddsRatio_working_3-way'!Y76+2*PI())/3)</f>
        <v>-0.30086201070895441</v>
      </c>
      <c r="AH76" s="11">
        <f>-'OddsRatio_working_3-way'!U76/(3*'OddsRatio_working_3-way'!X76^(1/3))*COS(('OddsRatio_working_3-way'!Y76+4*PI())/3)</f>
        <v>-0.22055195467635247</v>
      </c>
      <c r="AI76" s="11">
        <f>'OddsRatio_working_3-way'!U76/(3*'OddsRatio_working_3-way'!X76^(1/3))*SIN(('OddsRatio_working_3-way'!Y76)/3)</f>
        <v>-4.6367032469056636E-2</v>
      </c>
      <c r="AJ76" s="11">
        <f>'OddsRatio_working_3-way'!U76/(3*'OddsRatio_working_3-way'!X76^(1/3))*SIN(('OddsRatio_working_3-way'!Y76+2*PI())/3)</f>
        <v>-0.42837422367712774</v>
      </c>
      <c r="AK76" s="11">
        <f>'OddsRatio_working_3-way'!U76/(3*'OddsRatio_working_3-way'!X76^(1/3))*SIN(('OddsRatio_working_3-way'!Y76+4*PI())/3)</f>
        <v>0.47474125614618434</v>
      </c>
      <c r="AL76" s="11">
        <f>'OddsRatio_working_3-way'!Z76+'OddsRatio_working_3-way'!AF76</f>
        <v>1.0428279307706143</v>
      </c>
      <c r="AM76" s="11">
        <f>'OddsRatio_working_3-way'!AA76+'OddsRatio_working_3-way'!AG76</f>
        <v>-0.60172402141790871</v>
      </c>
      <c r="AN76" s="11">
        <f>'OddsRatio_working_3-way'!AB76+'OddsRatio_working_3-way'!AH76</f>
        <v>-0.44110390935270494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1.0428279307706143</v>
      </c>
      <c r="AS76" s="11">
        <f>IF(('OddsRatio_working_3-way'!X76=0),IF(Q76&gt;0,-Q76^(1/3),(-Q76)^(1/3)),'OddsRatio_working_3-way'!AM76-'OddsRatio_working_3-way'!R76/3)</f>
        <v>-0.60172402141790871</v>
      </c>
      <c r="AT76" s="11">
        <f>IF(('OddsRatio_working_3-way'!X76=0),IF(Q76&gt;0,-Q76^(1/3),(-Q76)^(1/3)),'OddsRatio_working_3-way'!AN76-'OddsRatio_working_3-way'!R76/3)</f>
        <v>-0.44110390935270494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1.7</v>
      </c>
      <c r="B77" s="4">
        <f>IF('True_Odds_Calculator_3-way'!B78="","",'True_Odds_Calculator_3-way'!B78)</f>
        <v>3.97</v>
      </c>
      <c r="C77" s="4">
        <f>IF('True_Odds_Calculator_3-way'!C78="","",'True_Odds_Calculator_3-way'!C78)</f>
        <v>5.2</v>
      </c>
      <c r="D77" s="9">
        <f t="shared" si="26"/>
        <v>0.57467086455581418</v>
      </c>
      <c r="E77" s="9">
        <f t="shared" si="27"/>
        <v>0.24153124982428345</v>
      </c>
      <c r="F77" s="9">
        <f t="shared" si="28"/>
        <v>0.18379788561990226</v>
      </c>
      <c r="G77" s="9">
        <f t="shared" si="29"/>
        <v>1.0573235709525646</v>
      </c>
      <c r="H77" s="9">
        <f t="shared" si="30"/>
        <v>1.7401264996667953</v>
      </c>
      <c r="I77" s="9">
        <f t="shared" si="31"/>
        <v>4.140251005729116</v>
      </c>
      <c r="J77" s="9">
        <f t="shared" si="32"/>
        <v>5.4407589980007725</v>
      </c>
      <c r="K77" s="11">
        <f t="shared" si="33"/>
        <v>0.58823529411764708</v>
      </c>
      <c r="L77" s="11">
        <f t="shared" si="34"/>
        <v>0.25188916876574308</v>
      </c>
      <c r="M77" s="11">
        <f t="shared" si="35"/>
        <v>0.19230769230769229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-0.24880609093085015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0.22424974640117626</v>
      </c>
      <c r="Q77" s="11">
        <f>2*'OddsRatio_working_3-way'!K77*'OddsRatio_working_3-way'!L77*'OddsRatio_working_3-way'!M77</f>
        <v>5.6988499720756348E-2</v>
      </c>
      <c r="R77" s="11">
        <f t="shared" si="36"/>
        <v>0</v>
      </c>
      <c r="S77" s="11">
        <f t="shared" si="37"/>
        <v>-0.90130328225566325</v>
      </c>
      <c r="T77" s="11">
        <f t="shared" si="38"/>
        <v>-0.22904784809546713</v>
      </c>
      <c r="U77" s="11">
        <f>'OddsRatio_working_3-way'!S77-'OddsRatio_working_3-way'!R77^2/3</f>
        <v>-0.90130328225566325</v>
      </c>
      <c r="V77" s="11">
        <f>'OddsRatio_working_3-way'!S77*'OddsRatio_working_3-way'!R77/3-2*'OddsRatio_working_3-way'!R77^3/27-'OddsRatio_working_3-way'!T77</f>
        <v>0.22904784809546713</v>
      </c>
      <c r="W77" s="11">
        <f>'OddsRatio_working_3-way'!V77^2+4*'OddsRatio_working_3-way'!U77^3/27</f>
        <v>-5.6006944640682801E-2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0.16467381497816144</v>
      </c>
      <c r="Y77" s="11">
        <f>IF('OddsRatio_working_3-way'!W77&gt;=0,IF('OddsRatio_working_3-way'!V77+SQRT('OddsRatio_working_3-way'!W77)&gt;0,0,PI()),ACOS('OddsRatio_working_3-way'!V77/(2*'OddsRatio_working_3-way'!X77)))</f>
        <v>0.80173753516307167</v>
      </c>
      <c r="Z77" s="11">
        <f>'OddsRatio_working_3-way'!X77^(1/3)*COS('OddsRatio_working_3-way'!Y77/3)</f>
        <v>0.52866178547628229</v>
      </c>
      <c r="AA77" s="11">
        <f>'OddsRatio_working_3-way'!X77^(1/3)*COS(('OddsRatio_working_3-way'!Y77+2*PI())/3)</f>
        <v>-0.38968382647599892</v>
      </c>
      <c r="AB77" s="11">
        <f>'OddsRatio_working_3-way'!X77^(1/3)*COS(('OddsRatio_working_3-way'!Y77+4*PI())/3)</f>
        <v>-0.13897795900028306</v>
      </c>
      <c r="AC77" s="11">
        <f>'OddsRatio_working_3-way'!X77^(1/3)*SIN('OddsRatio_working_3-way'!Y77/3)</f>
        <v>0.14474510007452318</v>
      </c>
      <c r="AD77" s="11">
        <f>'OddsRatio_working_3-way'!X77^(1/3)*SIN(('OddsRatio_working_3-way'!Y77+2*PI())/3)</f>
        <v>0.38546198619523819</v>
      </c>
      <c r="AE77" s="11">
        <f>'OddsRatio_working_3-way'!X77^(1/3)*SIN(('OddsRatio_working_3-way'!Y77+4*PI())/3)</f>
        <v>-0.53020708626976132</v>
      </c>
      <c r="AF77" s="11">
        <f>-'OddsRatio_working_3-way'!U77/(3*'OddsRatio_working_3-way'!X77^(1/3))*COS(('OddsRatio_working_3-way'!Y77)/3)</f>
        <v>0.52866178547628218</v>
      </c>
      <c r="AG77" s="11">
        <f>-'OddsRatio_working_3-way'!U77/(3*'OddsRatio_working_3-way'!X77^(1/3))*COS(('OddsRatio_working_3-way'!Y77+2*PI())/3)</f>
        <v>-0.38968382647599886</v>
      </c>
      <c r="AH77" s="11">
        <f>-'OddsRatio_working_3-way'!U77/(3*'OddsRatio_working_3-way'!X77^(1/3))*COS(('OddsRatio_working_3-way'!Y77+4*PI())/3)</f>
        <v>-0.13897795900028304</v>
      </c>
      <c r="AI77" s="11">
        <f>'OddsRatio_working_3-way'!U77/(3*'OddsRatio_working_3-way'!X77^(1/3))*SIN(('OddsRatio_working_3-way'!Y77)/3)</f>
        <v>-0.14474510007452315</v>
      </c>
      <c r="AJ77" s="11">
        <f>'OddsRatio_working_3-way'!U77/(3*'OddsRatio_working_3-way'!X77^(1/3))*SIN(('OddsRatio_working_3-way'!Y77+2*PI())/3)</f>
        <v>-0.38546198619523814</v>
      </c>
      <c r="AK77" s="11">
        <f>'OddsRatio_working_3-way'!U77/(3*'OddsRatio_working_3-way'!X77^(1/3))*SIN(('OddsRatio_working_3-way'!Y77+4*PI())/3)</f>
        <v>0.53020708626976121</v>
      </c>
      <c r="AL77" s="11">
        <f>'OddsRatio_working_3-way'!Z77+'OddsRatio_working_3-way'!AF77</f>
        <v>1.0573235709525646</v>
      </c>
      <c r="AM77" s="11">
        <f>'OddsRatio_working_3-way'!AA77+'OddsRatio_working_3-way'!AG77</f>
        <v>-0.77936765295199772</v>
      </c>
      <c r="AN77" s="11">
        <f>'OddsRatio_working_3-way'!AB77+'OddsRatio_working_3-way'!AH77</f>
        <v>-0.27795591800056607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1.0573235709525646</v>
      </c>
      <c r="AS77" s="11">
        <f>IF(('OddsRatio_working_3-way'!X77=0),IF(Q77&gt;0,-Q77^(1/3),(-Q77)^(1/3)),'OddsRatio_working_3-way'!AM77-'OddsRatio_working_3-way'!R77/3)</f>
        <v>-0.77936765295199772</v>
      </c>
      <c r="AT77" s="11">
        <f>IF(('OddsRatio_working_3-way'!X77=0),IF(Q77&gt;0,-Q77^(1/3),(-Q77)^(1/3)),'OddsRatio_working_3-way'!AN77-'OddsRatio_working_3-way'!R77/3)</f>
        <v>-0.27795591800056607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2.12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3.74</v>
      </c>
      <c r="D78" s="9">
        <f t="shared" si="26"/>
        <v>0.46088088952012318</v>
      </c>
      <c r="E78" s="9">
        <f t="shared" si="27"/>
        <v>0.28016777177638524</v>
      </c>
      <c r="F78" s="9">
        <f t="shared" si="28"/>
        <v>0.25895133870349152</v>
      </c>
      <c r="G78" s="9">
        <f t="shared" si="29"/>
        <v>1.0444267913645611</v>
      </c>
      <c r="H78" s="9">
        <f t="shared" si="30"/>
        <v>2.1697580063283088</v>
      </c>
      <c r="I78" s="9">
        <f t="shared" si="31"/>
        <v>3.5692899067568198</v>
      </c>
      <c r="J78" s="9">
        <f t="shared" si="32"/>
        <v>3.8617294083388987</v>
      </c>
      <c r="K78" s="11">
        <f t="shared" si="33"/>
        <v>0.47169811320754712</v>
      </c>
      <c r="L78" s="11">
        <f t="shared" si="34"/>
        <v>0.28901734104046245</v>
      </c>
      <c r="M78" s="11">
        <f t="shared" si="35"/>
        <v>0.26737967914438499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-0.27518206838550974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0.23037402827360032</v>
      </c>
      <c r="Q78" s="11">
        <f>2*'OddsRatio_working_3-way'!K78*'OddsRatio_working_3-way'!L78*'OddsRatio_working_3-way'!M78</f>
        <v>7.2903173504303892E-2</v>
      </c>
      <c r="R78" s="11">
        <f t="shared" si="36"/>
        <v>0</v>
      </c>
      <c r="S78" s="11">
        <f t="shared" si="37"/>
        <v>-0.8371694770128093</v>
      </c>
      <c r="T78" s="11">
        <f t="shared" si="38"/>
        <v>-0.26492704968759789</v>
      </c>
      <c r="U78" s="11">
        <f>'OddsRatio_working_3-way'!S78-'OddsRatio_working_3-way'!R78^2/3</f>
        <v>-0.8371694770128093</v>
      </c>
      <c r="V78" s="11">
        <f>'OddsRatio_working_3-way'!S78*'OddsRatio_working_3-way'!R78/3-2*'OddsRatio_working_3-way'!R78^3/27-'OddsRatio_working_3-way'!T78</f>
        <v>0.26492704968759789</v>
      </c>
      <c r="W78" s="11">
        <f>'OddsRatio_working_3-way'!V78^2+4*'OddsRatio_working_3-way'!U78^3/27</f>
        <v>-1.6736994069916883E-2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0.14741381865864192</v>
      </c>
      <c r="Y78" s="11">
        <f>IF('OddsRatio_working_3-way'!W78&gt;=0,IF('OddsRatio_working_3-way'!V78+SQRT('OddsRatio_working_3-way'!W78)&gt;0,0,PI()),ACOS('OddsRatio_working_3-way'!V78/(2*'OddsRatio_working_3-way'!X78)))</f>
        <v>0.45426721180257279</v>
      </c>
      <c r="Z78" s="11">
        <f>'OddsRatio_working_3-way'!X78^(1/3)*COS('OddsRatio_working_3-way'!Y78/3)</f>
        <v>0.52221339568228042</v>
      </c>
      <c r="AA78" s="11">
        <f>'OddsRatio_working_3-way'!X78^(1/3)*COS(('OddsRatio_working_3-way'!Y78+2*PI())/3)</f>
        <v>-0.33011572826969227</v>
      </c>
      <c r="AB78" s="11">
        <f>'OddsRatio_working_3-way'!X78^(1/3)*COS(('OddsRatio_working_3-way'!Y78+4*PI())/3)</f>
        <v>-0.19209766741258824</v>
      </c>
      <c r="AC78" s="11">
        <f>'OddsRatio_working_3-way'!X78^(1/3)*SIN('OddsRatio_working_3-way'!Y78/3)</f>
        <v>7.9684764588879228E-2</v>
      </c>
      <c r="AD78" s="11">
        <f>'OddsRatio_working_3-way'!X78^(1/3)*SIN(('OddsRatio_working_3-way'!Y78+2*PI())/3)</f>
        <v>0.41240768456295013</v>
      </c>
      <c r="AE78" s="11">
        <f>'OddsRatio_working_3-way'!X78^(1/3)*SIN(('OddsRatio_working_3-way'!Y78+4*PI())/3)</f>
        <v>-0.49209244915182931</v>
      </c>
      <c r="AF78" s="11">
        <f>-'OddsRatio_working_3-way'!U78/(3*'OddsRatio_working_3-way'!X78^(1/3))*COS(('OddsRatio_working_3-way'!Y78)/3)</f>
        <v>0.52221339568228053</v>
      </c>
      <c r="AG78" s="11">
        <f>-'OddsRatio_working_3-way'!U78/(3*'OddsRatio_working_3-way'!X78^(1/3))*COS(('OddsRatio_working_3-way'!Y78+2*PI())/3)</f>
        <v>-0.33011572826969232</v>
      </c>
      <c r="AH78" s="11">
        <f>-'OddsRatio_working_3-way'!U78/(3*'OddsRatio_working_3-way'!X78^(1/3))*COS(('OddsRatio_working_3-way'!Y78+4*PI())/3)</f>
        <v>-0.1920976674125883</v>
      </c>
      <c r="AI78" s="11">
        <f>'OddsRatio_working_3-way'!U78/(3*'OddsRatio_working_3-way'!X78^(1/3))*SIN(('OddsRatio_working_3-way'!Y78)/3)</f>
        <v>-7.9684764588879242E-2</v>
      </c>
      <c r="AJ78" s="11">
        <f>'OddsRatio_working_3-way'!U78/(3*'OddsRatio_working_3-way'!X78^(1/3))*SIN(('OddsRatio_working_3-way'!Y78+2*PI())/3)</f>
        <v>-0.41240768456295018</v>
      </c>
      <c r="AK78" s="11">
        <f>'OddsRatio_working_3-way'!U78/(3*'OddsRatio_working_3-way'!X78^(1/3))*SIN(('OddsRatio_working_3-way'!Y78+4*PI())/3)</f>
        <v>0.49209244915182937</v>
      </c>
      <c r="AL78" s="11">
        <f>'OddsRatio_working_3-way'!Z78+'OddsRatio_working_3-way'!AF78</f>
        <v>1.0444267913645611</v>
      </c>
      <c r="AM78" s="11">
        <f>'OddsRatio_working_3-way'!AA78+'OddsRatio_working_3-way'!AG78</f>
        <v>-0.66023145653938453</v>
      </c>
      <c r="AN78" s="11">
        <f>'OddsRatio_working_3-way'!AB78+'OddsRatio_working_3-way'!AH78</f>
        <v>-0.38419533482517654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1.0444267913645611</v>
      </c>
      <c r="AS78" s="11">
        <f>IF(('OddsRatio_working_3-way'!X78=0),IF(Q78&gt;0,-Q78^(1/3),(-Q78)^(1/3)),'OddsRatio_working_3-way'!AM78-'OddsRatio_working_3-way'!R78/3)</f>
        <v>-0.66023145653938453</v>
      </c>
      <c r="AT78" s="11">
        <f>IF(('OddsRatio_working_3-way'!X78=0),IF(Q78&gt;0,-Q78^(1/3),(-Q78)^(1/3)),'OddsRatio_working_3-way'!AN78-'OddsRatio_working_3-way'!R78/3)</f>
        <v>-0.38419533482517654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4.97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1.73</v>
      </c>
      <c r="D79" s="9">
        <f t="shared" si="26"/>
        <v>0.18853854603917733</v>
      </c>
      <c r="E79" s="9">
        <f t="shared" si="27"/>
        <v>0.25324113376094898</v>
      </c>
      <c r="F79" s="9">
        <f t="shared" si="28"/>
        <v>0.55822032019987344</v>
      </c>
      <c r="G79" s="9">
        <f t="shared" si="29"/>
        <v>1.084119695508631</v>
      </c>
      <c r="H79" s="9">
        <f t="shared" si="30"/>
        <v>5.3039551911692646</v>
      </c>
      <c r="I79" s="9">
        <f t="shared" si="31"/>
        <v>3.9488055717834767</v>
      </c>
      <c r="J79" s="9">
        <f t="shared" si="32"/>
        <v>1.7914073777213004</v>
      </c>
      <c r="K79" s="11">
        <f t="shared" si="33"/>
        <v>0.2012072434607646</v>
      </c>
      <c r="L79" s="11">
        <f t="shared" si="34"/>
        <v>0.26881720430107525</v>
      </c>
      <c r="M79" s="11">
        <f t="shared" si="35"/>
        <v>0.5780346820809249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-0.24645454928589483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0.23198423557692727</v>
      </c>
      <c r="Q79" s="11">
        <f>2*'OddsRatio_working_3-way'!K79*'OddsRatio_working_3-way'!L79*'OddsRatio_working_3-way'!M79</f>
        <v>6.2529443551732428E-2</v>
      </c>
      <c r="R79" s="11">
        <f t="shared" si="36"/>
        <v>0</v>
      </c>
      <c r="S79" s="11">
        <f t="shared" si="37"/>
        <v>-0.94128607586715085</v>
      </c>
      <c r="T79" s="11">
        <f t="shared" si="38"/>
        <v>-0.25371592341432642</v>
      </c>
      <c r="U79" s="11">
        <f>'OddsRatio_working_3-way'!S79-'OddsRatio_working_3-way'!R79^2/3</f>
        <v>-0.94128607586715085</v>
      </c>
      <c r="V79" s="11">
        <f>'OddsRatio_working_3-way'!S79*'OddsRatio_working_3-way'!R79/3-2*'OddsRatio_working_3-way'!R79^3/27-'OddsRatio_working_3-way'!T79</f>
        <v>0.25371592341432642</v>
      </c>
      <c r="W79" s="11">
        <f>'OddsRatio_working_3-way'!V79^2+4*'OddsRatio_working_3-way'!U79^3/27</f>
        <v>-5.9183459286134957E-2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0.17575211882088315</v>
      </c>
      <c r="Y79" s="11">
        <f>IF('OddsRatio_working_3-way'!W79&gt;=0,IF('OddsRatio_working_3-way'!V79+SQRT('OddsRatio_working_3-way'!W79)&gt;0,0,PI()),ACOS('OddsRatio_working_3-way'!V79/(2*'OddsRatio_working_3-way'!X79)))</f>
        <v>0.76439607175084179</v>
      </c>
      <c r="Z79" s="11">
        <f>'OddsRatio_working_3-way'!X79^(1/3)*COS('OddsRatio_working_3-way'!Y79/3)</f>
        <v>0.54205984775431548</v>
      </c>
      <c r="AA79" s="11">
        <f>'OddsRatio_working_3-way'!X79^(1/3)*COS(('OddsRatio_working_3-way'!Y79+2*PI())/3)</f>
        <v>-0.39329954420949542</v>
      </c>
      <c r="AB79" s="11">
        <f>'OddsRatio_working_3-way'!X79^(1/3)*COS(('OddsRatio_working_3-way'!Y79+4*PI())/3)</f>
        <v>-0.14876030354481995</v>
      </c>
      <c r="AC79" s="11">
        <f>'OddsRatio_working_3-way'!X79^(1/3)*SIN('OddsRatio_working_3-way'!Y79/3)</f>
        <v>0.14118479642517714</v>
      </c>
      <c r="AD79" s="11">
        <f>'OddsRatio_working_3-way'!X79^(1/3)*SIN(('OddsRatio_working_3-way'!Y79+2*PI())/3)</f>
        <v>0.39884520031417392</v>
      </c>
      <c r="AE79" s="11">
        <f>'OddsRatio_working_3-way'!X79^(1/3)*SIN(('OddsRatio_working_3-way'!Y79+4*PI())/3)</f>
        <v>-0.54002999673935093</v>
      </c>
      <c r="AF79" s="11">
        <f>-'OddsRatio_working_3-way'!U79/(3*'OddsRatio_working_3-way'!X79^(1/3))*COS(('OddsRatio_working_3-way'!Y79)/3)</f>
        <v>0.54205984775431537</v>
      </c>
      <c r="AG79" s="11">
        <f>-'OddsRatio_working_3-way'!U79/(3*'OddsRatio_working_3-way'!X79^(1/3))*COS(('OddsRatio_working_3-way'!Y79+2*PI())/3)</f>
        <v>-0.39329954420949531</v>
      </c>
      <c r="AH79" s="11">
        <f>-'OddsRatio_working_3-way'!U79/(3*'OddsRatio_working_3-way'!X79^(1/3))*COS(('OddsRatio_working_3-way'!Y79+4*PI())/3)</f>
        <v>-0.14876030354481992</v>
      </c>
      <c r="AI79" s="11">
        <f>'OddsRatio_working_3-way'!U79/(3*'OddsRatio_working_3-way'!X79^(1/3))*SIN(('OddsRatio_working_3-way'!Y79)/3)</f>
        <v>-0.14118479642517712</v>
      </c>
      <c r="AJ79" s="11">
        <f>'OddsRatio_working_3-way'!U79/(3*'OddsRatio_working_3-way'!X79^(1/3))*SIN(('OddsRatio_working_3-way'!Y79+2*PI())/3)</f>
        <v>-0.39884520031417386</v>
      </c>
      <c r="AK79" s="11">
        <f>'OddsRatio_working_3-way'!U79/(3*'OddsRatio_working_3-way'!X79^(1/3))*SIN(('OddsRatio_working_3-way'!Y79+4*PI())/3)</f>
        <v>0.54002999673935081</v>
      </c>
      <c r="AL79" s="11">
        <f>'OddsRatio_working_3-way'!Z79+'OddsRatio_working_3-way'!AF79</f>
        <v>1.084119695508631</v>
      </c>
      <c r="AM79" s="11">
        <f>'OddsRatio_working_3-way'!AA79+'OddsRatio_working_3-way'!AG79</f>
        <v>-0.78659908841899073</v>
      </c>
      <c r="AN79" s="11">
        <f>'OddsRatio_working_3-way'!AB79+'OddsRatio_working_3-way'!AH79</f>
        <v>-0.2975206070896399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1.084119695508631</v>
      </c>
      <c r="AS79" s="11">
        <f>IF(('OddsRatio_working_3-way'!X79=0),IF(Q79&gt;0,-Q79^(1/3),(-Q79)^(1/3)),'OddsRatio_working_3-way'!AM79-'OddsRatio_working_3-way'!R79/3)</f>
        <v>-0.78659908841899073</v>
      </c>
      <c r="AT79" s="11">
        <f>IF(('OddsRatio_working_3-way'!X79=0),IF(Q79&gt;0,-Q79^(1/3),(-Q79)^(1/3)),'OddsRatio_working_3-way'!AN79-'OddsRatio_working_3-way'!R79/3)</f>
        <v>-0.2975206070896399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2.91</v>
      </c>
      <c r="B80" s="4">
        <f>IF('True_Odds_Calculator_3-way'!B81="","",'True_Odds_Calculator_3-way'!B81)</f>
        <v>3.65</v>
      </c>
      <c r="C80" s="4">
        <f>IF('True_Odds_Calculator_3-way'!C81="","",'True_Odds_Calculator_3-way'!C81)</f>
        <v>2.35</v>
      </c>
      <c r="D80" s="9">
        <f t="shared" si="26"/>
        <v>0.3291027149179952</v>
      </c>
      <c r="E80" s="9">
        <f t="shared" si="27"/>
        <v>0.26120739302749058</v>
      </c>
      <c r="F80" s="9">
        <f t="shared" si="28"/>
        <v>0.40968989205451428</v>
      </c>
      <c r="G80" s="9">
        <f t="shared" si="29"/>
        <v>1.0673115327143636</v>
      </c>
      <c r="H80" s="9">
        <f t="shared" si="30"/>
        <v>3.038565027484434</v>
      </c>
      <c r="I80" s="9">
        <f t="shared" si="31"/>
        <v>3.8283755616930635</v>
      </c>
      <c r="J80" s="9">
        <f t="shared" si="32"/>
        <v>2.4408705691643906</v>
      </c>
      <c r="K80" s="11">
        <f t="shared" si="33"/>
        <v>0.3436426116838488</v>
      </c>
      <c r="L80" s="11">
        <f t="shared" si="34"/>
        <v>0.27397260273972601</v>
      </c>
      <c r="M80" s="11">
        <f t="shared" si="35"/>
        <v>0.42553191489361702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-0.27375325639184267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0.2367738659343103</v>
      </c>
      <c r="Q80" s="11">
        <f>2*'OddsRatio_working_3-way'!K80*'OddsRatio_working_3-way'!L80*'OddsRatio_working_3-way'!M80</f>
        <v>8.0126519774724292E-2</v>
      </c>
      <c r="R80" s="11">
        <f t="shared" si="36"/>
        <v>0</v>
      </c>
      <c r="S80" s="11">
        <f t="shared" si="37"/>
        <v>-0.86491707552657882</v>
      </c>
      <c r="T80" s="11">
        <f t="shared" si="38"/>
        <v>-0.29269613384994209</v>
      </c>
      <c r="U80" s="11">
        <f>'OddsRatio_working_3-way'!S80-'OddsRatio_working_3-way'!R80^2/3</f>
        <v>-0.86491707552657882</v>
      </c>
      <c r="V80" s="11">
        <f>'OddsRatio_working_3-way'!S80*'OddsRatio_working_3-way'!R80/3-2*'OddsRatio_working_3-way'!R80^3/27-'OddsRatio_working_3-way'!T80</f>
        <v>0.29269613384994209</v>
      </c>
      <c r="W80" s="11">
        <f>'OddsRatio_working_3-way'!V80^2+4*'OddsRatio_working_3-way'!U80^3/27</f>
        <v>-1.0185047948035805E-2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0.15480316107781764</v>
      </c>
      <c r="Y80" s="11">
        <f>IF('OddsRatio_working_3-way'!W80&gt;=0,IF('OddsRatio_working_3-way'!V80+SQRT('OddsRatio_working_3-way'!W80)&gt;0,0,PI()),ACOS('OddsRatio_working_3-way'!V80/(2*'OddsRatio_working_3-way'!X80)))</f>
        <v>0.33203289388607615</v>
      </c>
      <c r="Z80" s="11">
        <f>'OddsRatio_working_3-way'!X80^(1/3)*COS('OddsRatio_working_3-way'!Y80/3)</f>
        <v>0.53365576635718182</v>
      </c>
      <c r="AA80" s="11">
        <f>'OddsRatio_working_3-way'!X80^(1/3)*COS(('OddsRatio_working_3-way'!Y80+2*PI())/3)</f>
        <v>-0.31818848244438441</v>
      </c>
      <c r="AB80" s="11">
        <f>'OddsRatio_working_3-way'!X80^(1/3)*COS(('OddsRatio_working_3-way'!Y80+4*PI())/3)</f>
        <v>-0.21546728391279749</v>
      </c>
      <c r="AC80" s="11">
        <f>'OddsRatio_working_3-way'!X80^(1/3)*SIN('OddsRatio_working_3-way'!Y80/3)</f>
        <v>5.9306111623692752E-2</v>
      </c>
      <c r="AD80" s="11">
        <f>'OddsRatio_working_3-way'!X80^(1/3)*SIN(('OddsRatio_working_3-way'!Y80+2*PI())/3)</f>
        <v>0.43250639472952601</v>
      </c>
      <c r="AE80" s="11">
        <f>'OddsRatio_working_3-way'!X80^(1/3)*SIN(('OddsRatio_working_3-way'!Y80+4*PI())/3)</f>
        <v>-0.49181250635321877</v>
      </c>
      <c r="AF80" s="11">
        <f>-'OddsRatio_working_3-way'!U80/(3*'OddsRatio_working_3-way'!X80^(1/3))*COS(('OddsRatio_working_3-way'!Y80)/3)</f>
        <v>0.53365576635718182</v>
      </c>
      <c r="AG80" s="11">
        <f>-'OddsRatio_working_3-way'!U80/(3*'OddsRatio_working_3-way'!X80^(1/3))*COS(('OddsRatio_working_3-way'!Y80+2*PI())/3)</f>
        <v>-0.31818848244438441</v>
      </c>
      <c r="AH80" s="11">
        <f>-'OddsRatio_working_3-way'!U80/(3*'OddsRatio_working_3-way'!X80^(1/3))*COS(('OddsRatio_working_3-way'!Y80+4*PI())/3)</f>
        <v>-0.21546728391279749</v>
      </c>
      <c r="AI80" s="11">
        <f>'OddsRatio_working_3-way'!U80/(3*'OddsRatio_working_3-way'!X80^(1/3))*SIN(('OddsRatio_working_3-way'!Y80)/3)</f>
        <v>-5.9306111623692752E-2</v>
      </c>
      <c r="AJ80" s="11">
        <f>'OddsRatio_working_3-way'!U80/(3*'OddsRatio_working_3-way'!X80^(1/3))*SIN(('OddsRatio_working_3-way'!Y80+2*PI())/3)</f>
        <v>-0.43250639472952601</v>
      </c>
      <c r="AK80" s="11">
        <f>'OddsRatio_working_3-way'!U80/(3*'OddsRatio_working_3-way'!X80^(1/3))*SIN(('OddsRatio_working_3-way'!Y80+4*PI())/3)</f>
        <v>0.49181250635321877</v>
      </c>
      <c r="AL80" s="11">
        <f>'OddsRatio_working_3-way'!Z80+'OddsRatio_working_3-way'!AF80</f>
        <v>1.0673115327143636</v>
      </c>
      <c r="AM80" s="11">
        <f>'OddsRatio_working_3-way'!AA80+'OddsRatio_working_3-way'!AG80</f>
        <v>-0.63637696488876883</v>
      </c>
      <c r="AN80" s="11">
        <f>'OddsRatio_working_3-way'!AB80+'OddsRatio_working_3-way'!AH80</f>
        <v>-0.43093456782559497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1.0673115327143636</v>
      </c>
      <c r="AS80" s="11">
        <f>IF(('OddsRatio_working_3-way'!X80=0),IF(Q80&gt;0,-Q80^(1/3),(-Q80)^(1/3)),'OddsRatio_working_3-way'!AM80-'OddsRatio_working_3-way'!R80/3)</f>
        <v>-0.63637696488876883</v>
      </c>
      <c r="AT80" s="11">
        <f>IF(('OddsRatio_working_3-way'!X80=0),IF(Q80&gt;0,-Q80^(1/3),(-Q80)^(1/3)),'OddsRatio_working_3-way'!AN80-'OddsRatio_working_3-way'!R80/3)</f>
        <v>-0.43093456782559497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2.4500000000000002</v>
      </c>
      <c r="B81" s="4">
        <f>IF('True_Odds_Calculator_3-way'!B82="","",'True_Odds_Calculator_3-way'!B82)</f>
        <v>3.22</v>
      </c>
      <c r="C81" s="4">
        <f>IF('True_Odds_Calculator_3-way'!C82="","",'True_Odds_Calculator_3-way'!C82)</f>
        <v>3.08</v>
      </c>
      <c r="D81" s="9">
        <f t="shared" si="26"/>
        <v>0.39257282720233866</v>
      </c>
      <c r="E81" s="9">
        <f t="shared" si="27"/>
        <v>0.29682691900271946</v>
      </c>
      <c r="F81" s="9">
        <f t="shared" si="28"/>
        <v>0.31060025379494183</v>
      </c>
      <c r="G81" s="9">
        <f t="shared" si="29"/>
        <v>1.0671021083399588</v>
      </c>
      <c r="H81" s="9">
        <f t="shared" si="30"/>
        <v>2.5472980570929407</v>
      </c>
      <c r="I81" s="9">
        <f t="shared" si="31"/>
        <v>3.3689666805147085</v>
      </c>
      <c r="J81" s="9">
        <f t="shared" si="32"/>
        <v>3.2195723853471145</v>
      </c>
      <c r="K81" s="11">
        <f t="shared" si="33"/>
        <v>0.4081632653061224</v>
      </c>
      <c r="L81" s="11">
        <f t="shared" si="34"/>
        <v>0.3105590062111801</v>
      </c>
      <c r="M81" s="11">
        <f t="shared" si="35"/>
        <v>0.32467532467532467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-0.27555712129168841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0.23664382264965353</v>
      </c>
      <c r="Q81" s="11">
        <f>2*'OddsRatio_working_3-way'!K81*'OddsRatio_working_3-way'!L81*'OddsRatio_working_3-way'!M81</f>
        <v>8.2310894834662085E-2</v>
      </c>
      <c r="R81" s="11">
        <f t="shared" si="36"/>
        <v>0</v>
      </c>
      <c r="S81" s="11">
        <f t="shared" si="37"/>
        <v>-0.85878318636939321</v>
      </c>
      <c r="T81" s="11">
        <f t="shared" si="38"/>
        <v>-0.29870719525891931</v>
      </c>
      <c r="U81" s="11">
        <f>'OddsRatio_working_3-way'!S81-'OddsRatio_working_3-way'!R81^2/3</f>
        <v>-0.85878318636939321</v>
      </c>
      <c r="V81" s="11">
        <f>'OddsRatio_working_3-way'!S81*'OddsRatio_working_3-way'!R81/3-2*'OddsRatio_working_3-way'!R81^3/27-'OddsRatio_working_3-way'!T81</f>
        <v>0.29870719525891931</v>
      </c>
      <c r="W81" s="11">
        <f>'OddsRatio_working_3-way'!V81^2+4*'OddsRatio_working_3-way'!U81^3/27</f>
        <v>-4.605115523381581E-3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0.15315931576534264</v>
      </c>
      <c r="Y81" s="11">
        <f>IF('OddsRatio_working_3-way'!W81&gt;=0,IF('OddsRatio_working_3-way'!V81+SQRT('OddsRatio_working_3-way'!W81)&gt;0,0,PI()),ACOS('OddsRatio_working_3-way'!V81/(2*'OddsRatio_working_3-way'!X81)))</f>
        <v>0.22339065768294586</v>
      </c>
      <c r="Z81" s="11">
        <f>'OddsRatio_working_3-way'!X81^(1/3)*COS('OddsRatio_working_3-way'!Y81/3)</f>
        <v>0.53355105416997939</v>
      </c>
      <c r="AA81" s="11">
        <f>'OddsRatio_working_3-way'!X81^(1/3)*COS(('OddsRatio_working_3-way'!Y81+2*PI())/3)</f>
        <v>-0.30124654444633392</v>
      </c>
      <c r="AB81" s="11">
        <f>'OddsRatio_working_3-way'!X81^(1/3)*COS(('OddsRatio_working_3-way'!Y81+4*PI())/3)</f>
        <v>-0.23230450972364541</v>
      </c>
      <c r="AC81" s="11">
        <f>'OddsRatio_working_3-way'!X81^(1/3)*SIN('OddsRatio_working_3-way'!Y81/3)</f>
        <v>3.980370230562473E-2</v>
      </c>
      <c r="AD81" s="11">
        <f>'OddsRatio_working_3-way'!X81^(1/3)*SIN(('OddsRatio_working_3-way'!Y81+2*PI())/3)</f>
        <v>0.44216691597435698</v>
      </c>
      <c r="AE81" s="11">
        <f>'OddsRatio_working_3-way'!X81^(1/3)*SIN(('OddsRatio_working_3-way'!Y81+4*PI())/3)</f>
        <v>-0.48197061827998167</v>
      </c>
      <c r="AF81" s="11">
        <f>-'OddsRatio_working_3-way'!U81/(3*'OddsRatio_working_3-way'!X81^(1/3))*COS(('OddsRatio_working_3-way'!Y81)/3)</f>
        <v>0.53355105416997939</v>
      </c>
      <c r="AG81" s="11">
        <f>-'OddsRatio_working_3-way'!U81/(3*'OddsRatio_working_3-way'!X81^(1/3))*COS(('OddsRatio_working_3-way'!Y81+2*PI())/3)</f>
        <v>-0.30124654444633392</v>
      </c>
      <c r="AH81" s="11">
        <f>-'OddsRatio_working_3-way'!U81/(3*'OddsRatio_working_3-way'!X81^(1/3))*COS(('OddsRatio_working_3-way'!Y81+4*PI())/3)</f>
        <v>-0.23230450972364541</v>
      </c>
      <c r="AI81" s="11">
        <f>'OddsRatio_working_3-way'!U81/(3*'OddsRatio_working_3-way'!X81^(1/3))*SIN(('OddsRatio_working_3-way'!Y81)/3)</f>
        <v>-3.980370230562473E-2</v>
      </c>
      <c r="AJ81" s="11">
        <f>'OddsRatio_working_3-way'!U81/(3*'OddsRatio_working_3-way'!X81^(1/3))*SIN(('OddsRatio_working_3-way'!Y81+2*PI())/3)</f>
        <v>-0.44216691597435698</v>
      </c>
      <c r="AK81" s="11">
        <f>'OddsRatio_working_3-way'!U81/(3*'OddsRatio_working_3-way'!X81^(1/3))*SIN(('OddsRatio_working_3-way'!Y81+4*PI())/3)</f>
        <v>0.48197061827998167</v>
      </c>
      <c r="AL81" s="11">
        <f>'OddsRatio_working_3-way'!Z81+'OddsRatio_working_3-way'!AF81</f>
        <v>1.0671021083399588</v>
      </c>
      <c r="AM81" s="11">
        <f>'OddsRatio_working_3-way'!AA81+'OddsRatio_working_3-way'!AG81</f>
        <v>-0.60249308889266784</v>
      </c>
      <c r="AN81" s="11">
        <f>'OddsRatio_working_3-way'!AB81+'OddsRatio_working_3-way'!AH81</f>
        <v>-0.46460901944729083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1.0671021083399588</v>
      </c>
      <c r="AS81" s="11">
        <f>IF(('OddsRatio_working_3-way'!X81=0),IF(Q81&gt;0,-Q81^(1/3),(-Q81)^(1/3)),'OddsRatio_working_3-way'!AM81-'OddsRatio_working_3-way'!R81/3)</f>
        <v>-0.60249308889266784</v>
      </c>
      <c r="AT81" s="11">
        <f>IF(('OddsRatio_working_3-way'!X81=0),IF(Q81&gt;0,-Q81^(1/3),(-Q81)^(1/3)),'OddsRatio_working_3-way'!AN81-'OddsRatio_working_3-way'!R81/3)</f>
        <v>-0.46460901944729083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3.65</v>
      </c>
      <c r="C82" s="4">
        <f>IF('True_Odds_Calculator_3-way'!C83="","",'True_Odds_Calculator_3-way'!C83)</f>
        <v>2.36</v>
      </c>
      <c r="D82" s="9">
        <f t="shared" si="26"/>
        <v>0.33924582279443721</v>
      </c>
      <c r="E82" s="9">
        <f t="shared" si="27"/>
        <v>0.25750042839413706</v>
      </c>
      <c r="F82" s="9">
        <f t="shared" si="28"/>
        <v>0.40325374881142578</v>
      </c>
      <c r="G82" s="9">
        <f t="shared" si="29"/>
        <v>1.0881089376606941</v>
      </c>
      <c r="H82" s="9">
        <f t="shared" si="30"/>
        <v>2.9477149984126423</v>
      </c>
      <c r="I82" s="9">
        <f t="shared" si="31"/>
        <v>3.8834886848008394</v>
      </c>
      <c r="J82" s="9">
        <f t="shared" si="32"/>
        <v>2.4798281552185437</v>
      </c>
      <c r="K82" s="11">
        <f t="shared" si="33"/>
        <v>0.35842293906810035</v>
      </c>
      <c r="L82" s="11">
        <f t="shared" si="34"/>
        <v>0.27397260273972601</v>
      </c>
      <c r="M82" s="11">
        <f t="shared" si="35"/>
        <v>0.42372881355932207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-0.26842857297406153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0.24133422876654079</v>
      </c>
      <c r="Q82" s="11">
        <f>2*'OddsRatio_working_3-way'!K82*'OddsRatio_working_3-way'!L82*'OddsRatio_working_3-way'!M82</f>
        <v>8.3218699574669222E-2</v>
      </c>
      <c r="R82" s="11">
        <f t="shared" si="36"/>
        <v>0</v>
      </c>
      <c r="S82" s="11">
        <f t="shared" si="37"/>
        <v>-0.89906311423061924</v>
      </c>
      <c r="T82" s="11">
        <f t="shared" si="38"/>
        <v>-0.3100217635277997</v>
      </c>
      <c r="U82" s="11">
        <f>'OddsRatio_working_3-way'!S82-'OddsRatio_working_3-way'!R82^2/3</f>
        <v>-0.89906311423061924</v>
      </c>
      <c r="V82" s="11">
        <f>'OddsRatio_working_3-way'!S82*'OddsRatio_working_3-way'!R82/3-2*'OddsRatio_working_3-way'!R82^3/27-'OddsRatio_working_3-way'!T82</f>
        <v>0.3100217635277997</v>
      </c>
      <c r="W82" s="11">
        <f>'OddsRatio_working_3-way'!V82^2+4*'OddsRatio_working_3-way'!U82^3/27</f>
        <v>-1.1549578242283393E-2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0.16406025730137261</v>
      </c>
      <c r="Y82" s="11">
        <f>IF('OddsRatio_working_3-way'!W82&gt;=0,IF('OddsRatio_working_3-way'!V82+SQRT('OddsRatio_working_3-way'!W82)&gt;0,0,PI()),ACOS('OddsRatio_working_3-way'!V82/(2*'OddsRatio_working_3-way'!X82)))</f>
        <v>0.33368706681956417</v>
      </c>
      <c r="Z82" s="11">
        <f>'OddsRatio_working_3-way'!X82^(1/3)*COS('OddsRatio_working_3-way'!Y82/3)</f>
        <v>0.54405446883034714</v>
      </c>
      <c r="AA82" s="11">
        <f>'OddsRatio_working_3-way'!X82^(1/3)*COS(('OddsRatio_working_3-way'!Y82+2*PI())/3)</f>
        <v>-0.32465165618825798</v>
      </c>
      <c r="AB82" s="11">
        <f>'OddsRatio_working_3-way'!X82^(1/3)*COS(('OddsRatio_working_3-way'!Y82+4*PI())/3)</f>
        <v>-0.21940281264208925</v>
      </c>
      <c r="AC82" s="11">
        <f>'OddsRatio_working_3-way'!X82^(1/3)*SIN('OddsRatio_working_3-way'!Y82/3)</f>
        <v>6.0765448153277321E-2</v>
      </c>
      <c r="AD82" s="11">
        <f>'OddsRatio_working_3-way'!X82^(1/3)*SIN(('OddsRatio_working_3-way'!Y82+2*PI())/3)</f>
        <v>0.44078226697289102</v>
      </c>
      <c r="AE82" s="11">
        <f>'OddsRatio_working_3-way'!X82^(1/3)*SIN(('OddsRatio_working_3-way'!Y82+4*PI())/3)</f>
        <v>-0.50154771512616836</v>
      </c>
      <c r="AF82" s="11">
        <f>-'OddsRatio_working_3-way'!U82/(3*'OddsRatio_working_3-way'!X82^(1/3))*COS(('OddsRatio_working_3-way'!Y82)/3)</f>
        <v>0.54405446883034692</v>
      </c>
      <c r="AG82" s="11">
        <f>-'OddsRatio_working_3-way'!U82/(3*'OddsRatio_working_3-way'!X82^(1/3))*COS(('OddsRatio_working_3-way'!Y82+2*PI())/3)</f>
        <v>-0.32465165618825786</v>
      </c>
      <c r="AH82" s="11">
        <f>-'OddsRatio_working_3-way'!U82/(3*'OddsRatio_working_3-way'!X82^(1/3))*COS(('OddsRatio_working_3-way'!Y82+4*PI())/3)</f>
        <v>-0.21940281264208916</v>
      </c>
      <c r="AI82" s="11">
        <f>'OddsRatio_working_3-way'!U82/(3*'OddsRatio_working_3-way'!X82^(1/3))*SIN(('OddsRatio_working_3-way'!Y82)/3)</f>
        <v>-6.0765448153277293E-2</v>
      </c>
      <c r="AJ82" s="11">
        <f>'OddsRatio_working_3-way'!U82/(3*'OddsRatio_working_3-way'!X82^(1/3))*SIN(('OddsRatio_working_3-way'!Y82+2*PI())/3)</f>
        <v>-0.4407822669728908</v>
      </c>
      <c r="AK82" s="11">
        <f>'OddsRatio_working_3-way'!U82/(3*'OddsRatio_working_3-way'!X82^(1/3))*SIN(('OddsRatio_working_3-way'!Y82+4*PI())/3)</f>
        <v>0.50154771512616814</v>
      </c>
      <c r="AL82" s="11">
        <f>'OddsRatio_working_3-way'!Z82+'OddsRatio_working_3-way'!AF82</f>
        <v>1.0881089376606941</v>
      </c>
      <c r="AM82" s="11">
        <f>'OddsRatio_working_3-way'!AA82+'OddsRatio_working_3-way'!AG82</f>
        <v>-0.64930331237651584</v>
      </c>
      <c r="AN82" s="11">
        <f>'OddsRatio_working_3-way'!AB82+'OddsRatio_working_3-way'!AH82</f>
        <v>-0.43880562528417844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1.0881089376606941</v>
      </c>
      <c r="AS82" s="11">
        <f>IF(('OddsRatio_working_3-way'!X82=0),IF(Q82&gt;0,-Q82^(1/3),(-Q82)^(1/3)),'OddsRatio_working_3-way'!AM82-'OddsRatio_working_3-way'!R82/3)</f>
        <v>-0.64930331237651584</v>
      </c>
      <c r="AT82" s="11">
        <f>IF(('OddsRatio_working_3-way'!X82=0),IF(Q82&gt;0,-Q82^(1/3),(-Q82)^(1/3)),'OddsRatio_working_3-way'!AN82-'OddsRatio_working_3-way'!R82/3)</f>
        <v>-0.43880562528417844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2.79</v>
      </c>
      <c r="B83" s="4">
        <f>IF('True_Odds_Calculator_3-way'!B84="","",'True_Odds_Calculator_3-way'!B84)</f>
        <v>3.26</v>
      </c>
      <c r="C83" s="4">
        <f>IF('True_Odds_Calculator_3-way'!C84="","",'True_Odds_Calculator_3-way'!C84)</f>
        <v>2.5299999999999998</v>
      </c>
      <c r="D83" s="9">
        <f t="shared" si="26"/>
        <v>0.33803140442054874</v>
      </c>
      <c r="E83" s="9">
        <f t="shared" si="27"/>
        <v>0.28797722402075659</v>
      </c>
      <c r="F83" s="9">
        <f t="shared" si="28"/>
        <v>0.3739913715586945</v>
      </c>
      <c r="G83" s="9">
        <f t="shared" si="29"/>
        <v>1.0940251498216549</v>
      </c>
      <c r="H83" s="9">
        <f t="shared" si="30"/>
        <v>2.958305018180762</v>
      </c>
      <c r="I83" s="9">
        <f t="shared" si="31"/>
        <v>3.4724968385969399</v>
      </c>
      <c r="J83" s="9">
        <f t="shared" si="32"/>
        <v>2.6738584792271318</v>
      </c>
      <c r="K83" s="11">
        <f t="shared" si="33"/>
        <v>0.35842293906810035</v>
      </c>
      <c r="L83" s="11">
        <f t="shared" si="34"/>
        <v>0.30674846625766872</v>
      </c>
      <c r="M83" s="11">
        <f t="shared" si="35"/>
        <v>0.39525691699604748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-0.26897417023816306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0.24248890613254445</v>
      </c>
      <c r="Q83" s="11">
        <f>2*'OddsRatio_working_3-way'!K83*'OddsRatio_working_3-way'!L83*'OddsRatio_working_3-way'!M83</f>
        <v>8.6913586427435296E-2</v>
      </c>
      <c r="R83" s="11">
        <f t="shared" si="36"/>
        <v>0</v>
      </c>
      <c r="S83" s="11">
        <f t="shared" si="37"/>
        <v>-0.9015323141171242</v>
      </c>
      <c r="T83" s="11">
        <f t="shared" si="38"/>
        <v>-0.32312986169072555</v>
      </c>
      <c r="U83" s="11">
        <f>'OddsRatio_working_3-way'!S83-'OddsRatio_working_3-way'!R83^2/3</f>
        <v>-0.9015323141171242</v>
      </c>
      <c r="V83" s="11">
        <f>'OddsRatio_working_3-way'!S83*'OddsRatio_working_3-way'!R83/3-2*'OddsRatio_working_3-way'!R83^3/27-'OddsRatio_working_3-way'!T83</f>
        <v>0.32312986169072555</v>
      </c>
      <c r="W83" s="11">
        <f>'OddsRatio_working_3-way'!V83^2+4*'OddsRatio_working_3-way'!U83^3/27</f>
        <v>-4.1396652935339617E-3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0.16473658732185253</v>
      </c>
      <c r="Y83" s="11">
        <f>IF('OddsRatio_working_3-way'!W83&gt;=0,IF('OddsRatio_working_3-way'!V83+SQRT('OddsRatio_working_3-way'!W83)&gt;0,0,PI()),ACOS('OddsRatio_working_3-way'!V83/(2*'OddsRatio_working_3-way'!X83)))</f>
        <v>0.19654513337948876</v>
      </c>
      <c r="Z83" s="11">
        <f>'OddsRatio_working_3-way'!X83^(1/3)*COS('OddsRatio_working_3-way'!Y83/3)</f>
        <v>0.54701257491082744</v>
      </c>
      <c r="AA83" s="11">
        <f>'OddsRatio_working_3-way'!X83^(1/3)*COS(('OddsRatio_working_3-way'!Y83+2*PI())/3)</f>
        <v>-0.30458700006550166</v>
      </c>
      <c r="AB83" s="11">
        <f>'OddsRatio_working_3-way'!X83^(1/3)*COS(('OddsRatio_working_3-way'!Y83+4*PI())/3)</f>
        <v>-0.24242557484532593</v>
      </c>
      <c r="AC83" s="11">
        <f>'OddsRatio_working_3-way'!X83^(1/3)*SIN('OddsRatio_working_3-way'!Y83/3)</f>
        <v>3.5888915584079195E-2</v>
      </c>
      <c r="AD83" s="11">
        <f>'OddsRatio_working_3-way'!X83^(1/3)*SIN(('OddsRatio_working_3-way'!Y83+2*PI())/3)</f>
        <v>0.45578232827027515</v>
      </c>
      <c r="AE83" s="11">
        <f>'OddsRatio_working_3-way'!X83^(1/3)*SIN(('OddsRatio_working_3-way'!Y83+4*PI())/3)</f>
        <v>-0.4916712438543544</v>
      </c>
      <c r="AF83" s="11">
        <f>-'OddsRatio_working_3-way'!U83/(3*'OddsRatio_working_3-way'!X83^(1/3))*COS(('OddsRatio_working_3-way'!Y83)/3)</f>
        <v>0.54701257491082733</v>
      </c>
      <c r="AG83" s="11">
        <f>-'OddsRatio_working_3-way'!U83/(3*'OddsRatio_working_3-way'!X83^(1/3))*COS(('OddsRatio_working_3-way'!Y83+2*PI())/3)</f>
        <v>-0.3045870000655016</v>
      </c>
      <c r="AH83" s="11">
        <f>-'OddsRatio_working_3-way'!U83/(3*'OddsRatio_working_3-way'!X83^(1/3))*COS(('OddsRatio_working_3-way'!Y83+4*PI())/3)</f>
        <v>-0.24242557484532587</v>
      </c>
      <c r="AI83" s="11">
        <f>'OddsRatio_working_3-way'!U83/(3*'OddsRatio_working_3-way'!X83^(1/3))*SIN(('OddsRatio_working_3-way'!Y83)/3)</f>
        <v>-3.5888915584079188E-2</v>
      </c>
      <c r="AJ83" s="11">
        <f>'OddsRatio_working_3-way'!U83/(3*'OddsRatio_working_3-way'!X83^(1/3))*SIN(('OddsRatio_working_3-way'!Y83+2*PI())/3)</f>
        <v>-0.45578232827027504</v>
      </c>
      <c r="AK83" s="11">
        <f>'OddsRatio_working_3-way'!U83/(3*'OddsRatio_working_3-way'!X83^(1/3))*SIN(('OddsRatio_working_3-way'!Y83+4*PI())/3)</f>
        <v>0.49167124385435429</v>
      </c>
      <c r="AL83" s="11">
        <f>'OddsRatio_working_3-way'!Z83+'OddsRatio_working_3-way'!AF83</f>
        <v>1.0940251498216549</v>
      </c>
      <c r="AM83" s="11">
        <f>'OddsRatio_working_3-way'!AA83+'OddsRatio_working_3-way'!AG83</f>
        <v>-0.60917400013100331</v>
      </c>
      <c r="AN83" s="11">
        <f>'OddsRatio_working_3-way'!AB83+'OddsRatio_working_3-way'!AH83</f>
        <v>-0.48485114969065179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1.0940251498216549</v>
      </c>
      <c r="AS83" s="11">
        <f>IF(('OddsRatio_working_3-way'!X83=0),IF(Q83&gt;0,-Q83^(1/3),(-Q83)^(1/3)),'OddsRatio_working_3-way'!AM83-'OddsRatio_working_3-way'!R83/3)</f>
        <v>-0.60917400013100331</v>
      </c>
      <c r="AT83" s="11">
        <f>IF(('OddsRatio_working_3-way'!X83=0),IF(Q83&gt;0,-Q83^(1/3),(-Q83)^(1/3)),'OddsRatio_working_3-way'!AN83-'OddsRatio_working_3-way'!R83/3)</f>
        <v>-0.48485114969065179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1.95</v>
      </c>
      <c r="B84" s="4">
        <f>IF('True_Odds_Calculator_3-way'!B85="","",'True_Odds_Calculator_3-way'!B85)</f>
        <v>3.51</v>
      </c>
      <c r="C84" s="4">
        <f>IF('True_Odds_Calculator_3-way'!C85="","",'True_Odds_Calculator_3-way'!C85)</f>
        <v>3.85</v>
      </c>
      <c r="D84" s="9">
        <f t="shared" si="26"/>
        <v>0.49029992018178281</v>
      </c>
      <c r="E84" s="9">
        <f t="shared" si="27"/>
        <v>0.26690524896604251</v>
      </c>
      <c r="F84" s="9">
        <f t="shared" si="28"/>
        <v>0.24279483085217463</v>
      </c>
      <c r="G84" s="9">
        <f t="shared" si="29"/>
        <v>1.0942820459969242</v>
      </c>
      <c r="H84" s="9">
        <f t="shared" si="30"/>
        <v>2.0395679436970777</v>
      </c>
      <c r="I84" s="9">
        <f t="shared" si="31"/>
        <v>3.7466479354522804</v>
      </c>
      <c r="J84" s="9">
        <f t="shared" si="32"/>
        <v>4.1187038310912349</v>
      </c>
      <c r="K84" s="11">
        <f t="shared" si="33"/>
        <v>0.51282051282051289</v>
      </c>
      <c r="L84" s="11">
        <f t="shared" si="34"/>
        <v>0.28490028490028491</v>
      </c>
      <c r="M84" s="11">
        <f t="shared" si="35"/>
        <v>0.25974025974025972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-0.25789310404695009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0.23945664971306002</v>
      </c>
      <c r="Q84" s="11">
        <f>2*'OddsRatio_working_3-way'!K84*'OddsRatio_working_3-way'!L84*'OddsRatio_working_3-way'!M84</f>
        <v>7.5897511794947692E-2</v>
      </c>
      <c r="R84" s="11">
        <f t="shared" si="36"/>
        <v>0</v>
      </c>
      <c r="S84" s="11">
        <f t="shared" si="37"/>
        <v>-0.92851125507204846</v>
      </c>
      <c r="T84" s="11">
        <f t="shared" si="38"/>
        <v>-0.2942983375822657</v>
      </c>
      <c r="U84" s="11">
        <f>'OddsRatio_working_3-way'!S84-'OddsRatio_working_3-way'!R84^2/3</f>
        <v>-0.92851125507204846</v>
      </c>
      <c r="V84" s="11">
        <f>'OddsRatio_working_3-way'!S84*'OddsRatio_working_3-way'!R84/3-2*'OddsRatio_working_3-way'!R84^3/27-'OddsRatio_working_3-way'!T84</f>
        <v>0.2942983375822657</v>
      </c>
      <c r="W84" s="11">
        <f>'OddsRatio_working_3-way'!V84^2+4*'OddsRatio_working_3-way'!U84^3/27</f>
        <v>-3.1981130553251372E-2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0.17218641210686211</v>
      </c>
      <c r="Y84" s="11">
        <f>IF('OddsRatio_working_3-way'!W84&gt;=0,IF('OddsRatio_working_3-way'!V84+SQRT('OddsRatio_working_3-way'!W84)&gt;0,0,PI()),ACOS('OddsRatio_working_3-way'!V84/(2*'OddsRatio_working_3-way'!X84)))</f>
        <v>0.5460312383390693</v>
      </c>
      <c r="Z84" s="11">
        <f>'OddsRatio_working_3-way'!X84^(1/3)*COS('OddsRatio_working_3-way'!Y84/3)</f>
        <v>0.54714102299846223</v>
      </c>
      <c r="AA84" s="11">
        <f>'OddsRatio_working_3-way'!X84^(1/3)*COS(('OddsRatio_working_3-way'!Y84+2*PI())/3)</f>
        <v>-0.36077910902355398</v>
      </c>
      <c r="AB84" s="11">
        <f>'OddsRatio_working_3-way'!X84^(1/3)*COS(('OddsRatio_working_3-way'!Y84+4*PI())/3)</f>
        <v>-0.18636191397490859</v>
      </c>
      <c r="AC84" s="11">
        <f>'OddsRatio_working_3-way'!X84^(1/3)*SIN('OddsRatio_working_3-way'!Y84/3)</f>
        <v>0.10069981451263511</v>
      </c>
      <c r="AD84" s="11">
        <f>'OddsRatio_working_3-way'!X84^(1/3)*SIN(('OddsRatio_working_3-way'!Y84+2*PI())/3)</f>
        <v>0.42348811811295656</v>
      </c>
      <c r="AE84" s="11">
        <f>'OddsRatio_working_3-way'!X84^(1/3)*SIN(('OddsRatio_working_3-way'!Y84+4*PI())/3)</f>
        <v>-0.52418793262559149</v>
      </c>
      <c r="AF84" s="11">
        <f>-'OddsRatio_working_3-way'!U84/(3*'OddsRatio_working_3-way'!X84^(1/3))*COS(('OddsRatio_working_3-way'!Y84)/3)</f>
        <v>0.54714102299846201</v>
      </c>
      <c r="AG84" s="11">
        <f>-'OddsRatio_working_3-way'!U84/(3*'OddsRatio_working_3-way'!X84^(1/3))*COS(('OddsRatio_working_3-way'!Y84+2*PI())/3)</f>
        <v>-0.36077910902355387</v>
      </c>
      <c r="AH84" s="11">
        <f>-'OddsRatio_working_3-way'!U84/(3*'OddsRatio_working_3-way'!X84^(1/3))*COS(('OddsRatio_working_3-way'!Y84+4*PI())/3)</f>
        <v>-0.18636191397490853</v>
      </c>
      <c r="AI84" s="11">
        <f>'OddsRatio_working_3-way'!U84/(3*'OddsRatio_working_3-way'!X84^(1/3))*SIN(('OddsRatio_working_3-way'!Y84)/3)</f>
        <v>-0.10069981451263507</v>
      </c>
      <c r="AJ84" s="11">
        <f>'OddsRatio_working_3-way'!U84/(3*'OddsRatio_working_3-way'!X84^(1/3))*SIN(('OddsRatio_working_3-way'!Y84+2*PI())/3)</f>
        <v>-0.42348811811295639</v>
      </c>
      <c r="AK84" s="11">
        <f>'OddsRatio_working_3-way'!U84/(3*'OddsRatio_working_3-way'!X84^(1/3))*SIN(('OddsRatio_working_3-way'!Y84+4*PI())/3)</f>
        <v>0.52418793262559127</v>
      </c>
      <c r="AL84" s="11">
        <f>'OddsRatio_working_3-way'!Z84+'OddsRatio_working_3-way'!AF84</f>
        <v>1.0942820459969242</v>
      </c>
      <c r="AM84" s="11">
        <f>'OddsRatio_working_3-way'!AA84+'OddsRatio_working_3-way'!AG84</f>
        <v>-0.72155821804710785</v>
      </c>
      <c r="AN84" s="11">
        <f>'OddsRatio_working_3-way'!AB84+'OddsRatio_working_3-way'!AH84</f>
        <v>-0.37272382794981712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1.0942820459969242</v>
      </c>
      <c r="AS84" s="11">
        <f>IF(('OddsRatio_working_3-way'!X84=0),IF(Q84&gt;0,-Q84^(1/3),(-Q84)^(1/3)),'OddsRatio_working_3-way'!AM84-'OddsRatio_working_3-way'!R84/3)</f>
        <v>-0.72155821804710785</v>
      </c>
      <c r="AT84" s="11">
        <f>IF(('OddsRatio_working_3-way'!X84=0),IF(Q84&gt;0,-Q84^(1/3),(-Q84)^(1/3)),'OddsRatio_working_3-way'!AN84-'OddsRatio_working_3-way'!R84/3)</f>
        <v>-0.37272382794981712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2.15</v>
      </c>
      <c r="B85" s="4">
        <f>IF('True_Odds_Calculator_3-way'!B86="","",'True_Odds_Calculator_3-way'!B86)</f>
        <v>3.42</v>
      </c>
      <c r="C85" s="4">
        <f>IF('True_Odds_Calculator_3-way'!C86="","",'True_Odds_Calculator_3-way'!C86)</f>
        <v>3.48</v>
      </c>
      <c r="D85" s="9">
        <f t="shared" si="26"/>
        <v>0.44808887868186298</v>
      </c>
      <c r="E85" s="9">
        <f t="shared" si="27"/>
        <v>0.27840221464253129</v>
      </c>
      <c r="F85" s="9">
        <f t="shared" si="28"/>
        <v>0.27350890667560585</v>
      </c>
      <c r="G85" s="9">
        <f t="shared" si="29"/>
        <v>1.0710435742156035</v>
      </c>
      <c r="H85" s="9">
        <f t="shared" si="30"/>
        <v>2.2317001103479437</v>
      </c>
      <c r="I85" s="9">
        <f t="shared" si="31"/>
        <v>3.5919254496017605</v>
      </c>
      <c r="J85" s="9">
        <f t="shared" si="32"/>
        <v>3.6561880640546964</v>
      </c>
      <c r="K85" s="11">
        <f t="shared" si="33"/>
        <v>0.46511627906976744</v>
      </c>
      <c r="L85" s="11">
        <f t="shared" si="34"/>
        <v>0.29239766081871343</v>
      </c>
      <c r="M85" s="11">
        <f t="shared" si="35"/>
        <v>0.28735632183908044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-0.26972492266038883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0.23643489013007435</v>
      </c>
      <c r="Q85" s="11">
        <f>2*'OddsRatio_working_3-way'!K85*'OddsRatio_working_3-way'!L85*'OddsRatio_working_3-way'!M85</f>
        <v>7.8160294257875809E-2</v>
      </c>
      <c r="R85" s="11">
        <f t="shared" si="36"/>
        <v>0</v>
      </c>
      <c r="S85" s="11">
        <f t="shared" si="37"/>
        <v>-0.87657784011220197</v>
      </c>
      <c r="T85" s="11">
        <f t="shared" si="38"/>
        <v>-0.28977779838419893</v>
      </c>
      <c r="U85" s="11">
        <f>'OddsRatio_working_3-way'!S85-'OddsRatio_working_3-way'!R85^2/3</f>
        <v>-0.87657784011220197</v>
      </c>
      <c r="V85" s="11">
        <f>'OddsRatio_working_3-way'!S85*'OddsRatio_working_3-way'!R85/3-2*'OddsRatio_working_3-way'!R85^3/27-'OddsRatio_working_3-way'!T85</f>
        <v>0.28977779838419893</v>
      </c>
      <c r="W85" s="11">
        <f>'OddsRatio_working_3-way'!V85^2+4*'OddsRatio_working_3-way'!U85^3/27</f>
        <v>-1.5814385427584149E-2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0.15794426063011724</v>
      </c>
      <c r="Y85" s="11">
        <f>IF('OddsRatio_working_3-way'!W85&gt;=0,IF('OddsRatio_working_3-way'!V85+SQRT('OddsRatio_working_3-way'!W85)&gt;0,0,PI()),ACOS('OddsRatio_working_3-way'!V85/(2*'OddsRatio_working_3-way'!X85)))</f>
        <v>0.40944484868850917</v>
      </c>
      <c r="Z85" s="11">
        <f>'OddsRatio_working_3-way'!X85^(1/3)*COS('OddsRatio_working_3-way'!Y85/3)</f>
        <v>0.53552178710780185</v>
      </c>
      <c r="AA85" s="11">
        <f>'OddsRatio_working_3-way'!X85^(1/3)*COS(('OddsRatio_working_3-way'!Y85+2*PI())/3)</f>
        <v>-0.33145368496470473</v>
      </c>
      <c r="AB85" s="11">
        <f>'OddsRatio_working_3-way'!X85^(1/3)*COS(('OddsRatio_working_3-way'!Y85+4*PI())/3)</f>
        <v>-0.20406810214309742</v>
      </c>
      <c r="AC85" s="11">
        <f>'OddsRatio_working_3-way'!X85^(1/3)*SIN('OddsRatio_working_3-way'!Y85/3)</f>
        <v>7.3546100532932576E-2</v>
      </c>
      <c r="AD85" s="11">
        <f>'OddsRatio_working_3-way'!X85^(1/3)*SIN(('OddsRatio_working_3-way'!Y85+2*PI())/3)</f>
        <v>0.42700242164893204</v>
      </c>
      <c r="AE85" s="11">
        <f>'OddsRatio_working_3-way'!X85^(1/3)*SIN(('OddsRatio_working_3-way'!Y85+4*PI())/3)</f>
        <v>-0.50054852218186441</v>
      </c>
      <c r="AF85" s="11">
        <f>-'OddsRatio_working_3-way'!U85/(3*'OddsRatio_working_3-way'!X85^(1/3))*COS(('OddsRatio_working_3-way'!Y85)/3)</f>
        <v>0.53552178710780174</v>
      </c>
      <c r="AG85" s="11">
        <f>-'OddsRatio_working_3-way'!U85/(3*'OddsRatio_working_3-way'!X85^(1/3))*COS(('OddsRatio_working_3-way'!Y85+2*PI())/3)</f>
        <v>-0.33145368496470468</v>
      </c>
      <c r="AH85" s="11">
        <f>-'OddsRatio_working_3-way'!U85/(3*'OddsRatio_working_3-way'!X85^(1/3))*COS(('OddsRatio_working_3-way'!Y85+4*PI())/3)</f>
        <v>-0.20406810214309737</v>
      </c>
      <c r="AI85" s="11">
        <f>'OddsRatio_working_3-way'!U85/(3*'OddsRatio_working_3-way'!X85^(1/3))*SIN(('OddsRatio_working_3-way'!Y85)/3)</f>
        <v>-7.3546100532932562E-2</v>
      </c>
      <c r="AJ85" s="11">
        <f>'OddsRatio_working_3-way'!U85/(3*'OddsRatio_working_3-way'!X85^(1/3))*SIN(('OddsRatio_working_3-way'!Y85+2*PI())/3)</f>
        <v>-0.42700242164893193</v>
      </c>
      <c r="AK85" s="11">
        <f>'OddsRatio_working_3-way'!U85/(3*'OddsRatio_working_3-way'!X85^(1/3))*SIN(('OddsRatio_working_3-way'!Y85+4*PI())/3)</f>
        <v>0.5005485221818643</v>
      </c>
      <c r="AL85" s="11">
        <f>'OddsRatio_working_3-way'!Z85+'OddsRatio_working_3-way'!AF85</f>
        <v>1.0710435742156035</v>
      </c>
      <c r="AM85" s="11">
        <f>'OddsRatio_working_3-way'!AA85+'OddsRatio_working_3-way'!AG85</f>
        <v>-0.66290736992940946</v>
      </c>
      <c r="AN85" s="11">
        <f>'OddsRatio_working_3-way'!AB85+'OddsRatio_working_3-way'!AH85</f>
        <v>-0.40813620428619479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1.0710435742156035</v>
      </c>
      <c r="AS85" s="11">
        <f>IF(('OddsRatio_working_3-way'!X85=0),IF(Q85&gt;0,-Q85^(1/3),(-Q85)^(1/3)),'OddsRatio_working_3-way'!AM85-'OddsRatio_working_3-way'!R85/3)</f>
        <v>-0.66290736992940946</v>
      </c>
      <c r="AT85" s="11">
        <f>IF(('OddsRatio_working_3-way'!X85=0),IF(Q85&gt;0,-Q85^(1/3),(-Q85)^(1/3)),'OddsRatio_working_3-way'!AN85-'OddsRatio_working_3-way'!R85/3)</f>
        <v>-0.40813620428619479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2.09</v>
      </c>
      <c r="B86" s="4">
        <f>IF('True_Odds_Calculator_3-way'!B87="","",'True_Odds_Calculator_3-way'!B87)</f>
        <v>3.42</v>
      </c>
      <c r="C86" s="4">
        <f>IF('True_Odds_Calculator_3-way'!C87="","",'True_Odds_Calculator_3-way'!C87)</f>
        <v>3.65</v>
      </c>
      <c r="D86" s="9">
        <f t="shared" si="26"/>
        <v>0.46125398536754142</v>
      </c>
      <c r="E86" s="9">
        <f t="shared" si="27"/>
        <v>0.27830494480008672</v>
      </c>
      <c r="F86" s="9">
        <f t="shared" si="28"/>
        <v>0.26044106983237197</v>
      </c>
      <c r="G86" s="9">
        <f t="shared" si="29"/>
        <v>1.0715623375081114</v>
      </c>
      <c r="H86" s="9">
        <f t="shared" si="30"/>
        <v>2.1680029478838412</v>
      </c>
      <c r="I86" s="9">
        <f t="shared" si="31"/>
        <v>3.5931808567696293</v>
      </c>
      <c r="J86" s="9">
        <f t="shared" si="32"/>
        <v>3.8396401943964955</v>
      </c>
      <c r="K86" s="11">
        <f t="shared" si="33"/>
        <v>0.47846889952153115</v>
      </c>
      <c r="L86" s="11">
        <f t="shared" si="34"/>
        <v>0.29239766081871343</v>
      </c>
      <c r="M86" s="11">
        <f t="shared" si="35"/>
        <v>0.27397260273972601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-0.26793070154357301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0.23611058407855734</v>
      </c>
      <c r="Q86" s="11">
        <f>2*'OddsRatio_working_3-way'!K86*'OddsRatio_working_3-way'!L86*'OddsRatio_working_3-way'!M86</f>
        <v>7.6659280544986164E-2</v>
      </c>
      <c r="R86" s="11">
        <f t="shared" si="36"/>
        <v>0</v>
      </c>
      <c r="S86" s="11">
        <f t="shared" si="37"/>
        <v>-0.88123750924512534</v>
      </c>
      <c r="T86" s="11">
        <f t="shared" si="38"/>
        <v>-0.28611607443023557</v>
      </c>
      <c r="U86" s="11">
        <f>'OddsRatio_working_3-way'!S86-'OddsRatio_working_3-way'!R86^2/3</f>
        <v>-0.88123750924512534</v>
      </c>
      <c r="V86" s="11">
        <f>'OddsRatio_working_3-way'!S86*'OddsRatio_working_3-way'!R86/3-2*'OddsRatio_working_3-way'!R86^3/27-'OddsRatio_working_3-way'!T86</f>
        <v>0.28611607443023557</v>
      </c>
      <c r="W86" s="11">
        <f>'OddsRatio_working_3-way'!V86^2+4*'OddsRatio_working_3-way'!U86^3/27</f>
        <v>-1.9522929189126847E-2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0.15920532123369413</v>
      </c>
      <c r="Y86" s="11">
        <f>IF('OddsRatio_working_3-way'!W86&gt;=0,IF('OddsRatio_working_3-way'!V86+SQRT('OddsRatio_working_3-way'!W86)&gt;0,0,PI()),ACOS('OddsRatio_working_3-way'!V86/(2*'OddsRatio_working_3-way'!X86)))</f>
        <v>0.45428337619488501</v>
      </c>
      <c r="Z86" s="11">
        <f>'OddsRatio_working_3-way'!X86^(1/3)*COS('OddsRatio_working_3-way'!Y86/3)</f>
        <v>0.53578116875405579</v>
      </c>
      <c r="AA86" s="11">
        <f>'OddsRatio_working_3-way'!X86^(1/3)*COS(('OddsRatio_working_3-way'!Y86+2*PI())/3)</f>
        <v>-0.33869511613654812</v>
      </c>
      <c r="AB86" s="11">
        <f>'OddsRatio_working_3-way'!X86^(1/3)*COS(('OddsRatio_working_3-way'!Y86+4*PI())/3)</f>
        <v>-0.19708605261750778</v>
      </c>
      <c r="AC86" s="11">
        <f>'OddsRatio_working_3-way'!X86^(1/3)*SIN('OddsRatio_working_3-way'!Y86/3)</f>
        <v>8.1758030942408758E-2</v>
      </c>
      <c r="AD86" s="11">
        <f>'OddsRatio_working_3-way'!X86^(1/3)*SIN(('OddsRatio_working_3-way'!Y86+2*PI())/3)</f>
        <v>0.4231210875391252</v>
      </c>
      <c r="AE86" s="11">
        <f>'OddsRatio_working_3-way'!X86^(1/3)*SIN(('OddsRatio_working_3-way'!Y86+4*PI())/3)</f>
        <v>-0.50487911848153399</v>
      </c>
      <c r="AF86" s="11">
        <f>-'OddsRatio_working_3-way'!U86/(3*'OddsRatio_working_3-way'!X86^(1/3))*COS(('OddsRatio_working_3-way'!Y86)/3)</f>
        <v>0.53578116875405557</v>
      </c>
      <c r="AG86" s="11">
        <f>-'OddsRatio_working_3-way'!U86/(3*'OddsRatio_working_3-way'!X86^(1/3))*COS(('OddsRatio_working_3-way'!Y86+2*PI())/3)</f>
        <v>-0.33869511613654796</v>
      </c>
      <c r="AH86" s="11">
        <f>-'OddsRatio_working_3-way'!U86/(3*'OddsRatio_working_3-way'!X86^(1/3))*COS(('OddsRatio_working_3-way'!Y86+4*PI())/3)</f>
        <v>-0.1970860526175077</v>
      </c>
      <c r="AI86" s="11">
        <f>'OddsRatio_working_3-way'!U86/(3*'OddsRatio_working_3-way'!X86^(1/3))*SIN(('OddsRatio_working_3-way'!Y86)/3)</f>
        <v>-8.175803094240873E-2</v>
      </c>
      <c r="AJ86" s="11">
        <f>'OddsRatio_working_3-way'!U86/(3*'OddsRatio_working_3-way'!X86^(1/3))*SIN(('OddsRatio_working_3-way'!Y86+2*PI())/3)</f>
        <v>-0.42312108753912503</v>
      </c>
      <c r="AK86" s="11">
        <f>'OddsRatio_working_3-way'!U86/(3*'OddsRatio_working_3-way'!X86^(1/3))*SIN(('OddsRatio_working_3-way'!Y86+4*PI())/3)</f>
        <v>0.50487911848153377</v>
      </c>
      <c r="AL86" s="11">
        <f>'OddsRatio_working_3-way'!Z86+'OddsRatio_working_3-way'!AF86</f>
        <v>1.0715623375081114</v>
      </c>
      <c r="AM86" s="11">
        <f>'OddsRatio_working_3-way'!AA86+'OddsRatio_working_3-way'!AG86</f>
        <v>-0.67739023227309603</v>
      </c>
      <c r="AN86" s="11">
        <f>'OddsRatio_working_3-way'!AB86+'OddsRatio_working_3-way'!AH86</f>
        <v>-0.39417210523501545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1.0715623375081114</v>
      </c>
      <c r="AS86" s="11">
        <f>IF(('OddsRatio_working_3-way'!X86=0),IF(Q86&gt;0,-Q86^(1/3),(-Q86)^(1/3)),'OddsRatio_working_3-way'!AM86-'OddsRatio_working_3-way'!R86/3)</f>
        <v>-0.67739023227309603</v>
      </c>
      <c r="AT86" s="11">
        <f>IF(('OddsRatio_working_3-way'!X86=0),IF(Q86&gt;0,-Q86^(1/3),(-Q86)^(1/3)),'OddsRatio_working_3-way'!AN86-'OddsRatio_working_3-way'!R86/3)</f>
        <v>-0.39417210523501545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2.41</v>
      </c>
      <c r="B87" s="4">
        <f>IF('True_Odds_Calculator_3-way'!B88="","",'True_Odds_Calculator_3-way'!B88)</f>
        <v>3.64</v>
      </c>
      <c r="C87" s="4">
        <f>IF('True_Odds_Calculator_3-way'!C88="","",'True_Odds_Calculator_3-way'!C88)</f>
        <v>2.74</v>
      </c>
      <c r="D87" s="9">
        <f t="shared" si="26"/>
        <v>0.39516210214659475</v>
      </c>
      <c r="E87" s="9">
        <f t="shared" si="27"/>
        <v>0.25867750184807869</v>
      </c>
      <c r="F87" s="9">
        <f t="shared" si="28"/>
        <v>0.34616039600532655</v>
      </c>
      <c r="G87" s="9">
        <f t="shared" si="29"/>
        <v>1.0855369120489404</v>
      </c>
      <c r="H87" s="9">
        <f t="shared" si="30"/>
        <v>2.5306070459890062</v>
      </c>
      <c r="I87" s="9">
        <f t="shared" si="31"/>
        <v>3.8658174478092029</v>
      </c>
      <c r="J87" s="9">
        <f t="shared" si="32"/>
        <v>2.8888342269651566</v>
      </c>
      <c r="K87" s="11">
        <f t="shared" si="33"/>
        <v>0.41493775933609955</v>
      </c>
      <c r="L87" s="11">
        <f t="shared" si="34"/>
        <v>0.27472527472527469</v>
      </c>
      <c r="M87" s="11">
        <f t="shared" si="35"/>
        <v>0.36496350364963503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-0.26946558000257614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0.24088489878840302</v>
      </c>
      <c r="Q87" s="11">
        <f>2*'OddsRatio_working_3-way'!K87*'OddsRatio_working_3-way'!L87*'OddsRatio_working_3-way'!M87</f>
        <v>8.3207218925182388E-2</v>
      </c>
      <c r="R87" s="11">
        <f t="shared" si="36"/>
        <v>0</v>
      </c>
      <c r="S87" s="11">
        <f t="shared" si="37"/>
        <v>-0.89393568850648797</v>
      </c>
      <c r="T87" s="11">
        <f t="shared" si="38"/>
        <v>-0.30878607547719789</v>
      </c>
      <c r="U87" s="11">
        <f>'OddsRatio_working_3-way'!S87-'OddsRatio_working_3-way'!R87^2/3</f>
        <v>-0.89393568850648797</v>
      </c>
      <c r="V87" s="11">
        <f>'OddsRatio_working_3-way'!S87*'OddsRatio_working_3-way'!R87/3-2*'OddsRatio_working_3-way'!R87^3/27-'OddsRatio_working_3-way'!T87</f>
        <v>0.30878607547719789</v>
      </c>
      <c r="W87" s="11">
        <f>'OddsRatio_working_3-way'!V87^2+4*'OddsRatio_working_3-way'!U87^3/27</f>
        <v>-1.0482684763229499E-2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0.16265878793646477</v>
      </c>
      <c r="Y87" s="11">
        <f>IF('OddsRatio_working_3-way'!W87&gt;=0,IF('OddsRatio_working_3-way'!V87+SQRT('OddsRatio_working_3-way'!W87)&gt;0,0,PI()),ACOS('OddsRatio_working_3-way'!V87/(2*'OddsRatio_working_3-way'!X87)))</f>
        <v>0.32016500339403309</v>
      </c>
      <c r="Z87" s="11">
        <f>'OddsRatio_working_3-way'!X87^(1/3)*COS('OddsRatio_working_3-way'!Y87/3)</f>
        <v>0.54276845602447021</v>
      </c>
      <c r="AA87" s="11">
        <f>'OddsRatio_working_3-way'!X87^(1/3)*COS(('OddsRatio_working_3-way'!Y87+2*PI())/3)</f>
        <v>-0.32174020566366751</v>
      </c>
      <c r="AB87" s="11">
        <f>'OddsRatio_working_3-way'!X87^(1/3)*COS(('OddsRatio_working_3-way'!Y87+4*PI())/3)</f>
        <v>-0.22102825036080279</v>
      </c>
      <c r="AC87" s="11">
        <f>'OddsRatio_working_3-way'!X87^(1/3)*SIN('OddsRatio_working_3-way'!Y87/3)</f>
        <v>5.8146074504722721E-2</v>
      </c>
      <c r="AD87" s="11">
        <f>'OddsRatio_working_3-way'!X87^(1/3)*SIN(('OddsRatio_working_3-way'!Y87+2*PI())/3)</f>
        <v>0.44097823403768688</v>
      </c>
      <c r="AE87" s="11">
        <f>'OddsRatio_working_3-way'!X87^(1/3)*SIN(('OddsRatio_working_3-way'!Y87+4*PI())/3)</f>
        <v>-0.49912430854240936</v>
      </c>
      <c r="AF87" s="11">
        <f>-'OddsRatio_working_3-way'!U87/(3*'OddsRatio_working_3-way'!X87^(1/3))*COS(('OddsRatio_working_3-way'!Y87)/3)</f>
        <v>0.54276845602447021</v>
      </c>
      <c r="AG87" s="11">
        <f>-'OddsRatio_working_3-way'!U87/(3*'OddsRatio_working_3-way'!X87^(1/3))*COS(('OddsRatio_working_3-way'!Y87+2*PI())/3)</f>
        <v>-0.32174020566366751</v>
      </c>
      <c r="AH87" s="11">
        <f>-'OddsRatio_working_3-way'!U87/(3*'OddsRatio_working_3-way'!X87^(1/3))*COS(('OddsRatio_working_3-way'!Y87+4*PI())/3)</f>
        <v>-0.22102825036080279</v>
      </c>
      <c r="AI87" s="11">
        <f>'OddsRatio_working_3-way'!U87/(3*'OddsRatio_working_3-way'!X87^(1/3))*SIN(('OddsRatio_working_3-way'!Y87)/3)</f>
        <v>-5.8146074504722721E-2</v>
      </c>
      <c r="AJ87" s="11">
        <f>'OddsRatio_working_3-way'!U87/(3*'OddsRatio_working_3-way'!X87^(1/3))*SIN(('OddsRatio_working_3-way'!Y87+2*PI())/3)</f>
        <v>-0.44097823403768688</v>
      </c>
      <c r="AK87" s="11">
        <f>'OddsRatio_working_3-way'!U87/(3*'OddsRatio_working_3-way'!X87^(1/3))*SIN(('OddsRatio_working_3-way'!Y87+4*PI())/3)</f>
        <v>0.49912430854240936</v>
      </c>
      <c r="AL87" s="11">
        <f>'OddsRatio_working_3-way'!Z87+'OddsRatio_working_3-way'!AF87</f>
        <v>1.0855369120489404</v>
      </c>
      <c r="AM87" s="11">
        <f>'OddsRatio_working_3-way'!AA87+'OddsRatio_working_3-way'!AG87</f>
        <v>-0.64348041132733502</v>
      </c>
      <c r="AN87" s="11">
        <f>'OddsRatio_working_3-way'!AB87+'OddsRatio_working_3-way'!AH87</f>
        <v>-0.44205650072160557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1.0855369120489404</v>
      </c>
      <c r="AS87" s="11">
        <f>IF(('OddsRatio_working_3-way'!X87=0),IF(Q87&gt;0,-Q87^(1/3),(-Q87)^(1/3)),'OddsRatio_working_3-way'!AM87-'OddsRatio_working_3-way'!R87/3)</f>
        <v>-0.64348041132733502</v>
      </c>
      <c r="AT87" s="11">
        <f>IF(('OddsRatio_working_3-way'!X87=0),IF(Q87&gt;0,-Q87^(1/3),(-Q87)^(1/3)),'OddsRatio_working_3-way'!AN87-'OddsRatio_working_3-way'!R87/3)</f>
        <v>-0.44205650072160557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5.8</v>
      </c>
      <c r="B88" s="4">
        <f>IF('True_Odds_Calculator_3-way'!B89="","",'True_Odds_Calculator_3-way'!B89)</f>
        <v>4.18</v>
      </c>
      <c r="C88" s="4">
        <f>IF('True_Odds_Calculator_3-way'!C89="","",'True_Odds_Calculator_3-way'!C89)</f>
        <v>1.54</v>
      </c>
      <c r="D88" s="9">
        <f t="shared" si="26"/>
        <v>0.15703719870568741</v>
      </c>
      <c r="E88" s="9">
        <f t="shared" si="27"/>
        <v>0.21947894721204808</v>
      </c>
      <c r="F88" s="9">
        <f t="shared" si="28"/>
        <v>0.62348385408226459</v>
      </c>
      <c r="G88" s="9">
        <f t="shared" si="29"/>
        <v>1.1183162442854258</v>
      </c>
      <c r="H88" s="9">
        <f t="shared" si="30"/>
        <v>6.3679179725700434</v>
      </c>
      <c r="I88" s="9">
        <f t="shared" si="31"/>
        <v>4.5562456568276541</v>
      </c>
      <c r="J88" s="9">
        <f t="shared" si="32"/>
        <v>1.6038907719141298</v>
      </c>
      <c r="K88" s="11">
        <f t="shared" si="33"/>
        <v>0.17241379310344829</v>
      </c>
      <c r="L88" s="11">
        <f t="shared" si="34"/>
        <v>0.23923444976076558</v>
      </c>
      <c r="M88" s="11">
        <f t="shared" si="35"/>
        <v>0.64935064935064934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-0.22076850718988983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0.22819945274985698</v>
      </c>
      <c r="Q88" s="11">
        <f>2*'OddsRatio_working_3-way'!K88*'OddsRatio_working_3-way'!L88*'OddsRatio_working_3-way'!M88</f>
        <v>5.3567946654896011E-2</v>
      </c>
      <c r="R88" s="11">
        <f t="shared" si="36"/>
        <v>0</v>
      </c>
      <c r="S88" s="11">
        <f t="shared" si="37"/>
        <v>-1.033659445609131</v>
      </c>
      <c r="T88" s="11">
        <f t="shared" si="38"/>
        <v>-0.24264306234956132</v>
      </c>
      <c r="U88" s="11">
        <f>'OddsRatio_working_3-way'!S88-'OddsRatio_working_3-way'!R88^2/3</f>
        <v>-1.033659445609131</v>
      </c>
      <c r="V88" s="11">
        <f>'OddsRatio_working_3-way'!S88*'OddsRatio_working_3-way'!R88/3-2*'OddsRatio_working_3-way'!R88^3/27-'OddsRatio_working_3-way'!T88</f>
        <v>0.24264306234956132</v>
      </c>
      <c r="W88" s="11">
        <f>'OddsRatio_working_3-way'!V88^2+4*'OddsRatio_working_3-way'!U88^3/27</f>
        <v>-0.10474143265082617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0.20224804594680221</v>
      </c>
      <c r="Y88" s="11">
        <f>IF('OddsRatio_working_3-way'!W88&gt;=0,IF('OddsRatio_working_3-way'!V88+SQRT('OddsRatio_working_3-way'!W88)&gt;0,0,PI()),ACOS('OddsRatio_working_3-way'!V88/(2*'OddsRatio_working_3-way'!X88)))</f>
        <v>0.92746391349270851</v>
      </c>
      <c r="Z88" s="11">
        <f>'OddsRatio_working_3-way'!X88^(1/3)*COS('OddsRatio_working_3-way'!Y88/3)</f>
        <v>0.55915812214271299</v>
      </c>
      <c r="AA88" s="11">
        <f>'OddsRatio_working_3-way'!X88^(1/3)*COS(('OddsRatio_working_3-way'!Y88+2*PI())/3)</f>
        <v>-0.43424485313171801</v>
      </c>
      <c r="AB88" s="11">
        <f>'OddsRatio_working_3-way'!X88^(1/3)*COS(('OddsRatio_working_3-way'!Y88+4*PI())/3)</f>
        <v>-0.12491326901099502</v>
      </c>
      <c r="AC88" s="11">
        <f>'OddsRatio_working_3-way'!X88^(1/3)*SIN('OddsRatio_working_3-way'!Y88/3)</f>
        <v>0.17859267336095286</v>
      </c>
      <c r="AD88" s="11">
        <f>'OddsRatio_working_3-way'!X88^(1/3)*SIN(('OddsRatio_working_3-way'!Y88+2*PI())/3)</f>
        <v>0.39494880182751502</v>
      </c>
      <c r="AE88" s="11">
        <f>'OddsRatio_working_3-way'!X88^(1/3)*SIN(('OddsRatio_working_3-way'!Y88+4*PI())/3)</f>
        <v>-0.57354147518846788</v>
      </c>
      <c r="AF88" s="11">
        <f>-'OddsRatio_working_3-way'!U88/(3*'OddsRatio_working_3-way'!X88^(1/3))*COS(('OddsRatio_working_3-way'!Y88)/3)</f>
        <v>0.55915812214271288</v>
      </c>
      <c r="AG88" s="11">
        <f>-'OddsRatio_working_3-way'!U88/(3*'OddsRatio_working_3-way'!X88^(1/3))*COS(('OddsRatio_working_3-way'!Y88+2*PI())/3)</f>
        <v>-0.43424485313171796</v>
      </c>
      <c r="AH88" s="11">
        <f>-'OddsRatio_working_3-way'!U88/(3*'OddsRatio_working_3-way'!X88^(1/3))*COS(('OddsRatio_working_3-way'!Y88+4*PI())/3)</f>
        <v>-0.12491326901099499</v>
      </c>
      <c r="AI88" s="11">
        <f>'OddsRatio_working_3-way'!U88/(3*'OddsRatio_working_3-way'!X88^(1/3))*SIN(('OddsRatio_working_3-way'!Y88)/3)</f>
        <v>-0.1785926733609528</v>
      </c>
      <c r="AJ88" s="11">
        <f>'OddsRatio_working_3-way'!U88/(3*'OddsRatio_working_3-way'!X88^(1/3))*SIN(('OddsRatio_working_3-way'!Y88+2*PI())/3)</f>
        <v>-0.39494880182751491</v>
      </c>
      <c r="AK88" s="11">
        <f>'OddsRatio_working_3-way'!U88/(3*'OddsRatio_working_3-way'!X88^(1/3))*SIN(('OddsRatio_working_3-way'!Y88+4*PI())/3)</f>
        <v>0.57354147518846776</v>
      </c>
      <c r="AL88" s="11">
        <f>'OddsRatio_working_3-way'!Z88+'OddsRatio_working_3-way'!AF88</f>
        <v>1.1183162442854258</v>
      </c>
      <c r="AM88" s="11">
        <f>'OddsRatio_working_3-way'!AA88+'OddsRatio_working_3-way'!AG88</f>
        <v>-0.86848970626343602</v>
      </c>
      <c r="AN88" s="11">
        <f>'OddsRatio_working_3-way'!AB88+'OddsRatio_working_3-way'!AH88</f>
        <v>-0.24982653802199001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1.1183162442854258</v>
      </c>
      <c r="AS88" s="11">
        <f>IF(('OddsRatio_working_3-way'!X88=0),IF(Q88&gt;0,-Q88^(1/3),(-Q88)^(1/3)),'OddsRatio_working_3-way'!AM88-'OddsRatio_working_3-way'!R88/3)</f>
        <v>-0.86848970626343602</v>
      </c>
      <c r="AT88" s="11">
        <f>IF(('OddsRatio_working_3-way'!X88=0),IF(Q88&gt;0,-Q88^(1/3),(-Q88)^(1/3)),'OddsRatio_working_3-way'!AN88-'OddsRatio_working_3-way'!R88/3)</f>
        <v>-0.24982653802199001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5.52</v>
      </c>
      <c r="B89" s="4">
        <f>IF('True_Odds_Calculator_3-way'!B90="","",'True_Odds_Calculator_3-way'!B90)</f>
        <v>4.1399999999999997</v>
      </c>
      <c r="C89" s="4">
        <f>IF('True_Odds_Calculator_3-way'!C90="","",'True_Odds_Calculator_3-way'!C90)</f>
        <v>1.56</v>
      </c>
      <c r="D89" s="9">
        <f t="shared" si="26"/>
        <v>0.16472475714202503</v>
      </c>
      <c r="E89" s="9">
        <f t="shared" si="27"/>
        <v>0.22111229875101421</v>
      </c>
      <c r="F89" s="9">
        <f t="shared" si="28"/>
        <v>0.61416294410696071</v>
      </c>
      <c r="G89" s="9">
        <f t="shared" si="29"/>
        <v>1.1218435584191608</v>
      </c>
      <c r="H89" s="9">
        <f t="shared" si="30"/>
        <v>6.0707328840546051</v>
      </c>
      <c r="I89" s="9">
        <f t="shared" si="31"/>
        <v>4.5225887734361638</v>
      </c>
      <c r="J89" s="9">
        <f t="shared" si="32"/>
        <v>1.6282323927147306</v>
      </c>
      <c r="K89" s="11">
        <f t="shared" si="33"/>
        <v>0.1811594202898551</v>
      </c>
      <c r="L89" s="11">
        <f t="shared" si="34"/>
        <v>0.24154589371980678</v>
      </c>
      <c r="M89" s="11">
        <f t="shared" si="35"/>
        <v>0.64102564102564097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-0.22294210258923552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0.23057265495828821</v>
      </c>
      <c r="Q89" s="11">
        <f>2*'OddsRatio_working_3-way'!K89*'OddsRatio_working_3-way'!L89*'OddsRatio_working_3-way'!M89</f>
        <v>5.6100402666250188E-2</v>
      </c>
      <c r="R89" s="11">
        <f t="shared" si="36"/>
        <v>0</v>
      </c>
      <c r="S89" s="11">
        <f t="shared" si="37"/>
        <v>-1.0342266098705983</v>
      </c>
      <c r="T89" s="11">
        <f t="shared" si="38"/>
        <v>-0.25163664473737196</v>
      </c>
      <c r="U89" s="11">
        <f>'OddsRatio_working_3-way'!S89-'OddsRatio_working_3-way'!R89^2/3</f>
        <v>-1.0342266098705983</v>
      </c>
      <c r="V89" s="11">
        <f>'OddsRatio_working_3-way'!S89*'OddsRatio_working_3-way'!R89/3-2*'OddsRatio_working_3-way'!R89^3/27-'OddsRatio_working_3-way'!T89</f>
        <v>0.25163664473737196</v>
      </c>
      <c r="W89" s="11">
        <f>'OddsRatio_working_3-way'!V89^2+4*'OddsRatio_working_3-way'!U89^3/27</f>
        <v>-0.10056556305703213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0.20241452766026607</v>
      </c>
      <c r="Y89" s="11">
        <f>IF('OddsRatio_working_3-way'!W89&gt;=0,IF('OddsRatio_working_3-way'!V89+SQRT('OddsRatio_working_3-way'!W89)&gt;0,0,PI()),ACOS('OddsRatio_working_3-way'!V89/(2*'OddsRatio_working_3-way'!X89)))</f>
        <v>0.90002879534092994</v>
      </c>
      <c r="Z89" s="11">
        <f>'OddsRatio_working_3-way'!X89^(1/3)*COS('OddsRatio_working_3-way'!Y89/3)</f>
        <v>0.56092177920958053</v>
      </c>
      <c r="AA89" s="11">
        <f>'OddsRatio_working_3-way'!X89^(1/3)*COS(('OddsRatio_working_3-way'!Y89+2*PI())/3)</f>
        <v>-0.43073304495606801</v>
      </c>
      <c r="AB89" s="11">
        <f>'OddsRatio_working_3-way'!X89^(1/3)*COS(('OddsRatio_working_3-way'!Y89+4*PI())/3)</f>
        <v>-0.13018873425351277</v>
      </c>
      <c r="AC89" s="11">
        <f>'OddsRatio_working_3-way'!X89^(1/3)*SIN('OddsRatio_working_3-way'!Y89/3)</f>
        <v>0.173519338687531</v>
      </c>
      <c r="AD89" s="11">
        <f>'OddsRatio_working_3-way'!X89^(1/3)*SIN(('OddsRatio_working_3-way'!Y89+2*PI())/3)</f>
        <v>0.39901284098769735</v>
      </c>
      <c r="AE89" s="11">
        <f>'OddsRatio_working_3-way'!X89^(1/3)*SIN(('OddsRatio_working_3-way'!Y89+4*PI())/3)</f>
        <v>-0.57253217967522818</v>
      </c>
      <c r="AF89" s="11">
        <f>-'OddsRatio_working_3-way'!U89/(3*'OddsRatio_working_3-way'!X89^(1/3))*COS(('OddsRatio_working_3-way'!Y89)/3)</f>
        <v>0.56092177920958031</v>
      </c>
      <c r="AG89" s="11">
        <f>-'OddsRatio_working_3-way'!U89/(3*'OddsRatio_working_3-way'!X89^(1/3))*COS(('OddsRatio_working_3-way'!Y89+2*PI())/3)</f>
        <v>-0.43073304495606785</v>
      </c>
      <c r="AH89" s="11">
        <f>-'OddsRatio_working_3-way'!U89/(3*'OddsRatio_working_3-way'!X89^(1/3))*COS(('OddsRatio_working_3-way'!Y89+4*PI())/3)</f>
        <v>-0.13018873425351271</v>
      </c>
      <c r="AI89" s="11">
        <f>'OddsRatio_working_3-way'!U89/(3*'OddsRatio_working_3-way'!X89^(1/3))*SIN(('OddsRatio_working_3-way'!Y89)/3)</f>
        <v>-0.17351933868753094</v>
      </c>
      <c r="AJ89" s="11">
        <f>'OddsRatio_working_3-way'!U89/(3*'OddsRatio_working_3-way'!X89^(1/3))*SIN(('OddsRatio_working_3-way'!Y89+2*PI())/3)</f>
        <v>-0.39901284098769718</v>
      </c>
      <c r="AK89" s="11">
        <f>'OddsRatio_working_3-way'!U89/(3*'OddsRatio_working_3-way'!X89^(1/3))*SIN(('OddsRatio_working_3-way'!Y89+4*PI())/3)</f>
        <v>0.57253217967522796</v>
      </c>
      <c r="AL89" s="11">
        <f>'OddsRatio_working_3-way'!Z89+'OddsRatio_working_3-way'!AF89</f>
        <v>1.1218435584191608</v>
      </c>
      <c r="AM89" s="11">
        <f>'OddsRatio_working_3-way'!AA89+'OddsRatio_working_3-way'!AG89</f>
        <v>-0.8614660899121358</v>
      </c>
      <c r="AN89" s="11">
        <f>'OddsRatio_working_3-way'!AB89+'OddsRatio_working_3-way'!AH89</f>
        <v>-0.26037746850702548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1.1218435584191608</v>
      </c>
      <c r="AS89" s="11">
        <f>IF(('OddsRatio_working_3-way'!X89=0),IF(Q89&gt;0,-Q89^(1/3),(-Q89)^(1/3)),'OddsRatio_working_3-way'!AM89-'OddsRatio_working_3-way'!R89/3)</f>
        <v>-0.8614660899121358</v>
      </c>
      <c r="AT89" s="11">
        <f>IF(('OddsRatio_working_3-way'!X89=0),IF(Q89&gt;0,-Q89^(1/3),(-Q89)^(1/3)),'OddsRatio_working_3-way'!AN89-'OddsRatio_working_3-way'!R89/3)</f>
        <v>-0.26037746850702548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1.65</v>
      </c>
      <c r="B90" s="4">
        <f>IF('True_Odds_Calculator_3-way'!B91="","",'True_Odds_Calculator_3-way'!B91)</f>
        <v>4.04</v>
      </c>
      <c r="C90" s="4">
        <f>IF('True_Odds_Calculator_3-way'!C91="","",'True_Odds_Calculator_3-way'!C91)</f>
        <v>4.79</v>
      </c>
      <c r="D90" s="9">
        <f t="shared" si="26"/>
        <v>0.58023444931028645</v>
      </c>
      <c r="E90" s="9">
        <f t="shared" si="27"/>
        <v>0.22812929049201044</v>
      </c>
      <c r="F90" s="9">
        <f t="shared" si="28"/>
        <v>0.19163626019770313</v>
      </c>
      <c r="G90" s="9">
        <f t="shared" si="29"/>
        <v>1.1129865792610101</v>
      </c>
      <c r="H90" s="9">
        <f t="shared" si="30"/>
        <v>1.7234412765196565</v>
      </c>
      <c r="I90" s="9">
        <f t="shared" si="31"/>
        <v>4.3834792009534702</v>
      </c>
      <c r="J90" s="9">
        <f t="shared" si="32"/>
        <v>5.2182191353992282</v>
      </c>
      <c r="K90" s="11">
        <f t="shared" si="33"/>
        <v>0.60606060606060608</v>
      </c>
      <c r="L90" s="11">
        <f t="shared" si="34"/>
        <v>0.24752475247524752</v>
      </c>
      <c r="M90" s="11">
        <f t="shared" si="35"/>
        <v>0.20876826722338204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-0.2345445400489945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0.23426142196683131</v>
      </c>
      <c r="Q90" s="11">
        <f>2*'OddsRatio_working_3-way'!K90*'OddsRatio_working_3-way'!L90*'OddsRatio_working_3-way'!M90</f>
        <v>6.2636743841398751E-2</v>
      </c>
      <c r="R90" s="11">
        <f t="shared" si="36"/>
        <v>0</v>
      </c>
      <c r="S90" s="11">
        <f t="shared" si="37"/>
        <v>-0.99879290269513821</v>
      </c>
      <c r="T90" s="11">
        <f t="shared" si="38"/>
        <v>-0.26705692585431506</v>
      </c>
      <c r="U90" s="11">
        <f>'OddsRatio_working_3-way'!S90-'OddsRatio_working_3-way'!R90^2/3</f>
        <v>-0.99879290269513821</v>
      </c>
      <c r="V90" s="11">
        <f>'OddsRatio_working_3-way'!S90*'OddsRatio_working_3-way'!R90/3-2*'OddsRatio_working_3-way'!R90^3/27-'OddsRatio_working_3-way'!T90</f>
        <v>0.26705692585431506</v>
      </c>
      <c r="W90" s="11">
        <f>'OddsRatio_working_3-way'!V90^2+4*'OddsRatio_working_3-way'!U90^3/27</f>
        <v>-7.6292906142618092E-2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0.19210173593006338</v>
      </c>
      <c r="Y90" s="11">
        <f>IF('OddsRatio_working_3-way'!W90&gt;=0,IF('OddsRatio_working_3-way'!V90+SQRT('OddsRatio_working_3-way'!W90)&gt;0,0,PI()),ACOS('OddsRatio_working_3-way'!V90/(2*'OddsRatio_working_3-way'!X90)))</f>
        <v>0.8022478626356403</v>
      </c>
      <c r="Z90" s="11">
        <f>'OddsRatio_working_3-way'!X90^(1/3)*COS('OddsRatio_working_3-way'!Y90/3)</f>
        <v>0.55649328963050504</v>
      </c>
      <c r="AA90" s="11">
        <f>'OddsRatio_working_3-way'!X90^(1/3)*COS(('OddsRatio_working_3-way'!Y90+2*PI())/3)</f>
        <v>-0.41028694025929013</v>
      </c>
      <c r="AB90" s="11">
        <f>'OddsRatio_working_3-way'!X90^(1/3)*COS(('OddsRatio_working_3-way'!Y90+4*PI())/3)</f>
        <v>-0.14620634937121477</v>
      </c>
      <c r="AC90" s="11">
        <f>'OddsRatio_working_3-way'!X90^(1/3)*SIN('OddsRatio_working_3-way'!Y90/3)</f>
        <v>0.15246700023698567</v>
      </c>
      <c r="AD90" s="11">
        <f>'OddsRatio_working_3-way'!X90^(1/3)*SIN(('OddsRatio_working_3-way'!Y90+2*PI())/3)</f>
        <v>0.40570382573709585</v>
      </c>
      <c r="AE90" s="11">
        <f>'OddsRatio_working_3-way'!X90^(1/3)*SIN(('OddsRatio_working_3-way'!Y90+4*PI())/3)</f>
        <v>-0.55817082597408152</v>
      </c>
      <c r="AF90" s="11">
        <f>-'OddsRatio_working_3-way'!U90/(3*'OddsRatio_working_3-way'!X90^(1/3))*COS(('OddsRatio_working_3-way'!Y90)/3)</f>
        <v>0.55649328963050493</v>
      </c>
      <c r="AG90" s="11">
        <f>-'OddsRatio_working_3-way'!U90/(3*'OddsRatio_working_3-way'!X90^(1/3))*COS(('OddsRatio_working_3-way'!Y90+2*PI())/3)</f>
        <v>-0.41028694025929008</v>
      </c>
      <c r="AH90" s="11">
        <f>-'OddsRatio_working_3-way'!U90/(3*'OddsRatio_working_3-way'!X90^(1/3))*COS(('OddsRatio_working_3-way'!Y90+4*PI())/3)</f>
        <v>-0.14620634937121474</v>
      </c>
      <c r="AI90" s="11">
        <f>'OddsRatio_working_3-way'!U90/(3*'OddsRatio_working_3-way'!X90^(1/3))*SIN(('OddsRatio_working_3-way'!Y90)/3)</f>
        <v>-0.15246700023698564</v>
      </c>
      <c r="AJ90" s="11">
        <f>'OddsRatio_working_3-way'!U90/(3*'OddsRatio_working_3-way'!X90^(1/3))*SIN(('OddsRatio_working_3-way'!Y90+2*PI())/3)</f>
        <v>-0.40570382573709574</v>
      </c>
      <c r="AK90" s="11">
        <f>'OddsRatio_working_3-way'!U90/(3*'OddsRatio_working_3-way'!X90^(1/3))*SIN(('OddsRatio_working_3-way'!Y90+4*PI())/3)</f>
        <v>0.55817082597408141</v>
      </c>
      <c r="AL90" s="11">
        <f>'OddsRatio_working_3-way'!Z90+'OddsRatio_working_3-way'!AF90</f>
        <v>1.1129865792610101</v>
      </c>
      <c r="AM90" s="11">
        <f>'OddsRatio_working_3-way'!AA90+'OddsRatio_working_3-way'!AG90</f>
        <v>-0.82057388051858027</v>
      </c>
      <c r="AN90" s="11">
        <f>'OddsRatio_working_3-way'!AB90+'OddsRatio_working_3-way'!AH90</f>
        <v>-0.29241269874242948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1.1129865792610101</v>
      </c>
      <c r="AS90" s="11">
        <f>IF(('OddsRatio_working_3-way'!X90=0),IF(Q90&gt;0,-Q90^(1/3),(-Q90)^(1/3)),'OddsRatio_working_3-way'!AM90-'OddsRatio_working_3-way'!R90/3)</f>
        <v>-0.82057388051858027</v>
      </c>
      <c r="AT90" s="11">
        <f>IF(('OddsRatio_working_3-way'!X90=0),IF(Q90&gt;0,-Q90^(1/3),(-Q90)^(1/3)),'OddsRatio_working_3-way'!AN90-'OddsRatio_working_3-way'!R90/3)</f>
        <v>-0.29241269874242948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2.13</v>
      </c>
      <c r="B91" s="4">
        <f>IF('True_Odds_Calculator_3-way'!B92="","",'True_Odds_Calculator_3-way'!B92)</f>
        <v>3.73</v>
      </c>
      <c r="C91" s="4">
        <f>IF('True_Odds_Calculator_3-way'!C92="","",'True_Odds_Calculator_3-way'!C92)</f>
        <v>3.15</v>
      </c>
      <c r="D91" s="9">
        <f t="shared" si="26"/>
        <v>0.44858527705397477</v>
      </c>
      <c r="E91" s="9">
        <f t="shared" si="27"/>
        <v>0.2519060494733828</v>
      </c>
      <c r="F91" s="9">
        <f t="shared" si="28"/>
        <v>0.29950867347264237</v>
      </c>
      <c r="G91" s="9">
        <f t="shared" si="29"/>
        <v>1.0878146383457241</v>
      </c>
      <c r="H91" s="9">
        <f t="shared" si="30"/>
        <v>2.2292305413306681</v>
      </c>
      <c r="I91" s="9">
        <f t="shared" si="31"/>
        <v>3.9697339626838266</v>
      </c>
      <c r="J91" s="9">
        <f t="shared" si="32"/>
        <v>3.3388014724433068</v>
      </c>
      <c r="K91" s="11">
        <f t="shared" si="33"/>
        <v>0.46948356807511737</v>
      </c>
      <c r="L91" s="11">
        <f t="shared" si="34"/>
        <v>0.26809651474530832</v>
      </c>
      <c r="M91" s="11">
        <f t="shared" si="35"/>
        <v>0.31746031746031744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-0.26502116661841757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0.24014606954606196</v>
      </c>
      <c r="Q91" s="11">
        <f>2*'OddsRatio_working_3-way'!K91*'OddsRatio_working_3-way'!L91*'OddsRatio_working_3-way'!M91</f>
        <v>7.9915497353098844E-2</v>
      </c>
      <c r="R91" s="11">
        <f t="shared" si="36"/>
        <v>0</v>
      </c>
      <c r="S91" s="11">
        <f t="shared" si="37"/>
        <v>-0.90613920620094757</v>
      </c>
      <c r="T91" s="11">
        <f t="shared" si="38"/>
        <v>-0.30154382901861826</v>
      </c>
      <c r="U91" s="11">
        <f>'OddsRatio_working_3-way'!S91-'OddsRatio_working_3-way'!R91^2/3</f>
        <v>-0.90613920620094757</v>
      </c>
      <c r="V91" s="11">
        <f>'OddsRatio_working_3-way'!S91*'OddsRatio_working_3-way'!R91/3-2*'OddsRatio_working_3-way'!R91^3/27-'OddsRatio_working_3-way'!T91</f>
        <v>0.30154382901861826</v>
      </c>
      <c r="W91" s="11">
        <f>'OddsRatio_working_3-way'!V91^2+4*'OddsRatio_working_3-way'!U91^3/27</f>
        <v>-1.9296543633617047E-2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0.16600092202517033</v>
      </c>
      <c r="Y91" s="11">
        <f>IF('OddsRatio_working_3-way'!W91&gt;=0,IF('OddsRatio_working_3-way'!V91+SQRT('OddsRatio_working_3-way'!W91)&gt;0,0,PI()),ACOS('OddsRatio_working_3-way'!V91/(2*'OddsRatio_working_3-way'!X91)))</f>
        <v>0.43169105131423469</v>
      </c>
      <c r="Z91" s="11">
        <f>'OddsRatio_working_3-way'!X91^(1/3)*COS('OddsRatio_working_3-way'!Y91/3)</f>
        <v>0.54390731917286217</v>
      </c>
      <c r="AA91" s="11">
        <f>'OddsRatio_working_3-way'!X91^(1/3)*COS(('OddsRatio_working_3-way'!Y91+2*PI())/3)</f>
        <v>-0.34020629809132419</v>
      </c>
      <c r="AB91" s="11">
        <f>'OddsRatio_working_3-way'!X91^(1/3)*COS(('OddsRatio_working_3-way'!Y91+4*PI())/3)</f>
        <v>-0.20370102108153809</v>
      </c>
      <c r="AC91" s="11">
        <f>'OddsRatio_working_3-way'!X91^(1/3)*SIN('OddsRatio_working_3-way'!Y91/3)</f>
        <v>7.8811358427404513E-2</v>
      </c>
      <c r="AD91" s="11">
        <f>'OddsRatio_working_3-way'!X91^(1/3)*SIN(('OddsRatio_working_3-way'!Y91+2*PI())/3)</f>
        <v>0.43163187649428725</v>
      </c>
      <c r="AE91" s="11">
        <f>'OddsRatio_working_3-way'!X91^(1/3)*SIN(('OddsRatio_working_3-way'!Y91+4*PI())/3)</f>
        <v>-0.51044323492169175</v>
      </c>
      <c r="AF91" s="11">
        <f>-'OddsRatio_working_3-way'!U91/(3*'OddsRatio_working_3-way'!X91^(1/3))*COS(('OddsRatio_working_3-way'!Y91)/3)</f>
        <v>0.54390731917286206</v>
      </c>
      <c r="AG91" s="11">
        <f>-'OddsRatio_working_3-way'!U91/(3*'OddsRatio_working_3-way'!X91^(1/3))*COS(('OddsRatio_working_3-way'!Y91+2*PI())/3)</f>
        <v>-0.34020629809132413</v>
      </c>
      <c r="AH91" s="11">
        <f>-'OddsRatio_working_3-way'!U91/(3*'OddsRatio_working_3-way'!X91^(1/3))*COS(('OddsRatio_working_3-way'!Y91+4*PI())/3)</f>
        <v>-0.20370102108153806</v>
      </c>
      <c r="AI91" s="11">
        <f>'OddsRatio_working_3-way'!U91/(3*'OddsRatio_working_3-way'!X91^(1/3))*SIN(('OddsRatio_working_3-way'!Y91)/3)</f>
        <v>-7.8811358427404485E-2</v>
      </c>
      <c r="AJ91" s="11">
        <f>'OddsRatio_working_3-way'!U91/(3*'OddsRatio_working_3-way'!X91^(1/3))*SIN(('OddsRatio_working_3-way'!Y91+2*PI())/3)</f>
        <v>-0.43163187649428714</v>
      </c>
      <c r="AK91" s="11">
        <f>'OddsRatio_working_3-way'!U91/(3*'OddsRatio_working_3-way'!X91^(1/3))*SIN(('OddsRatio_working_3-way'!Y91+4*PI())/3)</f>
        <v>0.51044323492169164</v>
      </c>
      <c r="AL91" s="11">
        <f>'OddsRatio_working_3-way'!Z91+'OddsRatio_working_3-way'!AF91</f>
        <v>1.0878146383457241</v>
      </c>
      <c r="AM91" s="11">
        <f>'OddsRatio_working_3-way'!AA91+'OddsRatio_working_3-way'!AG91</f>
        <v>-0.68041259618264838</v>
      </c>
      <c r="AN91" s="11">
        <f>'OddsRatio_working_3-way'!AB91+'OddsRatio_working_3-way'!AH91</f>
        <v>-0.40740204216307618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1.0878146383457241</v>
      </c>
      <c r="AS91" s="11">
        <f>IF(('OddsRatio_working_3-way'!X91=0),IF(Q91&gt;0,-Q91^(1/3),(-Q91)^(1/3)),'OddsRatio_working_3-way'!AM91-'OddsRatio_working_3-way'!R91/3)</f>
        <v>-0.68041259618264838</v>
      </c>
      <c r="AT91" s="11">
        <f>IF(('OddsRatio_working_3-way'!X91=0),IF(Q91&gt;0,-Q91^(1/3),(-Q91)^(1/3)),'OddsRatio_working_3-way'!AN91-'OddsRatio_working_3-way'!R91/3)</f>
        <v>-0.40740204216307618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3.52</v>
      </c>
      <c r="B92" s="4">
        <f>IF('True_Odds_Calculator_3-way'!B93="","",'True_Odds_Calculator_3-way'!B93)</f>
        <v>3.6</v>
      </c>
      <c r="C92" s="4">
        <f>IF('True_Odds_Calculator_3-way'!C93="","",'True_Odds_Calculator_3-way'!C93)</f>
        <v>2.02</v>
      </c>
      <c r="D92" s="9">
        <f t="shared" si="26"/>
        <v>0.26651149728409662</v>
      </c>
      <c r="E92" s="9">
        <f t="shared" si="27"/>
        <v>0.26044690023984518</v>
      </c>
      <c r="F92" s="9">
        <f t="shared" si="28"/>
        <v>0.47304160247605825</v>
      </c>
      <c r="G92" s="9">
        <f t="shared" si="29"/>
        <v>1.0921362459902895</v>
      </c>
      <c r="H92" s="9">
        <f t="shared" si="30"/>
        <v>3.7521833398955295</v>
      </c>
      <c r="I92" s="9">
        <f t="shared" si="31"/>
        <v>3.8395542395747517</v>
      </c>
      <c r="J92" s="9">
        <f t="shared" si="32"/>
        <v>2.1139789709100953</v>
      </c>
      <c r="K92" s="11">
        <f t="shared" si="33"/>
        <v>0.28409090909090912</v>
      </c>
      <c r="L92" s="11">
        <f t="shared" si="34"/>
        <v>0.27777777777777779</v>
      </c>
      <c r="M92" s="11">
        <f t="shared" si="35"/>
        <v>0.49504950495049505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-0.2610823582358236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0.23986773677367737</v>
      </c>
      <c r="Q92" s="11">
        <f>2*'OddsRatio_working_3-way'!K92*'OddsRatio_working_3-way'!L92*'OddsRatio_working_3-way'!M92</f>
        <v>7.8132813281328137E-2</v>
      </c>
      <c r="R92" s="11">
        <f t="shared" si="36"/>
        <v>0</v>
      </c>
      <c r="S92" s="11">
        <f t="shared" si="37"/>
        <v>-0.91874356580238925</v>
      </c>
      <c r="T92" s="11">
        <f t="shared" si="38"/>
        <v>-0.2992650051473581</v>
      </c>
      <c r="U92" s="11">
        <f>'OddsRatio_working_3-way'!S92-'OddsRatio_working_3-way'!R92^2/3</f>
        <v>-0.91874356580238925</v>
      </c>
      <c r="V92" s="11">
        <f>'OddsRatio_working_3-way'!S92*'OddsRatio_working_3-way'!R92/3-2*'OddsRatio_working_3-way'!R92^3/27-'OddsRatio_working_3-way'!T92</f>
        <v>0.2992650051473581</v>
      </c>
      <c r="W92" s="11">
        <f>'OddsRatio_working_3-way'!V92^2+4*'OddsRatio_working_3-way'!U92^3/27</f>
        <v>-2.5329644444108831E-2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0.1694765380148216</v>
      </c>
      <c r="Y92" s="11">
        <f>IF('OddsRatio_working_3-way'!W92&gt;=0,IF('OddsRatio_working_3-way'!V92+SQRT('OddsRatio_working_3-way'!W92)&gt;0,0,PI()),ACOS('OddsRatio_working_3-way'!V92/(2*'OddsRatio_working_3-way'!X92)))</f>
        <v>0.48877260626601782</v>
      </c>
      <c r="Z92" s="11">
        <f>'OddsRatio_working_3-way'!X92^(1/3)*COS('OddsRatio_working_3-way'!Y92/3)</f>
        <v>0.54606812299514473</v>
      </c>
      <c r="AA92" s="11">
        <f>'OddsRatio_working_3-way'!X92^(1/3)*COS(('OddsRatio_working_3-way'!Y92+2*PI())/3)</f>
        <v>-0.35077140925923017</v>
      </c>
      <c r="AB92" s="11">
        <f>'OddsRatio_working_3-way'!X92^(1/3)*COS(('OddsRatio_working_3-way'!Y92+4*PI())/3)</f>
        <v>-0.19529671373591448</v>
      </c>
      <c r="AC92" s="11">
        <f>'OddsRatio_working_3-way'!X92^(1/3)*SIN('OddsRatio_working_3-way'!Y92/3)</f>
        <v>8.9763357312561409E-2</v>
      </c>
      <c r="AD92" s="11">
        <f>'OddsRatio_working_3-way'!X92^(1/3)*SIN(('OddsRatio_working_3-way'!Y92+2*PI())/3)</f>
        <v>0.42802718805440004</v>
      </c>
      <c r="AE92" s="11">
        <f>'OddsRatio_working_3-way'!X92^(1/3)*SIN(('OddsRatio_working_3-way'!Y92+4*PI())/3)</f>
        <v>-0.51779054536696145</v>
      </c>
      <c r="AF92" s="11">
        <f>-'OddsRatio_working_3-way'!U92/(3*'OddsRatio_working_3-way'!X92^(1/3))*COS(('OddsRatio_working_3-way'!Y92)/3)</f>
        <v>0.54606812299514473</v>
      </c>
      <c r="AG92" s="11">
        <f>-'OddsRatio_working_3-way'!U92/(3*'OddsRatio_working_3-way'!X92^(1/3))*COS(('OddsRatio_working_3-way'!Y92+2*PI())/3)</f>
        <v>-0.35077140925923017</v>
      </c>
      <c r="AH92" s="11">
        <f>-'OddsRatio_working_3-way'!U92/(3*'OddsRatio_working_3-way'!X92^(1/3))*COS(('OddsRatio_working_3-way'!Y92+4*PI())/3)</f>
        <v>-0.19529671373591448</v>
      </c>
      <c r="AI92" s="11">
        <f>'OddsRatio_working_3-way'!U92/(3*'OddsRatio_working_3-way'!X92^(1/3))*SIN(('OddsRatio_working_3-way'!Y92)/3)</f>
        <v>-8.9763357312561409E-2</v>
      </c>
      <c r="AJ92" s="11">
        <f>'OddsRatio_working_3-way'!U92/(3*'OddsRatio_working_3-way'!X92^(1/3))*SIN(('OddsRatio_working_3-way'!Y92+2*PI())/3)</f>
        <v>-0.42802718805440004</v>
      </c>
      <c r="AK92" s="11">
        <f>'OddsRatio_working_3-way'!U92/(3*'OddsRatio_working_3-way'!X92^(1/3))*SIN(('OddsRatio_working_3-way'!Y92+4*PI())/3)</f>
        <v>0.51779054536696145</v>
      </c>
      <c r="AL92" s="11">
        <f>'OddsRatio_working_3-way'!Z92+'OddsRatio_working_3-way'!AF92</f>
        <v>1.0921362459902895</v>
      </c>
      <c r="AM92" s="11">
        <f>'OddsRatio_working_3-way'!AA92+'OddsRatio_working_3-way'!AG92</f>
        <v>-0.70154281851846034</v>
      </c>
      <c r="AN92" s="11">
        <f>'OddsRatio_working_3-way'!AB92+'OddsRatio_working_3-way'!AH92</f>
        <v>-0.39059342747182896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1.0921362459902895</v>
      </c>
      <c r="AS92" s="11">
        <f>IF(('OddsRatio_working_3-way'!X92=0),IF(Q92&gt;0,-Q92^(1/3),(-Q92)^(1/3)),'OddsRatio_working_3-way'!AM92-'OddsRatio_working_3-way'!R92/3)</f>
        <v>-0.70154281851846034</v>
      </c>
      <c r="AT92" s="11">
        <f>IF(('OddsRatio_working_3-way'!X92=0),IF(Q92&gt;0,-Q92^(1/3),(-Q92)^(1/3)),'OddsRatio_working_3-way'!AN92-'OddsRatio_working_3-way'!R92/3)</f>
        <v>-0.39059342747182896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</v>
      </c>
      <c r="B93" s="4">
        <f>IF('True_Odds_Calculator_3-way'!B94="","",'True_Odds_Calculator_3-way'!B94)</f>
        <v>3.88</v>
      </c>
      <c r="C93" s="4">
        <f>IF('True_Odds_Calculator_3-way'!C94="","",'True_Odds_Calculator_3-way'!C94)</f>
        <v>4.68</v>
      </c>
      <c r="D93" s="9">
        <f t="shared" si="26"/>
        <v>0.56371718296921425</v>
      </c>
      <c r="E93" s="9">
        <f t="shared" si="27"/>
        <v>0.23899391601237141</v>
      </c>
      <c r="F93" s="9">
        <f t="shared" si="28"/>
        <v>0.19728890101841409</v>
      </c>
      <c r="G93" s="9">
        <f t="shared" si="29"/>
        <v>1.1056274068212573</v>
      </c>
      <c r="H93" s="9">
        <f t="shared" si="30"/>
        <v>1.7739391847748804</v>
      </c>
      <c r="I93" s="9">
        <f t="shared" si="31"/>
        <v>4.1842069316452202</v>
      </c>
      <c r="J93" s="9">
        <f t="shared" si="32"/>
        <v>5.0687088571022265</v>
      </c>
      <c r="K93" s="11">
        <f t="shared" si="33"/>
        <v>0.58823529411764708</v>
      </c>
      <c r="L93" s="11">
        <f t="shared" si="34"/>
        <v>0.25773195876288663</v>
      </c>
      <c r="M93" s="11">
        <f t="shared" si="35"/>
        <v>0.21367521367521369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-0.24033213602649606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0.23518527157095989</v>
      </c>
      <c r="Q93" s="11">
        <f>2*'OddsRatio_working_3-way'!K93*'OddsRatio_working_3-way'!L93*'OddsRatio_working_3-way'!M93</f>
        <v>6.4789331011283716E-2</v>
      </c>
      <c r="R93" s="11">
        <f t="shared" si="36"/>
        <v>0</v>
      </c>
      <c r="S93" s="11">
        <f t="shared" si="37"/>
        <v>-0.97858436853002162</v>
      </c>
      <c r="T93" s="11">
        <f t="shared" si="38"/>
        <v>-0.26958247066942742</v>
      </c>
      <c r="U93" s="11">
        <f>'OddsRatio_working_3-way'!S93-'OddsRatio_working_3-way'!R93^2/3</f>
        <v>-0.97858436853002162</v>
      </c>
      <c r="V93" s="11">
        <f>'OddsRatio_working_3-way'!S93*'OddsRatio_working_3-way'!R93/3-2*'OddsRatio_working_3-way'!R93^3/27-'OddsRatio_working_3-way'!T93</f>
        <v>0.26958247066942742</v>
      </c>
      <c r="W93" s="11">
        <f>'OddsRatio_working_3-way'!V93^2+4*'OddsRatio_working_3-way'!U93^3/27</f>
        <v>-6.6157761369750143E-2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0.18630114724685864</v>
      </c>
      <c r="Y93" s="11">
        <f>IF('OddsRatio_working_3-way'!W93&gt;=0,IF('OddsRatio_working_3-way'!V93+SQRT('OddsRatio_working_3-way'!W93)&gt;0,0,PI()),ACOS('OddsRatio_working_3-way'!V93/(2*'OddsRatio_working_3-way'!X93)))</f>
        <v>0.76191899164185073</v>
      </c>
      <c r="Z93" s="11">
        <f>'OddsRatio_working_3-way'!X93^(1/3)*COS('OddsRatio_working_3-way'!Y93/3)</f>
        <v>0.55281370341062863</v>
      </c>
      <c r="AA93" s="11">
        <f>'OddsRatio_working_3-way'!X93^(1/3)*COS(('OddsRatio_working_3-way'!Y93+2*PI())/3)</f>
        <v>-0.40068013573520767</v>
      </c>
      <c r="AB93" s="11">
        <f>'OddsRatio_working_3-way'!X93^(1/3)*COS(('OddsRatio_working_3-way'!Y93+4*PI())/3)</f>
        <v>-0.15213356767542113</v>
      </c>
      <c r="AC93" s="11">
        <f>'OddsRatio_working_3-way'!X93^(1/3)*SIN('OddsRatio_working_3-way'!Y93/3)</f>
        <v>0.14349842797547538</v>
      </c>
      <c r="AD93" s="11">
        <f>'OddsRatio_working_3-way'!X93^(1/3)*SIN(('OddsRatio_working_3-way'!Y93+2*PI())/3)</f>
        <v>0.40700149672602282</v>
      </c>
      <c r="AE93" s="11">
        <f>'OddsRatio_working_3-way'!X93^(1/3)*SIN(('OddsRatio_working_3-way'!Y93+4*PI())/3)</f>
        <v>-0.55049992470149822</v>
      </c>
      <c r="AF93" s="11">
        <f>-'OddsRatio_working_3-way'!U93/(3*'OddsRatio_working_3-way'!X93^(1/3))*COS(('OddsRatio_working_3-way'!Y93)/3)</f>
        <v>0.55281370341062863</v>
      </c>
      <c r="AG93" s="11">
        <f>-'OddsRatio_working_3-way'!U93/(3*'OddsRatio_working_3-way'!X93^(1/3))*COS(('OddsRatio_working_3-way'!Y93+2*PI())/3)</f>
        <v>-0.40068013573520767</v>
      </c>
      <c r="AH93" s="11">
        <f>-'OddsRatio_working_3-way'!U93/(3*'OddsRatio_working_3-way'!X93^(1/3))*COS(('OddsRatio_working_3-way'!Y93+4*PI())/3)</f>
        <v>-0.15213356767542113</v>
      </c>
      <c r="AI93" s="11">
        <f>'OddsRatio_working_3-way'!U93/(3*'OddsRatio_working_3-way'!X93^(1/3))*SIN(('OddsRatio_working_3-way'!Y93)/3)</f>
        <v>-0.14349842797547538</v>
      </c>
      <c r="AJ93" s="11">
        <f>'OddsRatio_working_3-way'!U93/(3*'OddsRatio_working_3-way'!X93^(1/3))*SIN(('OddsRatio_working_3-way'!Y93+2*PI())/3)</f>
        <v>-0.40700149672602282</v>
      </c>
      <c r="AK93" s="11">
        <f>'OddsRatio_working_3-way'!U93/(3*'OddsRatio_working_3-way'!X93^(1/3))*SIN(('OddsRatio_working_3-way'!Y93+4*PI())/3)</f>
        <v>0.55049992470149822</v>
      </c>
      <c r="AL93" s="11">
        <f>'OddsRatio_working_3-way'!Z93+'OddsRatio_working_3-way'!AF93</f>
        <v>1.1056274068212573</v>
      </c>
      <c r="AM93" s="11">
        <f>'OddsRatio_working_3-way'!AA93+'OddsRatio_working_3-way'!AG93</f>
        <v>-0.80136027147041533</v>
      </c>
      <c r="AN93" s="11">
        <f>'OddsRatio_working_3-way'!AB93+'OddsRatio_working_3-way'!AH93</f>
        <v>-0.30426713535084227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1.1056274068212573</v>
      </c>
      <c r="AS93" s="11">
        <f>IF(('OddsRatio_working_3-way'!X93=0),IF(Q93&gt;0,-Q93^(1/3),(-Q93)^(1/3)),'OddsRatio_working_3-way'!AM93-'OddsRatio_working_3-way'!R93/3)</f>
        <v>-0.80136027147041533</v>
      </c>
      <c r="AT93" s="11">
        <f>IF(('OddsRatio_working_3-way'!X93=0),IF(Q93&gt;0,-Q93^(1/3),(-Q93)^(1/3)),'OddsRatio_working_3-way'!AN93-'OddsRatio_working_3-way'!R93/3)</f>
        <v>-0.30426713535084227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12.63</v>
      </c>
      <c r="B94" s="4">
        <f>IF('True_Odds_Calculator_3-way'!B95="","",'True_Odds_Calculator_3-way'!B95)</f>
        <v>5.62</v>
      </c>
      <c r="C94" s="4">
        <f>IF('True_Odds_Calculator_3-way'!C95="","",'True_Odds_Calculator_3-way'!C95)</f>
        <v>1.29</v>
      </c>
      <c r="D94" s="9">
        <f t="shared" si="26"/>
        <v>7.3358817022539283E-2</v>
      </c>
      <c r="E94" s="9">
        <f t="shared" si="27"/>
        <v>0.16617107109284987</v>
      </c>
      <c r="F94" s="9">
        <f t="shared" si="28"/>
        <v>0.76047011188461067</v>
      </c>
      <c r="G94" s="9">
        <f t="shared" si="29"/>
        <v>1.0861243834888583</v>
      </c>
      <c r="H94" s="9">
        <f t="shared" si="30"/>
        <v>13.631626579975423</v>
      </c>
      <c r="I94" s="9">
        <f t="shared" si="31"/>
        <v>6.0178946517185246</v>
      </c>
      <c r="J94" s="9">
        <f t="shared" si="32"/>
        <v>1.3149760712117693</v>
      </c>
      <c r="K94" s="11">
        <f t="shared" si="33"/>
        <v>7.9176563737133804E-2</v>
      </c>
      <c r="L94" s="11">
        <f t="shared" si="34"/>
        <v>0.17793594306049823</v>
      </c>
      <c r="M94" s="11">
        <f t="shared" si="35"/>
        <v>0.77519379844961234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-0.17017286544525212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0.18063675745705995</v>
      </c>
      <c r="Q94" s="11">
        <f>2*'OddsRatio_working_3-way'!K94*'OddsRatio_working_3-way'!L94*'OddsRatio_working_3-way'!M94</f>
        <v>2.1842413235436509E-2</v>
      </c>
      <c r="R94" s="11">
        <f t="shared" si="36"/>
        <v>0</v>
      </c>
      <c r="S94" s="11">
        <f t="shared" si="37"/>
        <v>-1.061489779727393</v>
      </c>
      <c r="T94" s="11">
        <f t="shared" si="38"/>
        <v>-0.12835426598880204</v>
      </c>
      <c r="U94" s="11">
        <f>'OddsRatio_working_3-way'!S94-'OddsRatio_working_3-way'!R94^2/3</f>
        <v>-1.061489779727393</v>
      </c>
      <c r="V94" s="11">
        <f>'OddsRatio_working_3-way'!S94*'OddsRatio_working_3-way'!R94/3-2*'OddsRatio_working_3-way'!R94^3/27-'OddsRatio_working_3-way'!T94</f>
        <v>0.12835426598880204</v>
      </c>
      <c r="W94" s="11">
        <f>'OddsRatio_working_3-way'!V94^2+4*'OddsRatio_working_3-way'!U94^3/27</f>
        <v>-0.16071700620134127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0.2104707959544895</v>
      </c>
      <c r="Y94" s="11">
        <f>IF('OddsRatio_working_3-way'!W94&gt;=0,IF('OddsRatio_working_3-way'!V94+SQRT('OddsRatio_working_3-way'!W94)&gt;0,0,PI()),ACOS('OddsRatio_working_3-way'!V94/(2*'OddsRatio_working_3-way'!X94)))</f>
        <v>1.260940013669785</v>
      </c>
      <c r="Z94" s="11">
        <f>'OddsRatio_working_3-way'!X94^(1/3)*COS('OddsRatio_working_3-way'!Y94/3)</f>
        <v>0.54306219174442916</v>
      </c>
      <c r="AA94" s="11">
        <f>'OddsRatio_working_3-way'!X94^(1/3)*COS(('OddsRatio_working_3-way'!Y94+2*PI())/3)</f>
        <v>-0.4817334670651936</v>
      </c>
      <c r="AB94" s="11">
        <f>'OddsRatio_working_3-way'!X94^(1/3)*COS(('OddsRatio_working_3-way'!Y94+4*PI())/3)</f>
        <v>-6.1328724679235669E-2</v>
      </c>
      <c r="AC94" s="11">
        <f>'OddsRatio_working_3-way'!X94^(1/3)*SIN('OddsRatio_working_3-way'!Y94/3)</f>
        <v>0.24272079118512813</v>
      </c>
      <c r="AD94" s="11">
        <f>'OddsRatio_working_3-way'!X94^(1/3)*SIN(('OddsRatio_working_3-way'!Y94+2*PI())/3)</f>
        <v>0.34894525829296735</v>
      </c>
      <c r="AE94" s="11">
        <f>'OddsRatio_working_3-way'!X94^(1/3)*SIN(('OddsRatio_working_3-way'!Y94+4*PI())/3)</f>
        <v>-0.59166604947809553</v>
      </c>
      <c r="AF94" s="11">
        <f>-'OddsRatio_working_3-way'!U94/(3*'OddsRatio_working_3-way'!X94^(1/3))*COS(('OddsRatio_working_3-way'!Y94)/3)</f>
        <v>0.54306219174442905</v>
      </c>
      <c r="AG94" s="11">
        <f>-'OddsRatio_working_3-way'!U94/(3*'OddsRatio_working_3-way'!X94^(1/3))*COS(('OddsRatio_working_3-way'!Y94+2*PI())/3)</f>
        <v>-0.48173346706519349</v>
      </c>
      <c r="AH94" s="11">
        <f>-'OddsRatio_working_3-way'!U94/(3*'OddsRatio_working_3-way'!X94^(1/3))*COS(('OddsRatio_working_3-way'!Y94+4*PI())/3)</f>
        <v>-6.1328724679235662E-2</v>
      </c>
      <c r="AI94" s="11">
        <f>'OddsRatio_working_3-way'!U94/(3*'OddsRatio_working_3-way'!X94^(1/3))*SIN(('OddsRatio_working_3-way'!Y94)/3)</f>
        <v>-0.2427207911851281</v>
      </c>
      <c r="AJ94" s="11">
        <f>'OddsRatio_working_3-way'!U94/(3*'OddsRatio_working_3-way'!X94^(1/3))*SIN(('OddsRatio_working_3-way'!Y94+2*PI())/3)</f>
        <v>-0.3489452582929673</v>
      </c>
      <c r="AK94" s="11">
        <f>'OddsRatio_working_3-way'!U94/(3*'OddsRatio_working_3-way'!X94^(1/3))*SIN(('OddsRatio_working_3-way'!Y94+4*PI())/3)</f>
        <v>0.59166604947809542</v>
      </c>
      <c r="AL94" s="11">
        <f>'OddsRatio_working_3-way'!Z94+'OddsRatio_working_3-way'!AF94</f>
        <v>1.0861243834888583</v>
      </c>
      <c r="AM94" s="11">
        <f>'OddsRatio_working_3-way'!AA94+'OddsRatio_working_3-way'!AG94</f>
        <v>-0.96346693413038709</v>
      </c>
      <c r="AN94" s="11">
        <f>'OddsRatio_working_3-way'!AB94+'OddsRatio_working_3-way'!AH94</f>
        <v>-0.12265744935847134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1.0861243834888583</v>
      </c>
      <c r="AS94" s="11">
        <f>IF(('OddsRatio_working_3-way'!X94=0),IF(Q94&gt;0,-Q94^(1/3),(-Q94)^(1/3)),'OddsRatio_working_3-way'!AM94-'OddsRatio_working_3-way'!R94/3)</f>
        <v>-0.96346693413038709</v>
      </c>
      <c r="AT94" s="11">
        <f>IF(('OddsRatio_working_3-way'!X94=0),IF(Q94&gt;0,-Q94^(1/3),(-Q94)^(1/3)),'OddsRatio_working_3-way'!AN94-'OddsRatio_working_3-way'!R94/3)</f>
        <v>-0.12265744935847134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1.66</v>
      </c>
      <c r="B95" s="4">
        <f>IF('True_Odds_Calculator_3-way'!B96="","",'True_Odds_Calculator_3-way'!B96)</f>
        <v>3.96</v>
      </c>
      <c r="C95" s="4">
        <f>IF('True_Odds_Calculator_3-way'!C96="","",'True_Odds_Calculator_3-way'!C96)</f>
        <v>5.64</v>
      </c>
      <c r="D95" s="9">
        <f t="shared" si="26"/>
        <v>0.58879115866093779</v>
      </c>
      <c r="E95" s="9">
        <f t="shared" si="27"/>
        <v>0.24200206978926325</v>
      </c>
      <c r="F95" s="9">
        <f t="shared" si="28"/>
        <v>0.1692067715497993</v>
      </c>
      <c r="G95" s="9">
        <f t="shared" si="29"/>
        <v>1.0581743455787294</v>
      </c>
      <c r="H95" s="9">
        <f t="shared" si="30"/>
        <v>1.6983950680819608</v>
      </c>
      <c r="I95" s="9">
        <f t="shared" si="31"/>
        <v>4.1321960629130388</v>
      </c>
      <c r="J95" s="9">
        <f t="shared" si="32"/>
        <v>5.9099289634853038</v>
      </c>
      <c r="K95" s="11">
        <f t="shared" si="33"/>
        <v>0.60240963855421692</v>
      </c>
      <c r="L95" s="11">
        <f t="shared" si="34"/>
        <v>0.25252525252525254</v>
      </c>
      <c r="M95" s="11">
        <f t="shared" si="35"/>
        <v>0.1773049645390071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-0.24449571334985343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0.22279101361387954</v>
      </c>
      <c r="Q95" s="11">
        <f>2*'OddsRatio_working_3-way'!K95*'OddsRatio_working_3-way'!L95*'OddsRatio_working_3-way'!M95</f>
        <v>5.3944555354450259E-2</v>
      </c>
      <c r="R95" s="11">
        <f t="shared" si="36"/>
        <v>0</v>
      </c>
      <c r="S95" s="11">
        <f t="shared" si="37"/>
        <v>-0.91122666553700993</v>
      </c>
      <c r="T95" s="11">
        <f t="shared" si="38"/>
        <v>-0.2206359964980654</v>
      </c>
      <c r="U95" s="11">
        <f>'OddsRatio_working_3-way'!S95-'OddsRatio_working_3-way'!R95^2/3</f>
        <v>-0.91122666553700993</v>
      </c>
      <c r="V95" s="11">
        <f>'OddsRatio_working_3-way'!S95*'OddsRatio_working_3-way'!R95/3-2*'OddsRatio_working_3-way'!R95^3/27-'OddsRatio_working_3-way'!T95</f>
        <v>0.2206359964980654</v>
      </c>
      <c r="W95" s="11">
        <f>'OddsRatio_working_3-way'!V95^2+4*'OddsRatio_working_3-way'!U95^3/27</f>
        <v>-6.3411981477918267E-2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0.16740088442763124</v>
      </c>
      <c r="Y95" s="11">
        <f>IF('OddsRatio_working_3-way'!W95&gt;=0,IF('OddsRatio_working_3-way'!V95+SQRT('OddsRatio_working_3-way'!W95)&gt;0,0,PI()),ACOS('OddsRatio_working_3-way'!V95/(2*'OddsRatio_working_3-way'!X95)))</f>
        <v>0.85130139992709652</v>
      </c>
      <c r="Z95" s="11">
        <f>'OddsRatio_working_3-way'!X95^(1/3)*COS('OddsRatio_working_3-way'!Y95/3)</f>
        <v>0.52908717278936468</v>
      </c>
      <c r="AA95" s="11">
        <f>'OddsRatio_working_3-way'!X95^(1/3)*COS(('OddsRatio_working_3-way'!Y95+2*PI())/3)</f>
        <v>-0.39817269653379167</v>
      </c>
      <c r="AB95" s="11">
        <f>'OddsRatio_working_3-way'!X95^(1/3)*COS(('OddsRatio_working_3-way'!Y95+4*PI())/3)</f>
        <v>-0.13091447625557315</v>
      </c>
      <c r="AC95" s="11">
        <f>'OddsRatio_working_3-way'!X95^(1/3)*SIN('OddsRatio_working_3-way'!Y95/3)</f>
        <v>0.15430160542076984</v>
      </c>
      <c r="AD95" s="11">
        <f>'OddsRatio_working_3-way'!X95^(1/3)*SIN(('OddsRatio_working_3-way'!Y95+2*PI())/3)</f>
        <v>0.38105212974169173</v>
      </c>
      <c r="AE95" s="11">
        <f>'OddsRatio_working_3-way'!X95^(1/3)*SIN(('OddsRatio_working_3-way'!Y95+4*PI())/3)</f>
        <v>-0.53535373516246154</v>
      </c>
      <c r="AF95" s="11">
        <f>-'OddsRatio_working_3-way'!U95/(3*'OddsRatio_working_3-way'!X95^(1/3))*COS(('OddsRatio_working_3-way'!Y95)/3)</f>
        <v>0.52908717278936468</v>
      </c>
      <c r="AG95" s="11">
        <f>-'OddsRatio_working_3-way'!U95/(3*'OddsRatio_working_3-way'!X95^(1/3))*COS(('OddsRatio_working_3-way'!Y95+2*PI())/3)</f>
        <v>-0.39817269653379167</v>
      </c>
      <c r="AH95" s="11">
        <f>-'OddsRatio_working_3-way'!U95/(3*'OddsRatio_working_3-way'!X95^(1/3))*COS(('OddsRatio_working_3-way'!Y95+4*PI())/3)</f>
        <v>-0.13091447625557315</v>
      </c>
      <c r="AI95" s="11">
        <f>'OddsRatio_working_3-way'!U95/(3*'OddsRatio_working_3-way'!X95^(1/3))*SIN(('OddsRatio_working_3-way'!Y95)/3)</f>
        <v>-0.15430160542076984</v>
      </c>
      <c r="AJ95" s="11">
        <f>'OddsRatio_working_3-way'!U95/(3*'OddsRatio_working_3-way'!X95^(1/3))*SIN(('OddsRatio_working_3-way'!Y95+2*PI())/3)</f>
        <v>-0.38105212974169173</v>
      </c>
      <c r="AK95" s="11">
        <f>'OddsRatio_working_3-way'!U95/(3*'OddsRatio_working_3-way'!X95^(1/3))*SIN(('OddsRatio_working_3-way'!Y95+4*PI())/3)</f>
        <v>0.53535373516246154</v>
      </c>
      <c r="AL95" s="11">
        <f>'OddsRatio_working_3-way'!Z95+'OddsRatio_working_3-way'!AF95</f>
        <v>1.0581743455787294</v>
      </c>
      <c r="AM95" s="11">
        <f>'OddsRatio_working_3-way'!AA95+'OddsRatio_working_3-way'!AG95</f>
        <v>-0.79634539306758334</v>
      </c>
      <c r="AN95" s="11">
        <f>'OddsRatio_working_3-way'!AB95+'OddsRatio_working_3-way'!AH95</f>
        <v>-0.2618289525111463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1.0581743455787294</v>
      </c>
      <c r="AS95" s="11">
        <f>IF(('OddsRatio_working_3-way'!X95=0),IF(Q95&gt;0,-Q95^(1/3),(-Q95)^(1/3)),'OddsRatio_working_3-way'!AM95-'OddsRatio_working_3-way'!R95/3)</f>
        <v>-0.79634539306758334</v>
      </c>
      <c r="AT95" s="11">
        <f>IF(('OddsRatio_working_3-way'!X95=0),IF(Q95&gt;0,-Q95^(1/3),(-Q95)^(1/3)),'OddsRatio_working_3-way'!AN95-'OddsRatio_working_3-way'!R95/3)</f>
        <v>-0.2618289525111463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3.74</v>
      </c>
      <c r="B96" s="4">
        <f>IF('True_Odds_Calculator_3-way'!B97="","",'True_Odds_Calculator_3-way'!B97)</f>
        <v>3.38</v>
      </c>
      <c r="C96" s="4">
        <f>IF('True_Odds_Calculator_3-way'!C97="","",'True_Odds_Calculator_3-way'!C97)</f>
        <v>2.15</v>
      </c>
      <c r="D96" s="9">
        <f t="shared" si="26"/>
        <v>0.25890517883268716</v>
      </c>
      <c r="E96" s="9">
        <f t="shared" si="27"/>
        <v>0.28683426649542865</v>
      </c>
      <c r="F96" s="9">
        <f t="shared" si="28"/>
        <v>0.4542605546718842</v>
      </c>
      <c r="G96" s="9">
        <f t="shared" si="29"/>
        <v>1.0446780697446387</v>
      </c>
      <c r="H96" s="9">
        <f t="shared" si="30"/>
        <v>3.862417911100311</v>
      </c>
      <c r="I96" s="9">
        <f t="shared" si="31"/>
        <v>3.4863338059922393</v>
      </c>
      <c r="J96" s="9">
        <f t="shared" si="32"/>
        <v>2.2013797802063344</v>
      </c>
      <c r="K96" s="11">
        <f t="shared" si="33"/>
        <v>0.26737967914438499</v>
      </c>
      <c r="L96" s="11">
        <f t="shared" si="34"/>
        <v>0.29585798816568049</v>
      </c>
      <c r="M96" s="11">
        <f t="shared" si="35"/>
        <v>0.46511627906976744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-0.27592979471333678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0.23069637928103681</v>
      </c>
      <c r="Q96" s="11">
        <f>2*'OddsRatio_working_3-way'!K96*'OddsRatio_working_3-way'!L96*'OddsRatio_working_3-way'!M96</f>
        <v>7.358736181213292E-2</v>
      </c>
      <c r="R96" s="11">
        <f t="shared" si="36"/>
        <v>0</v>
      </c>
      <c r="S96" s="11">
        <f t="shared" si="37"/>
        <v>-0.836069115046844</v>
      </c>
      <c r="T96" s="11">
        <f t="shared" si="38"/>
        <v>-0.26668871293360241</v>
      </c>
      <c r="U96" s="11">
        <f>'OddsRatio_working_3-way'!S96-'OddsRatio_working_3-way'!R96^2/3</f>
        <v>-0.836069115046844</v>
      </c>
      <c r="V96" s="11">
        <f>'OddsRatio_working_3-way'!S96*'OddsRatio_working_3-way'!R96/3-2*'OddsRatio_working_3-way'!R96^3/27-'OddsRatio_working_3-way'!T96</f>
        <v>0.26668871293360241</v>
      </c>
      <c r="W96" s="11">
        <f>'OddsRatio_working_3-way'!V96^2+4*'OddsRatio_working_3-way'!U96^3/27</f>
        <v>-1.5458164567167768E-2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0.14712327668773997</v>
      </c>
      <c r="Y96" s="11">
        <f>IF('OddsRatio_working_3-way'!W96&gt;=0,IF('OddsRatio_working_3-way'!V96+SQRT('OddsRatio_working_3-way'!W96)&gt;0,0,PI()),ACOS('OddsRatio_working_3-way'!V96/(2*'OddsRatio_working_3-way'!X96)))</f>
        <v>0.43624569492445242</v>
      </c>
      <c r="Z96" s="11">
        <f>'OddsRatio_working_3-way'!X96^(1/3)*COS('OddsRatio_working_3-way'!Y96/3)</f>
        <v>0.52233903487231936</v>
      </c>
      <c r="AA96" s="11">
        <f>'OddsRatio_working_3-way'!X96^(1/3)*COS(('OddsRatio_working_3-way'!Y96+2*PI())/3)</f>
        <v>-0.32741699473304603</v>
      </c>
      <c r="AB96" s="11">
        <f>'OddsRatio_working_3-way'!X96^(1/3)*COS(('OddsRatio_working_3-way'!Y96+4*PI())/3)</f>
        <v>-0.19492204013927342</v>
      </c>
      <c r="AC96" s="11">
        <f>'OddsRatio_working_3-way'!X96^(1/3)*SIN('OddsRatio_working_3-way'!Y96/3)</f>
        <v>7.6495997700981866E-2</v>
      </c>
      <c r="AD96" s="11">
        <f>'OddsRatio_working_3-way'!X96^(1/3)*SIN(('OddsRatio_working_3-way'!Y96+2*PI())/3)</f>
        <v>0.41411087473718339</v>
      </c>
      <c r="AE96" s="11">
        <f>'OddsRatio_working_3-way'!X96^(1/3)*SIN(('OddsRatio_working_3-way'!Y96+4*PI())/3)</f>
        <v>-0.49060687243816531</v>
      </c>
      <c r="AF96" s="11">
        <f>-'OddsRatio_working_3-way'!U96/(3*'OddsRatio_working_3-way'!X96^(1/3))*COS(('OddsRatio_working_3-way'!Y96)/3)</f>
        <v>0.52233903487231925</v>
      </c>
      <c r="AG96" s="11">
        <f>-'OddsRatio_working_3-way'!U96/(3*'OddsRatio_working_3-way'!X96^(1/3))*COS(('OddsRatio_working_3-way'!Y96+2*PI())/3)</f>
        <v>-0.32741699473304597</v>
      </c>
      <c r="AH96" s="11">
        <f>-'OddsRatio_working_3-way'!U96/(3*'OddsRatio_working_3-way'!X96^(1/3))*COS(('OddsRatio_working_3-way'!Y96+4*PI())/3)</f>
        <v>-0.19492204013927339</v>
      </c>
      <c r="AI96" s="11">
        <f>'OddsRatio_working_3-way'!U96/(3*'OddsRatio_working_3-way'!X96^(1/3))*SIN(('OddsRatio_working_3-way'!Y96)/3)</f>
        <v>-7.6495997700981852E-2</v>
      </c>
      <c r="AJ96" s="11">
        <f>'OddsRatio_working_3-way'!U96/(3*'OddsRatio_working_3-way'!X96^(1/3))*SIN(('OddsRatio_working_3-way'!Y96+2*PI())/3)</f>
        <v>-0.41411087473718328</v>
      </c>
      <c r="AK96" s="11">
        <f>'OddsRatio_working_3-way'!U96/(3*'OddsRatio_working_3-way'!X96^(1/3))*SIN(('OddsRatio_working_3-way'!Y96+4*PI())/3)</f>
        <v>0.4906068724381652</v>
      </c>
      <c r="AL96" s="11">
        <f>'OddsRatio_working_3-way'!Z96+'OddsRatio_working_3-way'!AF96</f>
        <v>1.0446780697446387</v>
      </c>
      <c r="AM96" s="11">
        <f>'OddsRatio_working_3-way'!AA96+'OddsRatio_working_3-way'!AG96</f>
        <v>-0.65483398946609195</v>
      </c>
      <c r="AN96" s="11">
        <f>'OddsRatio_working_3-way'!AB96+'OddsRatio_working_3-way'!AH96</f>
        <v>-0.38984408027854678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1.0446780697446387</v>
      </c>
      <c r="AS96" s="11">
        <f>IF(('OddsRatio_working_3-way'!X96=0),IF(Q96&gt;0,-Q96^(1/3),(-Q96)^(1/3)),'OddsRatio_working_3-way'!AM96-'OddsRatio_working_3-way'!R96/3)</f>
        <v>-0.65483398946609195</v>
      </c>
      <c r="AT96" s="11">
        <f>IF(('OddsRatio_working_3-way'!X96=0),IF(Q96&gt;0,-Q96^(1/3),(-Q96)^(1/3)),'OddsRatio_working_3-way'!AN96-'OddsRatio_working_3-way'!R96/3)</f>
        <v>-0.38984408027854678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1.63</v>
      </c>
      <c r="B97" s="4">
        <f>IF('True_Odds_Calculator_3-way'!B98="","",'True_Odds_Calculator_3-way'!B98)</f>
        <v>4.12</v>
      </c>
      <c r="C97" s="4">
        <f>IF('True_Odds_Calculator_3-way'!C98="","",'True_Odds_Calculator_3-way'!C98)</f>
        <v>5.75</v>
      </c>
      <c r="D97" s="9">
        <f t="shared" si="26"/>
        <v>0.60068600531732463</v>
      </c>
      <c r="E97" s="9">
        <f t="shared" si="27"/>
        <v>0.23298287441681814</v>
      </c>
      <c r="F97" s="9">
        <f t="shared" si="28"/>
        <v>0.16633112026585725</v>
      </c>
      <c r="G97" s="9">
        <f t="shared" si="29"/>
        <v>1.0551797977326169</v>
      </c>
      <c r="H97" s="9">
        <f t="shared" si="30"/>
        <v>1.6647632725715487</v>
      </c>
      <c r="I97" s="9">
        <f t="shared" si="31"/>
        <v>4.2921609689257654</v>
      </c>
      <c r="J97" s="9">
        <f t="shared" si="32"/>
        <v>6.0121040392299321</v>
      </c>
      <c r="K97" s="11">
        <f t="shared" si="33"/>
        <v>0.61349693251533743</v>
      </c>
      <c r="L97" s="11">
        <f t="shared" si="34"/>
        <v>0.24271844660194175</v>
      </c>
      <c r="M97" s="11">
        <f t="shared" si="35"/>
        <v>0.17391304347826086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-0.24178874884435209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0.22012342449896027</v>
      </c>
      <c r="Q97" s="11">
        <f>2*'OddsRatio_working_3-way'!K97*'OddsRatio_working_3-way'!L97*'OddsRatio_working_3-way'!M97</f>
        <v>5.179374694093182E-2</v>
      </c>
      <c r="R97" s="11">
        <f t="shared" si="36"/>
        <v>0</v>
      </c>
      <c r="S97" s="11">
        <f t="shared" si="37"/>
        <v>-0.91039564723775235</v>
      </c>
      <c r="T97" s="11">
        <f t="shared" si="38"/>
        <v>-0.21421074052652994</v>
      </c>
      <c r="U97" s="11">
        <f>'OddsRatio_working_3-way'!S97-'OddsRatio_working_3-way'!R97^2/3</f>
        <v>-0.91039564723775235</v>
      </c>
      <c r="V97" s="11">
        <f>'OddsRatio_working_3-way'!S97*'OddsRatio_working_3-way'!R97/3-2*'OddsRatio_working_3-way'!R97^3/27-'OddsRatio_working_3-way'!T97</f>
        <v>0.21421074052652994</v>
      </c>
      <c r="W97" s="11">
        <f>'OddsRatio_working_3-way'!V97^2+4*'OddsRatio_working_3-way'!U97^3/27</f>
        <v>-6.5899585878627182E-2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0.16717193786305129</v>
      </c>
      <c r="Y97" s="11">
        <f>IF('OddsRatio_working_3-way'!W97&gt;=0,IF('OddsRatio_working_3-way'!V97+SQRT('OddsRatio_working_3-way'!W97)&gt;0,0,PI()),ACOS('OddsRatio_working_3-way'!V97/(2*'OddsRatio_working_3-way'!X97)))</f>
        <v>0.87539987078758041</v>
      </c>
      <c r="Z97" s="11">
        <f>'OddsRatio_working_3-way'!X97^(1/3)*COS('OddsRatio_working_3-way'!Y97/3)</f>
        <v>0.52758989886630847</v>
      </c>
      <c r="AA97" s="11">
        <f>'OddsRatio_working_3-way'!X97^(1/3)*COS(('OddsRatio_working_3-way'!Y97+2*PI())/3)</f>
        <v>-0.40103774804246889</v>
      </c>
      <c r="AB97" s="11">
        <f>'OddsRatio_working_3-way'!X97^(1/3)*COS(('OddsRatio_working_3-way'!Y97+4*PI())/3)</f>
        <v>-0.12655215082383975</v>
      </c>
      <c r="AC97" s="11">
        <f>'OddsRatio_working_3-way'!X97^(1/3)*SIN('OddsRatio_working_3-way'!Y97/3)</f>
        <v>0.15847433344285075</v>
      </c>
      <c r="AD97" s="11">
        <f>'OddsRatio_working_3-way'!X97^(1/3)*SIN(('OddsRatio_working_3-way'!Y97+2*PI())/3)</f>
        <v>0.37766908847686059</v>
      </c>
      <c r="AE97" s="11">
        <f>'OddsRatio_working_3-way'!X97^(1/3)*SIN(('OddsRatio_working_3-way'!Y97+4*PI())/3)</f>
        <v>-0.53614342191971132</v>
      </c>
      <c r="AF97" s="11">
        <f>-'OddsRatio_working_3-way'!U97/(3*'OddsRatio_working_3-way'!X97^(1/3))*COS(('OddsRatio_working_3-way'!Y97)/3)</f>
        <v>0.52758989886630847</v>
      </c>
      <c r="AG97" s="11">
        <f>-'OddsRatio_working_3-way'!U97/(3*'OddsRatio_working_3-way'!X97^(1/3))*COS(('OddsRatio_working_3-way'!Y97+2*PI())/3)</f>
        <v>-0.40103774804246889</v>
      </c>
      <c r="AH97" s="11">
        <f>-'OddsRatio_working_3-way'!U97/(3*'OddsRatio_working_3-way'!X97^(1/3))*COS(('OddsRatio_working_3-way'!Y97+4*PI())/3)</f>
        <v>-0.12655215082383975</v>
      </c>
      <c r="AI97" s="11">
        <f>'OddsRatio_working_3-way'!U97/(3*'OddsRatio_working_3-way'!X97^(1/3))*SIN(('OddsRatio_working_3-way'!Y97)/3)</f>
        <v>-0.15847433344285075</v>
      </c>
      <c r="AJ97" s="11">
        <f>'OddsRatio_working_3-way'!U97/(3*'OddsRatio_working_3-way'!X97^(1/3))*SIN(('OddsRatio_working_3-way'!Y97+2*PI())/3)</f>
        <v>-0.37766908847686059</v>
      </c>
      <c r="AK97" s="11">
        <f>'OddsRatio_working_3-way'!U97/(3*'OddsRatio_working_3-way'!X97^(1/3))*SIN(('OddsRatio_working_3-way'!Y97+4*PI())/3)</f>
        <v>0.53614342191971132</v>
      </c>
      <c r="AL97" s="11">
        <f>'OddsRatio_working_3-way'!Z97+'OddsRatio_working_3-way'!AF97</f>
        <v>1.0551797977326169</v>
      </c>
      <c r="AM97" s="11">
        <f>'OddsRatio_working_3-way'!AA97+'OddsRatio_working_3-way'!AG97</f>
        <v>-0.80207549608493778</v>
      </c>
      <c r="AN97" s="11">
        <f>'OddsRatio_working_3-way'!AB97+'OddsRatio_working_3-way'!AH97</f>
        <v>-0.2531043016476795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1.0551797977326169</v>
      </c>
      <c r="AS97" s="11">
        <f>IF(('OddsRatio_working_3-way'!X97=0),IF(Q97&gt;0,-Q97^(1/3),(-Q97)^(1/3)),'OddsRatio_working_3-way'!AM97-'OddsRatio_working_3-way'!R97/3)</f>
        <v>-0.80207549608493778</v>
      </c>
      <c r="AT97" s="11">
        <f>IF(('OddsRatio_working_3-way'!X97=0),IF(Q97&gt;0,-Q97^(1/3),(-Q97)^(1/3)),'OddsRatio_working_3-way'!AN97-'OddsRatio_working_3-way'!R97/3)</f>
        <v>-0.2531043016476795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2.4700000000000002</v>
      </c>
      <c r="B98" s="4">
        <f>IF('True_Odds_Calculator_3-way'!B99="","",'True_Odds_Calculator_3-way'!B99)</f>
        <v>3.24</v>
      </c>
      <c r="C98" s="4">
        <f>IF('True_Odds_Calculator_3-way'!C99="","",'True_Odds_Calculator_3-way'!C99)</f>
        <v>3.18</v>
      </c>
      <c r="D98" s="9">
        <f t="shared" si="26"/>
        <v>0.39477466422032204</v>
      </c>
      <c r="E98" s="9">
        <f t="shared" si="27"/>
        <v>0.29974778397107482</v>
      </c>
      <c r="F98" s="9">
        <f t="shared" si="28"/>
        <v>0.30547755180860348</v>
      </c>
      <c r="G98" s="9">
        <f t="shared" si="29"/>
        <v>1.0429187909247428</v>
      </c>
      <c r="H98" s="9">
        <f t="shared" si="30"/>
        <v>2.5330906226593717</v>
      </c>
      <c r="I98" s="9">
        <f t="shared" si="31"/>
        <v>3.3361380916714247</v>
      </c>
      <c r="J98" s="9">
        <f t="shared" si="32"/>
        <v>3.2735629642159387</v>
      </c>
      <c r="K98" s="11">
        <f t="shared" si="33"/>
        <v>0.40485829959514169</v>
      </c>
      <c r="L98" s="11">
        <f t="shared" si="34"/>
        <v>0.30864197530864196</v>
      </c>
      <c r="M98" s="11">
        <f t="shared" si="35"/>
        <v>0.31446540880503143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-0.2820673141758876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0.2314441517795815</v>
      </c>
      <c r="Q98" s="11">
        <f>2*'OddsRatio_working_3-way'!K98*'OddsRatio_working_3-way'!L98*'OddsRatio_working_3-way'!M98</f>
        <v>7.8588846105121055E-2</v>
      </c>
      <c r="R98" s="11">
        <f t="shared" si="36"/>
        <v>0</v>
      </c>
      <c r="S98" s="11">
        <f t="shared" si="37"/>
        <v>-0.82052808017046874</v>
      </c>
      <c r="T98" s="11">
        <f t="shared" si="38"/>
        <v>-0.27861734470983662</v>
      </c>
      <c r="U98" s="11">
        <f>'OddsRatio_working_3-way'!S98-'OddsRatio_working_3-way'!R98^2/3</f>
        <v>-0.82052808017046874</v>
      </c>
      <c r="V98" s="11">
        <f>'OddsRatio_working_3-way'!S98*'OddsRatio_working_3-way'!R98/3-2*'OddsRatio_working_3-way'!R98^3/27-'OddsRatio_working_3-way'!T98</f>
        <v>0.27861734470983662</v>
      </c>
      <c r="W98" s="11">
        <f>'OddsRatio_working_3-way'!V98^2+4*'OddsRatio_working_3-way'!U98^3/27</f>
        <v>-4.2144388541073274E-3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0.14304025974115406</v>
      </c>
      <c r="Y98" s="11">
        <f>IF('OddsRatio_working_3-way'!W98&gt;=0,IF('OddsRatio_working_3-way'!V98+SQRT('OddsRatio_working_3-way'!W98)&gt;0,0,PI()),ACOS('OddsRatio_working_3-way'!V98/(2*'OddsRatio_working_3-way'!X98)))</f>
        <v>0.22891874360316455</v>
      </c>
      <c r="Z98" s="11">
        <f>'OddsRatio_working_3-way'!X98^(1/3)*COS('OddsRatio_working_3-way'!Y98/3)</f>
        <v>0.52145939546237152</v>
      </c>
      <c r="AA98" s="11">
        <f>'OddsRatio_working_3-way'!X98^(1/3)*COS(('OddsRatio_working_3-way'!Y98+2*PI())/3)</f>
        <v>-0.29525641500391087</v>
      </c>
      <c r="AB98" s="11">
        <f>'OddsRatio_working_3-way'!X98^(1/3)*COS(('OddsRatio_working_3-way'!Y98+4*PI())/3)</f>
        <v>-0.2262029804584608</v>
      </c>
      <c r="AC98" s="11">
        <f>'OddsRatio_working_3-way'!X98^(1/3)*SIN('OddsRatio_working_3-way'!Y98/3)</f>
        <v>3.9868019023283928E-2</v>
      </c>
      <c r="AD98" s="11">
        <f>'OddsRatio_working_3-way'!X98^(1/3)*SIN(('OddsRatio_working_3-way'!Y98+2*PI())/3)</f>
        <v>0.43166307400084769</v>
      </c>
      <c r="AE98" s="11">
        <f>'OddsRatio_working_3-way'!X98^(1/3)*SIN(('OddsRatio_working_3-way'!Y98+4*PI())/3)</f>
        <v>-0.47153109302413149</v>
      </c>
      <c r="AF98" s="11">
        <f>-'OddsRatio_working_3-way'!U98/(3*'OddsRatio_working_3-way'!X98^(1/3))*COS(('OddsRatio_working_3-way'!Y98)/3)</f>
        <v>0.52145939546237141</v>
      </c>
      <c r="AG98" s="11">
        <f>-'OddsRatio_working_3-way'!U98/(3*'OddsRatio_working_3-way'!X98^(1/3))*COS(('OddsRatio_working_3-way'!Y98+2*PI())/3)</f>
        <v>-0.29525641500391081</v>
      </c>
      <c r="AH98" s="11">
        <f>-'OddsRatio_working_3-way'!U98/(3*'OddsRatio_working_3-way'!X98^(1/3))*COS(('OddsRatio_working_3-way'!Y98+4*PI())/3)</f>
        <v>-0.22620298045846074</v>
      </c>
      <c r="AI98" s="11">
        <f>'OddsRatio_working_3-way'!U98/(3*'OddsRatio_working_3-way'!X98^(1/3))*SIN(('OddsRatio_working_3-way'!Y98)/3)</f>
        <v>-3.9868019023283914E-2</v>
      </c>
      <c r="AJ98" s="11">
        <f>'OddsRatio_working_3-way'!U98/(3*'OddsRatio_working_3-way'!X98^(1/3))*SIN(('OddsRatio_working_3-way'!Y98+2*PI())/3)</f>
        <v>-0.43166307400084758</v>
      </c>
      <c r="AK98" s="11">
        <f>'OddsRatio_working_3-way'!U98/(3*'OddsRatio_working_3-way'!X98^(1/3))*SIN(('OddsRatio_working_3-way'!Y98+4*PI())/3)</f>
        <v>0.47153109302413138</v>
      </c>
      <c r="AL98" s="11">
        <f>'OddsRatio_working_3-way'!Z98+'OddsRatio_working_3-way'!AF98</f>
        <v>1.0429187909247428</v>
      </c>
      <c r="AM98" s="11">
        <f>'OddsRatio_working_3-way'!AA98+'OddsRatio_working_3-way'!AG98</f>
        <v>-0.59051283000782173</v>
      </c>
      <c r="AN98" s="11">
        <f>'OddsRatio_working_3-way'!AB98+'OddsRatio_working_3-way'!AH98</f>
        <v>-0.45240596091692153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1.0429187909247428</v>
      </c>
      <c r="AS98" s="11">
        <f>IF(('OddsRatio_working_3-way'!X98=0),IF(Q98&gt;0,-Q98^(1/3),(-Q98)^(1/3)),'OddsRatio_working_3-way'!AM98-'OddsRatio_working_3-way'!R98/3)</f>
        <v>-0.59051283000782173</v>
      </c>
      <c r="AT98" s="11">
        <f>IF(('OddsRatio_working_3-way'!X98=0),IF(Q98&gt;0,-Q98^(1/3),(-Q98)^(1/3)),'OddsRatio_working_3-way'!AN98-'OddsRatio_working_3-way'!R98/3)</f>
        <v>-0.45240596091692153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1.1299999999999999</v>
      </c>
      <c r="B99" s="4">
        <f>IF('True_Odds_Calculator_3-way'!B100="","",'True_Odds_Calculator_3-way'!B100)</f>
        <v>9.43</v>
      </c>
      <c r="C99" s="4">
        <f>IF('True_Odds_Calculator_3-way'!C100="","",'True_Odds_Calculator_3-way'!C100)</f>
        <v>26.1</v>
      </c>
      <c r="D99" s="9">
        <f t="shared" si="26"/>
        <v>0.87144209952522766</v>
      </c>
      <c r="E99" s="9">
        <f t="shared" si="27"/>
        <v>9.4640417216193928E-2</v>
      </c>
      <c r="F99" s="9">
        <f t="shared" si="28"/>
        <v>3.391748325857858E-2</v>
      </c>
      <c r="G99" s="9">
        <f t="shared" si="29"/>
        <v>1.1347936108064873</v>
      </c>
      <c r="H99" s="9">
        <f t="shared" si="30"/>
        <v>1.1475231694048431</v>
      </c>
      <c r="I99" s="9">
        <f t="shared" si="31"/>
        <v>10.56631013909869</v>
      </c>
      <c r="J99" s="9">
        <f t="shared" si="32"/>
        <v>29.483319631242832</v>
      </c>
      <c r="K99" s="11">
        <f t="shared" si="33"/>
        <v>0.88495575221238942</v>
      </c>
      <c r="L99" s="11">
        <f t="shared" si="34"/>
        <v>0.10604453870625663</v>
      </c>
      <c r="M99" s="11">
        <f t="shared" si="35"/>
        <v>3.8314176245210725E-2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-9.890403384536961E-2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0.12102733437943235</v>
      </c>
      <c r="Q99" s="11">
        <f>2*'OddsRatio_working_3-way'!K99*'OddsRatio_working_3-way'!L99*'OddsRatio_working_3-way'!M99</f>
        <v>7.1911666297939597E-3</v>
      </c>
      <c r="R99" s="11">
        <f t="shared" si="36"/>
        <v>0</v>
      </c>
      <c r="S99" s="11">
        <f t="shared" si="37"/>
        <v>-1.2236845118840265</v>
      </c>
      <c r="T99" s="11">
        <f t="shared" si="38"/>
        <v>-7.2708527147000976E-2</v>
      </c>
      <c r="U99" s="11">
        <f>'OddsRatio_working_3-way'!S99-'OddsRatio_working_3-way'!R99^2/3</f>
        <v>-1.2236845118840265</v>
      </c>
      <c r="V99" s="11">
        <f>'OddsRatio_working_3-way'!S99*'OddsRatio_working_3-way'!R99/3-2*'OddsRatio_working_3-way'!R99^3/27-'OddsRatio_working_3-way'!T99</f>
        <v>7.2708527147000976E-2</v>
      </c>
      <c r="W99" s="11">
        <f>'OddsRatio_working_3-way'!V99^2+4*'OddsRatio_working_3-way'!U99^3/27</f>
        <v>-0.26617270256632886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0.26050874864686169</v>
      </c>
      <c r="Y99" s="11">
        <f>IF('OddsRatio_working_3-way'!W99&gt;=0,IF('OddsRatio_working_3-way'!V99+SQRT('OddsRatio_working_3-way'!W99)&gt;0,0,PI()),ACOS('OddsRatio_working_3-way'!V99/(2*'OddsRatio_working_3-way'!X99)))</f>
        <v>1.4307883356452435</v>
      </c>
      <c r="Z99" s="11">
        <f>'OddsRatio_working_3-way'!X99^(1/3)*COS('OddsRatio_working_3-way'!Y99/3)</f>
        <v>0.56739680540324366</v>
      </c>
      <c r="AA99" s="11">
        <f>'OddsRatio_working_3-way'!X99^(1/3)*COS(('OddsRatio_working_3-way'!Y99+2*PI())/3)</f>
        <v>-0.53760148831629473</v>
      </c>
      <c r="AB99" s="11">
        <f>'OddsRatio_working_3-way'!X99^(1/3)*COS(('OddsRatio_working_3-way'!Y99+4*PI())/3)</f>
        <v>-2.9795317086949356E-2</v>
      </c>
      <c r="AC99" s="11">
        <f>'OddsRatio_working_3-way'!X99^(1/3)*SIN('OddsRatio_working_3-way'!Y99/3)</f>
        <v>0.29318202965541595</v>
      </c>
      <c r="AD99" s="11">
        <f>'OddsRatio_working_3-way'!X99^(1/3)*SIN(('OddsRatio_working_3-way'!Y99+2*PI())/3)</f>
        <v>0.34478903267763661</v>
      </c>
      <c r="AE99" s="11">
        <f>'OddsRatio_working_3-way'!X99^(1/3)*SIN(('OddsRatio_working_3-way'!Y99+4*PI())/3)</f>
        <v>-0.63797106233305256</v>
      </c>
      <c r="AF99" s="11">
        <f>-'OddsRatio_working_3-way'!U99/(3*'OddsRatio_working_3-way'!X99^(1/3))*COS(('OddsRatio_working_3-way'!Y99)/3)</f>
        <v>0.56739680540324366</v>
      </c>
      <c r="AG99" s="11">
        <f>-'OddsRatio_working_3-way'!U99/(3*'OddsRatio_working_3-way'!X99^(1/3))*COS(('OddsRatio_working_3-way'!Y99+2*PI())/3)</f>
        <v>-0.53760148831629473</v>
      </c>
      <c r="AH99" s="11">
        <f>-'OddsRatio_working_3-way'!U99/(3*'OddsRatio_working_3-way'!X99^(1/3))*COS(('OddsRatio_working_3-way'!Y99+4*PI())/3)</f>
        <v>-2.9795317086949356E-2</v>
      </c>
      <c r="AI99" s="11">
        <f>'OddsRatio_working_3-way'!U99/(3*'OddsRatio_working_3-way'!X99^(1/3))*SIN(('OddsRatio_working_3-way'!Y99)/3)</f>
        <v>-0.29318202965541595</v>
      </c>
      <c r="AJ99" s="11">
        <f>'OddsRatio_working_3-way'!U99/(3*'OddsRatio_working_3-way'!X99^(1/3))*SIN(('OddsRatio_working_3-way'!Y99+2*PI())/3)</f>
        <v>-0.34478903267763661</v>
      </c>
      <c r="AK99" s="11">
        <f>'OddsRatio_working_3-way'!U99/(3*'OddsRatio_working_3-way'!X99^(1/3))*SIN(('OddsRatio_working_3-way'!Y99+4*PI())/3)</f>
        <v>0.63797106233305256</v>
      </c>
      <c r="AL99" s="11">
        <f>'OddsRatio_working_3-way'!Z99+'OddsRatio_working_3-way'!AF99</f>
        <v>1.1347936108064873</v>
      </c>
      <c r="AM99" s="11">
        <f>'OddsRatio_working_3-way'!AA99+'OddsRatio_working_3-way'!AG99</f>
        <v>-1.0752029766325895</v>
      </c>
      <c r="AN99" s="11">
        <f>'OddsRatio_working_3-way'!AB99+'OddsRatio_working_3-way'!AH99</f>
        <v>-5.9590634173898711E-2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1.1347936108064873</v>
      </c>
      <c r="AS99" s="11">
        <f>IF(('OddsRatio_working_3-way'!X99=0),IF(Q99&gt;0,-Q99^(1/3),(-Q99)^(1/3)),'OddsRatio_working_3-way'!AM99-'OddsRatio_working_3-way'!R99/3)</f>
        <v>-1.0752029766325895</v>
      </c>
      <c r="AT99" s="11">
        <f>IF(('OddsRatio_working_3-way'!X99=0),IF(Q99&gt;0,-Q99^(1/3),(-Q99)^(1/3)),'OddsRatio_working_3-way'!AN99-'OddsRatio_working_3-way'!R99/3)</f>
        <v>-5.9590634173898711E-2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3.26</v>
      </c>
      <c r="B100" s="4">
        <f>IF('True_Odds_Calculator_3-way'!B101="","",'True_Odds_Calculator_3-way'!B101)</f>
        <v>3.25</v>
      </c>
      <c r="C100" s="4">
        <f>IF('True_Odds_Calculator_3-way'!C101="","",'True_Odds_Calculator_3-way'!C101)</f>
        <v>2.27</v>
      </c>
      <c r="D100" s="9">
        <f t="shared" si="26"/>
        <v>0.28942732412135086</v>
      </c>
      <c r="E100" s="9">
        <f t="shared" si="27"/>
        <v>0.29034019051999199</v>
      </c>
      <c r="F100" s="9">
        <f t="shared" si="28"/>
        <v>0.42023248535865687</v>
      </c>
      <c r="G100" s="9">
        <f t="shared" si="29"/>
        <v>1.0863269022590745</v>
      </c>
      <c r="H100" s="9">
        <f t="shared" si="30"/>
        <v>3.455098799105508</v>
      </c>
      <c r="I100" s="9">
        <f t="shared" si="31"/>
        <v>3.4442355300829179</v>
      </c>
      <c r="J100" s="9">
        <f t="shared" si="32"/>
        <v>2.3796351658690247</v>
      </c>
      <c r="K100" s="11">
        <f t="shared" si="33"/>
        <v>0.30674846625766872</v>
      </c>
      <c r="L100" s="11">
        <f t="shared" si="34"/>
        <v>0.30769230769230771</v>
      </c>
      <c r="M100" s="11">
        <f t="shared" si="35"/>
        <v>0.44052863436123346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-0.26851457237122478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0.24032614503142327</v>
      </c>
      <c r="Q100" s="11">
        <f>2*'OddsRatio_working_3-way'!K100*'OddsRatio_working_3-way'!L100*'OddsRatio_working_3-way'!M100</f>
        <v>8.3157835651011522E-2</v>
      </c>
      <c r="R100" s="11">
        <f t="shared" si="36"/>
        <v>0</v>
      </c>
      <c r="S100" s="11">
        <f t="shared" si="37"/>
        <v>-0.89502086575461293</v>
      </c>
      <c r="T100" s="11">
        <f t="shared" si="38"/>
        <v>-0.30969580129917407</v>
      </c>
      <c r="U100" s="11">
        <f>'OddsRatio_working_3-way'!S100-'OddsRatio_working_3-way'!R100^2/3</f>
        <v>-0.89502086575461293</v>
      </c>
      <c r="V100" s="11">
        <f>'OddsRatio_working_3-way'!S100*'OddsRatio_working_3-way'!R100/3-2*'OddsRatio_working_3-way'!R100^3/27-'OddsRatio_working_3-way'!T100</f>
        <v>0.30969580129917407</v>
      </c>
      <c r="W100" s="11">
        <f>'OddsRatio_working_3-way'!V100^2+4*'OddsRatio_working_3-way'!U100^3/27</f>
        <v>-1.0305920752813599E-2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0.16295506289706918</v>
      </c>
      <c r="Y100" s="11">
        <f>IF('OddsRatio_working_3-way'!W100&gt;=0,IF('OddsRatio_working_3-way'!V100+SQRT('OddsRatio_working_3-way'!W100)&gt;0,0,PI()),ACOS('OddsRatio_working_3-way'!V100/(2*'OddsRatio_working_3-way'!X100)))</f>
        <v>0.3167617240706242</v>
      </c>
      <c r="Z100" s="11">
        <f>'OddsRatio_working_3-way'!X100^(1/3)*COS('OddsRatio_working_3-way'!Y100/3)</f>
        <v>0.54316345112953723</v>
      </c>
      <c r="AA100" s="11">
        <f>'OddsRatio_working_3-way'!X100^(1/3)*COS(('OddsRatio_working_3-way'!Y100+2*PI())/3)</f>
        <v>-0.32143466385772568</v>
      </c>
      <c r="AB100" s="11">
        <f>'OddsRatio_working_3-way'!X100^(1/3)*COS(('OddsRatio_working_3-way'!Y100+4*PI())/3)</f>
        <v>-0.22172878727181167</v>
      </c>
      <c r="AC100" s="11">
        <f>'OddsRatio_working_3-way'!X100^(1/3)*SIN('OddsRatio_working_3-way'!Y100/3)</f>
        <v>5.7565214686665207E-2</v>
      </c>
      <c r="AD100" s="11">
        <f>'OddsRatio_working_3-way'!X100^(1/3)*SIN(('OddsRatio_working_3-way'!Y100+2*PI())/3)</f>
        <v>0.44161073974207404</v>
      </c>
      <c r="AE100" s="11">
        <f>'OddsRatio_working_3-way'!X100^(1/3)*SIN(('OddsRatio_working_3-way'!Y100+4*PI())/3)</f>
        <v>-0.49917595442873919</v>
      </c>
      <c r="AF100" s="11">
        <f>-'OddsRatio_working_3-way'!U100/(3*'OddsRatio_working_3-way'!X100^(1/3))*COS(('OddsRatio_working_3-way'!Y100)/3)</f>
        <v>0.54316345112953723</v>
      </c>
      <c r="AG100" s="11">
        <f>-'OddsRatio_working_3-way'!U100/(3*'OddsRatio_working_3-way'!X100^(1/3))*COS(('OddsRatio_working_3-way'!Y100+2*PI())/3)</f>
        <v>-0.32143466385772568</v>
      </c>
      <c r="AH100" s="11">
        <f>-'OddsRatio_working_3-way'!U100/(3*'OddsRatio_working_3-way'!X100^(1/3))*COS(('OddsRatio_working_3-way'!Y100+4*PI())/3)</f>
        <v>-0.22172878727181167</v>
      </c>
      <c r="AI100" s="11">
        <f>'OddsRatio_working_3-way'!U100/(3*'OddsRatio_working_3-way'!X100^(1/3))*SIN(('OddsRatio_working_3-way'!Y100)/3)</f>
        <v>-5.7565214686665207E-2</v>
      </c>
      <c r="AJ100" s="11">
        <f>'OddsRatio_working_3-way'!U100/(3*'OddsRatio_working_3-way'!X100^(1/3))*SIN(('OddsRatio_working_3-way'!Y100+2*PI())/3)</f>
        <v>-0.44161073974207404</v>
      </c>
      <c r="AK100" s="11">
        <f>'OddsRatio_working_3-way'!U100/(3*'OddsRatio_working_3-way'!X100^(1/3))*SIN(('OddsRatio_working_3-way'!Y100+4*PI())/3)</f>
        <v>0.49917595442873919</v>
      </c>
      <c r="AL100" s="11">
        <f>'OddsRatio_working_3-way'!Z100+'OddsRatio_working_3-way'!AF100</f>
        <v>1.0863269022590745</v>
      </c>
      <c r="AM100" s="11">
        <f>'OddsRatio_working_3-way'!AA100+'OddsRatio_working_3-way'!AG100</f>
        <v>-0.64286932771545136</v>
      </c>
      <c r="AN100" s="11">
        <f>'OddsRatio_working_3-way'!AB100+'OddsRatio_working_3-way'!AH100</f>
        <v>-0.44345757454362333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1.0863269022590745</v>
      </c>
      <c r="AS100" s="11">
        <f>IF(('OddsRatio_working_3-way'!X100=0),IF(Q100&gt;0,-Q100^(1/3),(-Q100)^(1/3)),'OddsRatio_working_3-way'!AM100-'OddsRatio_working_3-way'!R100/3)</f>
        <v>-0.64286932771545136</v>
      </c>
      <c r="AT100" s="11">
        <f>IF(('OddsRatio_working_3-way'!X100=0),IF(Q100&gt;0,-Q100^(1/3),(-Q100)^(1/3)),'OddsRatio_working_3-way'!AN100-'OddsRatio_working_3-way'!R100/3)</f>
        <v>-0.44345757454362333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3.32</v>
      </c>
      <c r="B101" s="4">
        <f>IF('True_Odds_Calculator_3-way'!B102="","",'True_Odds_Calculator_3-way'!B102)</f>
        <v>3.53</v>
      </c>
      <c r="C101" s="4">
        <f>IF('True_Odds_Calculator_3-way'!C102="","",'True_Odds_Calculator_3-way'!C102)</f>
        <v>2.12</v>
      </c>
      <c r="D101" s="9">
        <f t="shared" si="26"/>
        <v>0.28344820582820707</v>
      </c>
      <c r="E101" s="9">
        <f t="shared" si="27"/>
        <v>0.2661834684172652</v>
      </c>
      <c r="F101" s="9">
        <f t="shared" si="28"/>
        <v>0.45036832575452779</v>
      </c>
      <c r="G101" s="9">
        <f t="shared" si="29"/>
        <v>1.0896471581753251</v>
      </c>
      <c r="H101" s="9">
        <f t="shared" si="30"/>
        <v>3.5279814069667537</v>
      </c>
      <c r="I101" s="9">
        <f t="shared" si="31"/>
        <v>3.7568073101835724</v>
      </c>
      <c r="J101" s="9">
        <f t="shared" si="32"/>
        <v>2.2204048171563637</v>
      </c>
      <c r="K101" s="11">
        <f t="shared" si="33"/>
        <v>0.30120481927710846</v>
      </c>
      <c r="L101" s="11">
        <f t="shared" si="34"/>
        <v>0.28328611898016998</v>
      </c>
      <c r="M101" s="11">
        <f t="shared" si="35"/>
        <v>0.47169811320754712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-0.2645927126110944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0.24028445815975435</v>
      </c>
      <c r="Q101" s="11">
        <f>2*'OddsRatio_working_3-way'!K101*'OddsRatio_working_3-way'!L101*'OddsRatio_working_3-way'!M101</f>
        <v>8.0497305916165593E-2</v>
      </c>
      <c r="R101" s="11">
        <f t="shared" si="36"/>
        <v>0</v>
      </c>
      <c r="S101" s="11">
        <f t="shared" si="37"/>
        <v>-0.9081295391265406</v>
      </c>
      <c r="T101" s="11">
        <f t="shared" si="38"/>
        <v>-0.30423100138242559</v>
      </c>
      <c r="U101" s="11">
        <f>'OddsRatio_working_3-way'!S101-'OddsRatio_working_3-way'!R101^2/3</f>
        <v>-0.9081295391265406</v>
      </c>
      <c r="V101" s="11">
        <f>'OddsRatio_working_3-way'!S101*'OddsRatio_working_3-way'!R101/3-2*'OddsRatio_working_3-way'!R101^3/27-'OddsRatio_working_3-way'!T101</f>
        <v>0.30423100138242559</v>
      </c>
      <c r="W101" s="11">
        <f>'OddsRatio_working_3-way'!V101^2+4*'OddsRatio_working_3-way'!U101^3/27</f>
        <v>-1.8396647242471115E-2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0.16654815328053368</v>
      </c>
      <c r="Y101" s="11">
        <f>IF('OddsRatio_working_3-way'!W101&gt;=0,IF('OddsRatio_working_3-way'!V101+SQRT('OddsRatio_working_3-way'!W101)&gt;0,0,PI()),ACOS('OddsRatio_working_3-way'!V101/(2*'OddsRatio_working_3-way'!X101)))</f>
        <v>0.41937781991825807</v>
      </c>
      <c r="Z101" s="11">
        <f>'OddsRatio_working_3-way'!X101^(1/3)*COS('OddsRatio_working_3-way'!Y101/3)</f>
        <v>0.54482357908766255</v>
      </c>
      <c r="AA101" s="11">
        <f>'OddsRatio_working_3-way'!X101^(1/3)*COS(('OddsRatio_working_3-way'!Y101+2*PI())/3)</f>
        <v>-0.3388033216410597</v>
      </c>
      <c r="AB101" s="11">
        <f>'OddsRatio_working_3-way'!X101^(1/3)*COS(('OddsRatio_working_3-way'!Y101+4*PI())/3)</f>
        <v>-0.20602025744660296</v>
      </c>
      <c r="AC101" s="11">
        <f>'OddsRatio_working_3-way'!X101^(1/3)*SIN('OddsRatio_working_3-way'!Y101/3)</f>
        <v>7.6662337856493054E-2</v>
      </c>
      <c r="AD101" s="11">
        <f>'OddsRatio_working_3-way'!X101^(1/3)*SIN(('OddsRatio_working_3-way'!Y101+2*PI())/3)</f>
        <v>0.43349989114242948</v>
      </c>
      <c r="AE101" s="11">
        <f>'OddsRatio_working_3-way'!X101^(1/3)*SIN(('OddsRatio_working_3-way'!Y101+4*PI())/3)</f>
        <v>-0.5101622289989225</v>
      </c>
      <c r="AF101" s="11">
        <f>-'OddsRatio_working_3-way'!U101/(3*'OddsRatio_working_3-way'!X101^(1/3))*COS(('OddsRatio_working_3-way'!Y101)/3)</f>
        <v>0.54482357908766244</v>
      </c>
      <c r="AG101" s="11">
        <f>-'OddsRatio_working_3-way'!U101/(3*'OddsRatio_working_3-way'!X101^(1/3))*COS(('OddsRatio_working_3-way'!Y101+2*PI())/3)</f>
        <v>-0.33880332164105964</v>
      </c>
      <c r="AH101" s="11">
        <f>-'OddsRatio_working_3-way'!U101/(3*'OddsRatio_working_3-way'!X101^(1/3))*COS(('OddsRatio_working_3-way'!Y101+4*PI())/3)</f>
        <v>-0.20602025744660293</v>
      </c>
      <c r="AI101" s="11">
        <f>'OddsRatio_working_3-way'!U101/(3*'OddsRatio_working_3-way'!X101^(1/3))*SIN(('OddsRatio_working_3-way'!Y101)/3)</f>
        <v>-7.666233785649304E-2</v>
      </c>
      <c r="AJ101" s="11">
        <f>'OddsRatio_working_3-way'!U101/(3*'OddsRatio_working_3-way'!X101^(1/3))*SIN(('OddsRatio_working_3-way'!Y101+2*PI())/3)</f>
        <v>-0.43349989114242937</v>
      </c>
      <c r="AK101" s="11">
        <f>'OddsRatio_working_3-way'!U101/(3*'OddsRatio_working_3-way'!X101^(1/3))*SIN(('OddsRatio_working_3-way'!Y101+4*PI())/3)</f>
        <v>0.51016222899892238</v>
      </c>
      <c r="AL101" s="11">
        <f>'OddsRatio_working_3-way'!Z101+'OddsRatio_working_3-way'!AF101</f>
        <v>1.0896471581753251</v>
      </c>
      <c r="AM101" s="11">
        <f>'OddsRatio_working_3-way'!AA101+'OddsRatio_working_3-way'!AG101</f>
        <v>-0.67760664328211928</v>
      </c>
      <c r="AN101" s="11">
        <f>'OddsRatio_working_3-way'!AB101+'OddsRatio_working_3-way'!AH101</f>
        <v>-0.41204051489320592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1.0896471581753251</v>
      </c>
      <c r="AS101" s="11">
        <f>IF(('OddsRatio_working_3-way'!X101=0),IF(Q101&gt;0,-Q101^(1/3),(-Q101)^(1/3)),'OddsRatio_working_3-way'!AM101-'OddsRatio_working_3-way'!R101/3)</f>
        <v>-0.67760664328211928</v>
      </c>
      <c r="AT101" s="11">
        <f>IF(('OddsRatio_working_3-way'!X101=0),IF(Q101&gt;0,-Q101^(1/3),(-Q101)^(1/3)),'OddsRatio_working_3-way'!AN101-'OddsRatio_working_3-way'!R101/3)</f>
        <v>-0.41204051489320592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3.05</v>
      </c>
      <c r="B102" s="4">
        <f>IF('True_Odds_Calculator_3-way'!B103="","",'True_Odds_Calculator_3-way'!B103)</f>
        <v>3.48</v>
      </c>
      <c r="C102" s="4">
        <f>IF('True_Odds_Calculator_3-way'!C103="","",'True_Odds_Calculator_3-way'!C103)</f>
        <v>2.27</v>
      </c>
      <c r="D102" s="9">
        <f t="shared" si="26"/>
        <v>0.30961937594256356</v>
      </c>
      <c r="E102" s="9">
        <f t="shared" si="27"/>
        <v>0.27045444916275818</v>
      </c>
      <c r="F102" s="9">
        <f t="shared" si="28"/>
        <v>0.41992617489467837</v>
      </c>
      <c r="G102" s="9">
        <f t="shared" si="29"/>
        <v>1.0876936725951287</v>
      </c>
      <c r="H102" s="9">
        <f t="shared" si="30"/>
        <v>3.2297720288200136</v>
      </c>
      <c r="I102" s="9">
        <f t="shared" si="31"/>
        <v>3.6974803080359191</v>
      </c>
      <c r="J102" s="9">
        <f t="shared" si="32"/>
        <v>2.3813709641958134</v>
      </c>
      <c r="K102" s="11">
        <f t="shared" si="33"/>
        <v>0.32786885245901642</v>
      </c>
      <c r="L102" s="11">
        <f t="shared" si="34"/>
        <v>0.28735632183908044</v>
      </c>
      <c r="M102" s="11">
        <f t="shared" si="35"/>
        <v>0.44052863436123346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-0.26798119680681076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0.24072602970559204</v>
      </c>
      <c r="Q102" s="11">
        <f>2*'OddsRatio_working_3-way'!K102*'OddsRatio_working_3-way'!L102*'OddsRatio_working_3-way'!M102</f>
        <v>8.3008975760548984E-2</v>
      </c>
      <c r="R102" s="11">
        <f t="shared" si="36"/>
        <v>0</v>
      </c>
      <c r="S102" s="11">
        <f t="shared" si="37"/>
        <v>-0.898294479515788</v>
      </c>
      <c r="T102" s="11">
        <f t="shared" si="38"/>
        <v>-0.30975671707440972</v>
      </c>
      <c r="U102" s="11">
        <f>'OddsRatio_working_3-way'!S102-'OddsRatio_working_3-way'!R102^2/3</f>
        <v>-0.898294479515788</v>
      </c>
      <c r="V102" s="11">
        <f>'OddsRatio_working_3-way'!S102*'OddsRatio_working_3-way'!R102/3-2*'OddsRatio_working_3-way'!R102^3/27-'OddsRatio_working_3-way'!T102</f>
        <v>0.30975671707440972</v>
      </c>
      <c r="W102" s="11">
        <f>'OddsRatio_working_3-way'!V102^2+4*'OddsRatio_working_3-way'!U102^3/27</f>
        <v>-1.1437951638050947E-2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0.16384991258066545</v>
      </c>
      <c r="Y102" s="11">
        <f>IF('OddsRatio_working_3-way'!W102&gt;=0,IF('OddsRatio_working_3-way'!V102+SQRT('OddsRatio_working_3-way'!W102)&gt;0,0,PI()),ACOS('OddsRatio_working_3-way'!V102/(2*'OddsRatio_working_3-way'!X102)))</f>
        <v>0.33245094108494344</v>
      </c>
      <c r="Z102" s="11">
        <f>'OddsRatio_working_3-way'!X102^(1/3)*COS('OddsRatio_working_3-way'!Y102/3)</f>
        <v>0.54384683629756436</v>
      </c>
      <c r="AA102" s="11">
        <f>'OddsRatio_working_3-way'!X102^(1/3)*COS(('OddsRatio_working_3-way'!Y102+2*PI())/3)</f>
        <v>-0.32433127887400792</v>
      </c>
      <c r="AB102" s="11">
        <f>'OddsRatio_working_3-way'!X102^(1/3)*COS(('OddsRatio_working_3-way'!Y102+4*PI())/3)</f>
        <v>-0.21951555742355655</v>
      </c>
      <c r="AC102" s="11">
        <f>'OddsRatio_working_3-way'!X102^(1/3)*SIN('OddsRatio_working_3-way'!Y102/3)</f>
        <v>6.0515384994723212E-2</v>
      </c>
      <c r="AD102" s="11">
        <f>'OddsRatio_working_3-way'!X102^(1/3)*SIN(('OddsRatio_working_3-way'!Y102+2*PI())/3)</f>
        <v>0.44072748350412616</v>
      </c>
      <c r="AE102" s="11">
        <f>'OddsRatio_working_3-way'!X102^(1/3)*SIN(('OddsRatio_working_3-way'!Y102+4*PI())/3)</f>
        <v>-0.50124286849884914</v>
      </c>
      <c r="AF102" s="11">
        <f>-'OddsRatio_working_3-way'!U102/(3*'OddsRatio_working_3-way'!X102^(1/3))*COS(('OddsRatio_working_3-way'!Y102)/3)</f>
        <v>0.54384683629756447</v>
      </c>
      <c r="AG102" s="11">
        <f>-'OddsRatio_working_3-way'!U102/(3*'OddsRatio_working_3-way'!X102^(1/3))*COS(('OddsRatio_working_3-way'!Y102+2*PI())/3)</f>
        <v>-0.32433127887400798</v>
      </c>
      <c r="AH102" s="11">
        <f>-'OddsRatio_working_3-way'!U102/(3*'OddsRatio_working_3-way'!X102^(1/3))*COS(('OddsRatio_working_3-way'!Y102+4*PI())/3)</f>
        <v>-0.21951555742355658</v>
      </c>
      <c r="AI102" s="11">
        <f>'OddsRatio_working_3-way'!U102/(3*'OddsRatio_working_3-way'!X102^(1/3))*SIN(('OddsRatio_working_3-way'!Y102)/3)</f>
        <v>-6.0515384994723219E-2</v>
      </c>
      <c r="AJ102" s="11">
        <f>'OddsRatio_working_3-way'!U102/(3*'OddsRatio_working_3-way'!X102^(1/3))*SIN(('OddsRatio_working_3-way'!Y102+2*PI())/3)</f>
        <v>-0.44072748350412627</v>
      </c>
      <c r="AK102" s="11">
        <f>'OddsRatio_working_3-way'!U102/(3*'OddsRatio_working_3-way'!X102^(1/3))*SIN(('OddsRatio_working_3-way'!Y102+4*PI())/3)</f>
        <v>0.50124286849884925</v>
      </c>
      <c r="AL102" s="11">
        <f>'OddsRatio_working_3-way'!Z102+'OddsRatio_working_3-way'!AF102</f>
        <v>1.0876936725951287</v>
      </c>
      <c r="AM102" s="11">
        <f>'OddsRatio_working_3-way'!AA102+'OddsRatio_working_3-way'!AG102</f>
        <v>-0.64866255774801584</v>
      </c>
      <c r="AN102" s="11">
        <f>'OddsRatio_working_3-way'!AB102+'OddsRatio_working_3-way'!AH102</f>
        <v>-0.4390311148471131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1.0876936725951287</v>
      </c>
      <c r="AS102" s="11">
        <f>IF(('OddsRatio_working_3-way'!X102=0),IF(Q102&gt;0,-Q102^(1/3),(-Q102)^(1/3)),'OddsRatio_working_3-way'!AM102-'OddsRatio_working_3-way'!R102/3)</f>
        <v>-0.64866255774801584</v>
      </c>
      <c r="AT102" s="11">
        <f>IF(('OddsRatio_working_3-way'!X102=0),IF(Q102&gt;0,-Q102^(1/3),(-Q102)^(1/3)),'OddsRatio_working_3-way'!AN102-'OddsRatio_working_3-way'!R102/3)</f>
        <v>-0.4390311148471131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2.57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2.8</v>
      </c>
      <c r="D103" s="9">
        <f t="shared" si="26"/>
        <v>0.36988100766151305</v>
      </c>
      <c r="E103" s="9">
        <f t="shared" si="27"/>
        <v>0.29149638196795052</v>
      </c>
      <c r="F103" s="9">
        <f t="shared" si="28"/>
        <v>0.33862261037053631</v>
      </c>
      <c r="G103" s="9">
        <f t="shared" si="29"/>
        <v>1.0850778178262197</v>
      </c>
      <c r="H103" s="9">
        <f t="shared" si="30"/>
        <v>2.703572173987165</v>
      </c>
      <c r="I103" s="9">
        <f t="shared" si="31"/>
        <v>3.4305743119307328</v>
      </c>
      <c r="J103" s="9">
        <f t="shared" si="32"/>
        <v>2.9531400720871956</v>
      </c>
      <c r="K103" s="11">
        <f t="shared" si="33"/>
        <v>0.38910505836575876</v>
      </c>
      <c r="L103" s="11">
        <f t="shared" si="34"/>
        <v>0.30864197530864196</v>
      </c>
      <c r="M103" s="11">
        <f t="shared" si="35"/>
        <v>0.35714285714285715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-0.27150886294855159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0.24061721532538652</v>
      </c>
      <c r="Q103" s="11">
        <f>2*'OddsRatio_working_3-way'!K103*'OddsRatio_working_3-way'!L103*'OddsRatio_working_3-way'!M103</f>
        <v>8.5781538440423008E-2</v>
      </c>
      <c r="R103" s="11">
        <f t="shared" si="36"/>
        <v>0</v>
      </c>
      <c r="S103" s="11">
        <f t="shared" si="37"/>
        <v>-0.88622232332423434</v>
      </c>
      <c r="T103" s="11">
        <f t="shared" si="38"/>
        <v>-0.31594378728136702</v>
      </c>
      <c r="U103" s="11">
        <f>'OddsRatio_working_3-way'!S103-'OddsRatio_working_3-way'!R103^2/3</f>
        <v>-0.88622232332423434</v>
      </c>
      <c r="V103" s="11">
        <f>'OddsRatio_working_3-way'!S103*'OddsRatio_working_3-way'!R103/3-2*'OddsRatio_working_3-way'!R103^3/27-'OddsRatio_working_3-way'!T103</f>
        <v>0.31594378728136702</v>
      </c>
      <c r="W103" s="11">
        <f>'OddsRatio_working_3-way'!V103^2+4*'OddsRatio_working_3-way'!U103^3/27</f>
        <v>-3.2951019672548265E-3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0.16055807258508409</v>
      </c>
      <c r="Y103" s="11">
        <f>IF('OddsRatio_working_3-way'!W103&gt;=0,IF('OddsRatio_working_3-way'!V103+SQRT('OddsRatio_working_3-way'!W103)&gt;0,0,PI()),ACOS('OddsRatio_working_3-way'!V103/(2*'OddsRatio_working_3-way'!X103)))</f>
        <v>0.17972681880482688</v>
      </c>
      <c r="Z103" s="11">
        <f>'OddsRatio_working_3-way'!X103^(1/3)*COS('OddsRatio_working_3-way'!Y103/3)</f>
        <v>0.54253890891310996</v>
      </c>
      <c r="AA103" s="11">
        <f>'OddsRatio_working_3-way'!X103^(1/3)*COS(('OddsRatio_working_3-way'!Y103+2*PI())/3)</f>
        <v>-0.29945154216466791</v>
      </c>
      <c r="AB103" s="11">
        <f>'OddsRatio_working_3-way'!X103^(1/3)*COS(('OddsRatio_working_3-way'!Y103+4*PI())/3)</f>
        <v>-0.2430873667484422</v>
      </c>
      <c r="AC103" s="11">
        <f>'OddsRatio_working_3-way'!X103^(1/3)*SIN('OddsRatio_working_3-way'!Y103/3)</f>
        <v>3.2541871849209335E-2</v>
      </c>
      <c r="AD103" s="11">
        <f>'OddsRatio_working_3-way'!X103^(1/3)*SIN(('OddsRatio_working_3-way'!Y103+2*PI())/3)</f>
        <v>0.45358154173564025</v>
      </c>
      <c r="AE103" s="11">
        <f>'OddsRatio_working_3-way'!X103^(1/3)*SIN(('OddsRatio_working_3-way'!Y103+4*PI())/3)</f>
        <v>-0.48612341358484945</v>
      </c>
      <c r="AF103" s="11">
        <f>-'OddsRatio_working_3-way'!U103/(3*'OddsRatio_working_3-way'!X103^(1/3))*COS(('OddsRatio_working_3-way'!Y103)/3)</f>
        <v>0.54253890891310985</v>
      </c>
      <c r="AG103" s="11">
        <f>-'OddsRatio_working_3-way'!U103/(3*'OddsRatio_working_3-way'!X103^(1/3))*COS(('OddsRatio_working_3-way'!Y103+2*PI())/3)</f>
        <v>-0.29945154216466785</v>
      </c>
      <c r="AH103" s="11">
        <f>-'OddsRatio_working_3-way'!U103/(3*'OddsRatio_working_3-way'!X103^(1/3))*COS(('OddsRatio_working_3-way'!Y103+4*PI())/3)</f>
        <v>-0.24308736674844214</v>
      </c>
      <c r="AI103" s="11">
        <f>'OddsRatio_working_3-way'!U103/(3*'OddsRatio_working_3-way'!X103^(1/3))*SIN(('OddsRatio_working_3-way'!Y103)/3)</f>
        <v>-3.2541871849209328E-2</v>
      </c>
      <c r="AJ103" s="11">
        <f>'OddsRatio_working_3-way'!U103/(3*'OddsRatio_working_3-way'!X103^(1/3))*SIN(('OddsRatio_working_3-way'!Y103+2*PI())/3)</f>
        <v>-0.45358154173564014</v>
      </c>
      <c r="AK103" s="11">
        <f>'OddsRatio_working_3-way'!U103/(3*'OddsRatio_working_3-way'!X103^(1/3))*SIN(('OddsRatio_working_3-way'!Y103+4*PI())/3)</f>
        <v>0.48612341358484934</v>
      </c>
      <c r="AL103" s="11">
        <f>'OddsRatio_working_3-way'!Z103+'OddsRatio_working_3-way'!AF103</f>
        <v>1.0850778178262197</v>
      </c>
      <c r="AM103" s="11">
        <f>'OddsRatio_working_3-way'!AA103+'OddsRatio_working_3-way'!AG103</f>
        <v>-0.5989030843293357</v>
      </c>
      <c r="AN103" s="11">
        <f>'OddsRatio_working_3-way'!AB103+'OddsRatio_working_3-way'!AH103</f>
        <v>-0.48617473349688434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1.0850778178262197</v>
      </c>
      <c r="AS103" s="11">
        <f>IF(('OddsRatio_working_3-way'!X103=0),IF(Q103&gt;0,-Q103^(1/3),(-Q103)^(1/3)),'OddsRatio_working_3-way'!AM103-'OddsRatio_working_3-way'!R103/3)</f>
        <v>-0.5989030843293357</v>
      </c>
      <c r="AT103" s="11">
        <f>IF(('OddsRatio_working_3-way'!X103=0),IF(Q103&gt;0,-Q103^(1/3),(-Q103)^(1/3)),'OddsRatio_working_3-way'!AN103-'OddsRatio_working_3-way'!R103/3)</f>
        <v>-0.48617473349688434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1.95</v>
      </c>
      <c r="B104" s="4">
        <f>IF('True_Odds_Calculator_3-way'!B105="","",'True_Odds_Calculator_3-way'!B105)</f>
        <v>3.5</v>
      </c>
      <c r="C104" s="4">
        <f>IF('True_Odds_Calculator_3-way'!C105="","",'True_Odds_Calculator_3-way'!C105)</f>
        <v>3.3</v>
      </c>
      <c r="D104" s="9">
        <f t="shared" si="26"/>
        <v>0.47386971857838617</v>
      </c>
      <c r="E104" s="9">
        <f t="shared" si="27"/>
        <v>0.2549848422242551</v>
      </c>
      <c r="F104" s="9">
        <f t="shared" si="28"/>
        <v>0.27114543919735862</v>
      </c>
      <c r="G104" s="9">
        <f t="shared" si="29"/>
        <v>1.1687206992806511</v>
      </c>
      <c r="H104" s="9">
        <f t="shared" si="30"/>
        <v>2.1102846643166182</v>
      </c>
      <c r="I104" s="9">
        <f t="shared" si="31"/>
        <v>3.9218017482016281</v>
      </c>
      <c r="J104" s="9">
        <f t="shared" si="32"/>
        <v>3.6880576083454977</v>
      </c>
      <c r="K104" s="11">
        <f t="shared" si="33"/>
        <v>0.51282051282051289</v>
      </c>
      <c r="L104" s="11">
        <f t="shared" si="34"/>
        <v>0.2857142857142857</v>
      </c>
      <c r="M104" s="11">
        <f t="shared" si="35"/>
        <v>0.30303030303030304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-0.2425352425352425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0.25530025530025535</v>
      </c>
      <c r="Q104" s="11">
        <f>2*'OddsRatio_working_3-way'!K104*'OddsRatio_working_3-way'!L104*'OddsRatio_working_3-way'!M104</f>
        <v>8.88000888000888E-2</v>
      </c>
      <c r="R104" s="11">
        <f t="shared" si="36"/>
        <v>0</v>
      </c>
      <c r="S104" s="11">
        <f t="shared" si="37"/>
        <v>-1.0526315789473688</v>
      </c>
      <c r="T104" s="11">
        <f t="shared" si="38"/>
        <v>-0.36613272311212819</v>
      </c>
      <c r="U104" s="11">
        <f>'OddsRatio_working_3-way'!S104-'OddsRatio_working_3-way'!R104^2/3</f>
        <v>-1.0526315789473688</v>
      </c>
      <c r="V104" s="11">
        <f>'OddsRatio_working_3-way'!S104*'OddsRatio_working_3-way'!R104/3-2*'OddsRatio_working_3-way'!R104^3/27-'OddsRatio_working_3-way'!T104</f>
        <v>0.36613272311212819</v>
      </c>
      <c r="W104" s="11">
        <f>'OddsRatio_working_3-way'!V104^2+4*'OddsRatio_working_3-way'!U104^3/27</f>
        <v>-3.8739537214214026E-2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0.20784171149441849</v>
      </c>
      <c r="Y104" s="11">
        <f>IF('OddsRatio_working_3-way'!W104&gt;=0,IF('OddsRatio_working_3-way'!V104+SQRT('OddsRatio_working_3-way'!W104)&gt;0,0,PI()),ACOS('OddsRatio_working_3-way'!V104/(2*'OddsRatio_working_3-way'!X104)))</f>
        <v>0.49325346451341523</v>
      </c>
      <c r="Z104" s="11">
        <f>'OddsRatio_working_3-way'!X104^(1/3)*COS('OddsRatio_working_3-way'!Y104/3)</f>
        <v>0.58436034964032557</v>
      </c>
      <c r="AA104" s="11">
        <f>'OddsRatio_working_3-way'!X104^(1/3)*COS(('OddsRatio_working_3-way'!Y104+2*PI())/3)</f>
        <v>-0.37614523340419276</v>
      </c>
      <c r="AB104" s="11">
        <f>'OddsRatio_working_3-way'!X104^(1/3)*COS(('OddsRatio_working_3-way'!Y104+4*PI())/3)</f>
        <v>-0.20821511623613295</v>
      </c>
      <c r="AC104" s="11">
        <f>'OddsRatio_working_3-way'!X104^(1/3)*SIN('OddsRatio_working_3-way'!Y104/3)</f>
        <v>9.6954498352024882E-2</v>
      </c>
      <c r="AD104" s="11">
        <f>'OddsRatio_working_3-way'!X104^(1/3)*SIN(('OddsRatio_working_3-way'!Y104+2*PI())/3)</f>
        <v>0.45759365857686629</v>
      </c>
      <c r="AE104" s="11">
        <f>'OddsRatio_working_3-way'!X104^(1/3)*SIN(('OddsRatio_working_3-way'!Y104+4*PI())/3)</f>
        <v>-0.55454815692889103</v>
      </c>
      <c r="AF104" s="11">
        <f>-'OddsRatio_working_3-way'!U104/(3*'OddsRatio_working_3-way'!X104^(1/3))*COS(('OddsRatio_working_3-way'!Y104)/3)</f>
        <v>0.58436034964032546</v>
      </c>
      <c r="AG104" s="11">
        <f>-'OddsRatio_working_3-way'!U104/(3*'OddsRatio_working_3-way'!X104^(1/3))*COS(('OddsRatio_working_3-way'!Y104+2*PI())/3)</f>
        <v>-0.37614523340419265</v>
      </c>
      <c r="AH104" s="11">
        <f>-'OddsRatio_working_3-way'!U104/(3*'OddsRatio_working_3-way'!X104^(1/3))*COS(('OddsRatio_working_3-way'!Y104+4*PI())/3)</f>
        <v>-0.2082151162361329</v>
      </c>
      <c r="AI104" s="11">
        <f>'OddsRatio_working_3-way'!U104/(3*'OddsRatio_working_3-way'!X104^(1/3))*SIN(('OddsRatio_working_3-way'!Y104)/3)</f>
        <v>-9.6954498352024854E-2</v>
      </c>
      <c r="AJ104" s="11">
        <f>'OddsRatio_working_3-way'!U104/(3*'OddsRatio_working_3-way'!X104^(1/3))*SIN(('OddsRatio_working_3-way'!Y104+2*PI())/3)</f>
        <v>-0.45759365857686624</v>
      </c>
      <c r="AK104" s="11">
        <f>'OddsRatio_working_3-way'!U104/(3*'OddsRatio_working_3-way'!X104^(1/3))*SIN(('OddsRatio_working_3-way'!Y104+4*PI())/3)</f>
        <v>0.55454815692889092</v>
      </c>
      <c r="AL104" s="11">
        <f>'OddsRatio_working_3-way'!Z104+'OddsRatio_working_3-way'!AF104</f>
        <v>1.1687206992806511</v>
      </c>
      <c r="AM104" s="11">
        <f>'OddsRatio_working_3-way'!AA104+'OddsRatio_working_3-way'!AG104</f>
        <v>-0.75229046680838541</v>
      </c>
      <c r="AN104" s="11">
        <f>'OddsRatio_working_3-way'!AB104+'OddsRatio_working_3-way'!AH104</f>
        <v>-0.41643023247226585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1.1687206992806511</v>
      </c>
      <c r="AS104" s="11">
        <f>IF(('OddsRatio_working_3-way'!X104=0),IF(Q104&gt;0,-Q104^(1/3),(-Q104)^(1/3)),'OddsRatio_working_3-way'!AM104-'OddsRatio_working_3-way'!R104/3)</f>
        <v>-0.75229046680838541</v>
      </c>
      <c r="AT104" s="11">
        <f>IF(('OddsRatio_working_3-way'!X104=0),IF(Q104&gt;0,-Q104^(1/3),(-Q104)^(1/3)),'OddsRatio_working_3-way'!AN104-'OddsRatio_working_3-way'!R104/3)</f>
        <v>-0.41643023247226585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1.35</v>
      </c>
      <c r="B105" s="4">
        <f>IF('True_Odds_Calculator_3-way'!B106="","",'True_Odds_Calculator_3-way'!B106)</f>
        <v>4.33</v>
      </c>
      <c r="C105" s="4">
        <f>IF('True_Odds_Calculator_3-way'!C106="","",'True_Odds_Calculator_3-way'!C106)</f>
        <v>7.5</v>
      </c>
      <c r="D105" s="9">
        <f t="shared" si="26"/>
        <v>0.6961313431668853</v>
      </c>
      <c r="E105" s="9">
        <f t="shared" si="27"/>
        <v>0.19405847912998858</v>
      </c>
      <c r="F105" s="9">
        <f t="shared" si="28"/>
        <v>0.10981017770312614</v>
      </c>
      <c r="G105" s="9">
        <f t="shared" si="29"/>
        <v>1.2471729234754383</v>
      </c>
      <c r="H105" s="9">
        <f t="shared" si="30"/>
        <v>1.4365105232164033</v>
      </c>
      <c r="I105" s="9">
        <f t="shared" si="31"/>
        <v>5.1530858351732096</v>
      </c>
      <c r="J105" s="9">
        <f t="shared" si="32"/>
        <v>9.1066240025903493</v>
      </c>
      <c r="K105" s="11">
        <f t="shared" si="33"/>
        <v>0.7407407407407407</v>
      </c>
      <c r="L105" s="11">
        <f t="shared" si="34"/>
        <v>0.23094688221709006</v>
      </c>
      <c r="M105" s="11">
        <f t="shared" si="35"/>
        <v>0.13333333333333333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-0.17279958942776485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0.23220140849086185</v>
      </c>
      <c r="Q105" s="11">
        <f>2*'OddsRatio_working_3-way'!K105*'OddsRatio_working_3-way'!L105*'OddsRatio_working_3-way'!M105</f>
        <v>4.5619137228067173E-2</v>
      </c>
      <c r="R105" s="11">
        <f t="shared" si="36"/>
        <v>0</v>
      </c>
      <c r="S105" s="11">
        <f t="shared" si="37"/>
        <v>-1.343761343761344</v>
      </c>
      <c r="T105" s="11">
        <f t="shared" si="38"/>
        <v>-0.26400026400026416</v>
      </c>
      <c r="U105" s="11">
        <f>'OddsRatio_working_3-way'!S105-'OddsRatio_working_3-way'!R105^2/3</f>
        <v>-1.343761343761344</v>
      </c>
      <c r="V105" s="11">
        <f>'OddsRatio_working_3-way'!S105*'OddsRatio_working_3-way'!R105/3-2*'OddsRatio_working_3-way'!R105^3/27-'OddsRatio_working_3-way'!T105</f>
        <v>0.26400026400026416</v>
      </c>
      <c r="W105" s="11">
        <f>'OddsRatio_working_3-way'!V105^2+4*'OddsRatio_working_3-way'!U105^3/27</f>
        <v>-0.28977386558107965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0.29977908740157677</v>
      </c>
      <c r="Y105" s="11">
        <f>IF('OddsRatio_working_3-way'!W105&gt;=0,IF('OddsRatio_working_3-way'!V105+SQRT('OddsRatio_working_3-way'!W105)&gt;0,0,PI()),ACOS('OddsRatio_working_3-way'!V105/(2*'OddsRatio_working_3-way'!X105)))</f>
        <v>1.1148360567263089</v>
      </c>
      <c r="Z105" s="11">
        <f>'OddsRatio_working_3-way'!X105^(1/3)*COS('OddsRatio_working_3-way'!Y105/3)</f>
        <v>0.62358646173771914</v>
      </c>
      <c r="AA105" s="11">
        <f>'OddsRatio_working_3-way'!X105^(1/3)*COS(('OddsRatio_working_3-way'!Y105+2*PI())/3)</f>
        <v>-0.52225766846678279</v>
      </c>
      <c r="AB105" s="11">
        <f>'OddsRatio_working_3-way'!X105^(1/3)*COS(('OddsRatio_working_3-way'!Y105+4*PI())/3)</f>
        <v>-0.10132879327093622</v>
      </c>
      <c r="AC105" s="11">
        <f>'OddsRatio_working_3-way'!X105^(1/3)*SIN('OddsRatio_working_3-way'!Y105/3)</f>
        <v>0.2430233994040083</v>
      </c>
      <c r="AD105" s="11">
        <f>'OddsRatio_working_3-way'!X105^(1/3)*SIN(('OddsRatio_working_3-way'!Y105+2*PI())/3)</f>
        <v>0.41853001761891345</v>
      </c>
      <c r="AE105" s="11">
        <f>'OddsRatio_working_3-way'!X105^(1/3)*SIN(('OddsRatio_working_3-way'!Y105+4*PI())/3)</f>
        <v>-0.66155341702292181</v>
      </c>
      <c r="AF105" s="11">
        <f>-'OddsRatio_working_3-way'!U105/(3*'OddsRatio_working_3-way'!X105^(1/3))*COS(('OddsRatio_working_3-way'!Y105)/3)</f>
        <v>0.62358646173771914</v>
      </c>
      <c r="AG105" s="11">
        <f>-'OddsRatio_working_3-way'!U105/(3*'OddsRatio_working_3-way'!X105^(1/3))*COS(('OddsRatio_working_3-way'!Y105+2*PI())/3)</f>
        <v>-0.52225766846678279</v>
      </c>
      <c r="AH105" s="11">
        <f>-'OddsRatio_working_3-way'!U105/(3*'OddsRatio_working_3-way'!X105^(1/3))*COS(('OddsRatio_working_3-way'!Y105+4*PI())/3)</f>
        <v>-0.10132879327093622</v>
      </c>
      <c r="AI105" s="11">
        <f>'OddsRatio_working_3-way'!U105/(3*'OddsRatio_working_3-way'!X105^(1/3))*SIN(('OddsRatio_working_3-way'!Y105)/3)</f>
        <v>-0.2430233994040083</v>
      </c>
      <c r="AJ105" s="11">
        <f>'OddsRatio_working_3-way'!U105/(3*'OddsRatio_working_3-way'!X105^(1/3))*SIN(('OddsRatio_working_3-way'!Y105+2*PI())/3)</f>
        <v>-0.41853001761891345</v>
      </c>
      <c r="AK105" s="11">
        <f>'OddsRatio_working_3-way'!U105/(3*'OddsRatio_working_3-way'!X105^(1/3))*SIN(('OddsRatio_working_3-way'!Y105+4*PI())/3)</f>
        <v>0.66155341702292181</v>
      </c>
      <c r="AL105" s="11">
        <f>'OddsRatio_working_3-way'!Z105+'OddsRatio_working_3-way'!AF105</f>
        <v>1.2471729234754383</v>
      </c>
      <c r="AM105" s="11">
        <f>'OddsRatio_working_3-way'!AA105+'OddsRatio_working_3-way'!AG105</f>
        <v>-1.0445153369335656</v>
      </c>
      <c r="AN105" s="11">
        <f>'OddsRatio_working_3-way'!AB105+'OddsRatio_working_3-way'!AH105</f>
        <v>-0.20265758654187244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1.2471729234754383</v>
      </c>
      <c r="AS105" s="11">
        <f>IF(('OddsRatio_working_3-way'!X105=0),IF(Q105&gt;0,-Q105^(1/3),(-Q105)^(1/3)),'OddsRatio_working_3-way'!AM105-'OddsRatio_working_3-way'!R105/3)</f>
        <v>-1.0445153369335656</v>
      </c>
      <c r="AT105" s="11">
        <f>IF(('OddsRatio_working_3-way'!X105=0),IF(Q105&gt;0,-Q105^(1/3),(-Q105)^(1/3)),'OddsRatio_working_3-way'!AN105-'OddsRatio_working_3-way'!R105/3)</f>
        <v>-0.20265758654187244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1.73</v>
      </c>
      <c r="B106" s="4">
        <f>IF('True_Odds_Calculator_3-way'!B107="","",'True_Odds_Calculator_3-way'!B107)</f>
        <v>3.6</v>
      </c>
      <c r="C106" s="4">
        <f>IF('True_Odds_Calculator_3-way'!C107="","",'True_Odds_Calculator_3-way'!C107)</f>
        <v>4.2</v>
      </c>
      <c r="D106" s="9">
        <f t="shared" si="26"/>
        <v>0.54036139133304728</v>
      </c>
      <c r="E106" s="9">
        <f t="shared" si="27"/>
        <v>0.24816471250833036</v>
      </c>
      <c r="F106" s="9">
        <f t="shared" si="28"/>
        <v>0.21147389615862233</v>
      </c>
      <c r="G106" s="9">
        <f t="shared" si="29"/>
        <v>1.1652237553972145</v>
      </c>
      <c r="H106" s="9">
        <f t="shared" si="30"/>
        <v>1.8506133414399666</v>
      </c>
      <c r="I106" s="9">
        <f t="shared" si="31"/>
        <v>4.0295817640327574</v>
      </c>
      <c r="J106" s="9">
        <f t="shared" si="32"/>
        <v>4.7287160172710871</v>
      </c>
      <c r="K106" s="11">
        <f t="shared" si="33"/>
        <v>0.5780346820809249</v>
      </c>
      <c r="L106" s="11">
        <f t="shared" si="34"/>
        <v>0.27777777777777779</v>
      </c>
      <c r="M106" s="11">
        <f t="shared" si="35"/>
        <v>0.23809523809523808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-0.23219255589197785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0.24964063981405027</v>
      </c>
      <c r="Q106" s="11">
        <f>2*'OddsRatio_working_3-way'!K106*'OddsRatio_working_3-way'!L106*'OddsRatio_working_3-way'!M106</f>
        <v>7.6459614031868364E-2</v>
      </c>
      <c r="R106" s="11">
        <f t="shared" si="36"/>
        <v>0</v>
      </c>
      <c r="S106" s="11">
        <f t="shared" si="37"/>
        <v>-1.0751448893572184</v>
      </c>
      <c r="T106" s="11">
        <f t="shared" si="38"/>
        <v>-0.3292939936775553</v>
      </c>
      <c r="U106" s="11">
        <f>'OddsRatio_working_3-way'!S106-'OddsRatio_working_3-way'!R106^2/3</f>
        <v>-1.0751448893572184</v>
      </c>
      <c r="V106" s="11">
        <f>'OddsRatio_working_3-way'!S106*'OddsRatio_working_3-way'!R106/3-2*'OddsRatio_working_3-way'!R106^3/27-'OddsRatio_working_3-way'!T106</f>
        <v>0.3292939936775553</v>
      </c>
      <c r="W106" s="11">
        <f>'OddsRatio_working_3-way'!V106^2+4*'OddsRatio_working_3-way'!U106^3/27</f>
        <v>-7.5683874023520836E-2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0.21454510498706017</v>
      </c>
      <c r="Y106" s="11">
        <f>IF('OddsRatio_working_3-way'!W106&gt;=0,IF('OddsRatio_working_3-way'!V106+SQRT('OddsRatio_working_3-way'!W106)&gt;0,0,PI()),ACOS('OddsRatio_working_3-way'!V106/(2*'OddsRatio_working_3-way'!X106)))</f>
        <v>0.69598321628858251</v>
      </c>
      <c r="Z106" s="11">
        <f>'OddsRatio_working_3-way'!X106^(1/3)*COS('OddsRatio_working_3-way'!Y106/3)</f>
        <v>0.58261187769860723</v>
      </c>
      <c r="AA106" s="11">
        <f>'OddsRatio_working_3-way'!X106^(1/3)*COS(('OddsRatio_working_3-way'!Y106+2*PI())/3)</f>
        <v>-0.41050649385087185</v>
      </c>
      <c r="AB106" s="11">
        <f>'OddsRatio_working_3-way'!X106^(1/3)*COS(('OddsRatio_working_3-way'!Y106+4*PI())/3)</f>
        <v>-0.17210538384773558</v>
      </c>
      <c r="AC106" s="11">
        <f>'OddsRatio_working_3-way'!X106^(1/3)*SIN('OddsRatio_working_3-way'!Y106/3)</f>
        <v>0.13764094503541649</v>
      </c>
      <c r="AD106" s="11">
        <f>'OddsRatio_working_3-way'!X106^(1/3)*SIN(('OddsRatio_working_3-way'!Y106+2*PI())/3)</f>
        <v>0.43573621411583818</v>
      </c>
      <c r="AE106" s="11">
        <f>'OddsRatio_working_3-way'!X106^(1/3)*SIN(('OddsRatio_working_3-way'!Y106+4*PI())/3)</f>
        <v>-0.57337715915125453</v>
      </c>
      <c r="AF106" s="11">
        <f>-'OddsRatio_working_3-way'!U106/(3*'OddsRatio_working_3-way'!X106^(1/3))*COS(('OddsRatio_working_3-way'!Y106)/3)</f>
        <v>0.58261187769860723</v>
      </c>
      <c r="AG106" s="11">
        <f>-'OddsRatio_working_3-way'!U106/(3*'OddsRatio_working_3-way'!X106^(1/3))*COS(('OddsRatio_working_3-way'!Y106+2*PI())/3)</f>
        <v>-0.41050649385087185</v>
      </c>
      <c r="AH106" s="11">
        <f>-'OddsRatio_working_3-way'!U106/(3*'OddsRatio_working_3-way'!X106^(1/3))*COS(('OddsRatio_working_3-way'!Y106+4*PI())/3)</f>
        <v>-0.17210538384773558</v>
      </c>
      <c r="AI106" s="11">
        <f>'OddsRatio_working_3-way'!U106/(3*'OddsRatio_working_3-way'!X106^(1/3))*SIN(('OddsRatio_working_3-way'!Y106)/3)</f>
        <v>-0.13764094503541649</v>
      </c>
      <c r="AJ106" s="11">
        <f>'OddsRatio_working_3-way'!U106/(3*'OddsRatio_working_3-way'!X106^(1/3))*SIN(('OddsRatio_working_3-way'!Y106+2*PI())/3)</f>
        <v>-0.43573621411583818</v>
      </c>
      <c r="AK106" s="11">
        <f>'OddsRatio_working_3-way'!U106/(3*'OddsRatio_working_3-way'!X106^(1/3))*SIN(('OddsRatio_working_3-way'!Y106+4*PI())/3)</f>
        <v>0.57337715915125453</v>
      </c>
      <c r="AL106" s="11">
        <f>'OddsRatio_working_3-way'!Z106+'OddsRatio_working_3-way'!AF106</f>
        <v>1.1652237553972145</v>
      </c>
      <c r="AM106" s="11">
        <f>'OddsRatio_working_3-way'!AA106+'OddsRatio_working_3-way'!AG106</f>
        <v>-0.82101298770174369</v>
      </c>
      <c r="AN106" s="11">
        <f>'OddsRatio_working_3-way'!AB106+'OddsRatio_working_3-way'!AH106</f>
        <v>-0.34421076769547115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1.1652237553972145</v>
      </c>
      <c r="AS106" s="11">
        <f>IF(('OddsRatio_working_3-way'!X106=0),IF(Q106&gt;0,-Q106^(1/3),(-Q106)^(1/3)),'OddsRatio_working_3-way'!AM106-'OddsRatio_working_3-way'!R106/3)</f>
        <v>-0.82101298770174369</v>
      </c>
      <c r="AT106" s="11">
        <f>IF(('OddsRatio_working_3-way'!X106=0),IF(Q106&gt;0,-Q106^(1/3),(-Q106)^(1/3)),'OddsRatio_working_3-way'!AN106-'OddsRatio_working_3-way'!R106/3)</f>
        <v>-0.34421076769547115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1.5</v>
      </c>
      <c r="B107" s="4">
        <f>IF('True_Odds_Calculator_3-way'!B108="","",'True_Odds_Calculator_3-way'!B108)</f>
        <v>3.8</v>
      </c>
      <c r="C107" s="4">
        <f>IF('True_Odds_Calculator_3-way'!C108="","",'True_Odds_Calculator_3-way'!C108)</f>
        <v>5.8</v>
      </c>
      <c r="D107" s="9">
        <f t="shared" si="26"/>
        <v>0.6240012180506026</v>
      </c>
      <c r="E107" s="9">
        <f t="shared" si="27"/>
        <v>0.22860583929389361</v>
      </c>
      <c r="F107" s="9">
        <f t="shared" si="28"/>
        <v>0.14739294265550384</v>
      </c>
      <c r="G107" s="9">
        <f t="shared" si="29"/>
        <v>1.2051219487167932</v>
      </c>
      <c r="H107" s="9">
        <f t="shared" si="30"/>
        <v>1.6025609743583966</v>
      </c>
      <c r="I107" s="9">
        <f t="shared" si="31"/>
        <v>4.3743414564070209</v>
      </c>
      <c r="J107" s="9">
        <f t="shared" si="32"/>
        <v>6.7845853538406082</v>
      </c>
      <c r="K107" s="11">
        <f t="shared" si="33"/>
        <v>0.66666666666666663</v>
      </c>
      <c r="L107" s="11">
        <f t="shared" si="34"/>
        <v>0.26315789473684209</v>
      </c>
      <c r="M107" s="11">
        <f t="shared" si="35"/>
        <v>0.17241379310344829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-0.20326678765880224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0.24500907441016331</v>
      </c>
      <c r="Q107" s="11">
        <f>2*'OddsRatio_working_3-way'!K107*'OddsRatio_working_3-way'!L107*'OddsRatio_working_3-way'!M107</f>
        <v>6.0496067755595885E-2</v>
      </c>
      <c r="R107" s="11">
        <f t="shared" si="36"/>
        <v>0</v>
      </c>
      <c r="S107" s="11">
        <f t="shared" si="37"/>
        <v>-1.2053571428571423</v>
      </c>
      <c r="T107" s="11">
        <f t="shared" si="38"/>
        <v>-0.29761904761904751</v>
      </c>
      <c r="U107" s="11">
        <f>'OddsRatio_working_3-way'!S107-'OddsRatio_working_3-way'!R107^2/3</f>
        <v>-1.2053571428571423</v>
      </c>
      <c r="V107" s="11">
        <f>'OddsRatio_working_3-way'!S107*'OddsRatio_working_3-way'!R107/3-2*'OddsRatio_working_3-way'!R107^3/27-'OddsRatio_working_3-way'!T107</f>
        <v>0.29761904761904751</v>
      </c>
      <c r="W107" s="11">
        <f>'OddsRatio_working_3-way'!V107^2+4*'OddsRatio_working_3-way'!U107^3/27</f>
        <v>-0.17086680282231911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0.25467817943828047</v>
      </c>
      <c r="Y107" s="11">
        <f>IF('OddsRatio_working_3-way'!W107&gt;=0,IF('OddsRatio_working_3-way'!V107+SQRT('OddsRatio_working_3-way'!W107)&gt;0,0,PI()),ACOS('OddsRatio_working_3-way'!V107/(2*'OddsRatio_working_3-way'!X107)))</f>
        <v>0.94677395122180519</v>
      </c>
      <c r="Z107" s="11">
        <f>'OddsRatio_working_3-way'!X107^(1/3)*COS('OddsRatio_working_3-way'!Y107/3)</f>
        <v>0.60256097435839662</v>
      </c>
      <c r="AA107" s="11">
        <f>'OddsRatio_working_3-way'!X107^(1/3)*COS(('OddsRatio_working_3-way'!Y107+2*PI())/3)</f>
        <v>-0.47166091401714361</v>
      </c>
      <c r="AB107" s="11">
        <f>'OddsRatio_working_3-way'!X107^(1/3)*COS(('OddsRatio_working_3-way'!Y107+4*PI())/3)</f>
        <v>-0.13090006034125315</v>
      </c>
      <c r="AC107" s="11">
        <f>'OddsRatio_working_3-way'!X107^(1/3)*SIN('OddsRatio_working_3-way'!Y107/3)</f>
        <v>0.19673837059906199</v>
      </c>
      <c r="AD107" s="11">
        <f>'OddsRatio_working_3-way'!X107^(1/3)*SIN(('OddsRatio_working_3-way'!Y107+2*PI())/3)</f>
        <v>0.42346392582394415</v>
      </c>
      <c r="AE107" s="11">
        <f>'OddsRatio_working_3-way'!X107^(1/3)*SIN(('OddsRatio_working_3-way'!Y107+4*PI())/3)</f>
        <v>-0.62020229642300617</v>
      </c>
      <c r="AF107" s="11">
        <f>-'OddsRatio_working_3-way'!U107/(3*'OddsRatio_working_3-way'!X107^(1/3))*COS(('OddsRatio_working_3-way'!Y107)/3)</f>
        <v>0.60256097435839651</v>
      </c>
      <c r="AG107" s="11">
        <f>-'OddsRatio_working_3-way'!U107/(3*'OddsRatio_working_3-way'!X107^(1/3))*COS(('OddsRatio_working_3-way'!Y107+2*PI())/3)</f>
        <v>-0.47166091401714355</v>
      </c>
      <c r="AH107" s="11">
        <f>-'OddsRatio_working_3-way'!U107/(3*'OddsRatio_working_3-way'!X107^(1/3))*COS(('OddsRatio_working_3-way'!Y107+4*PI())/3)</f>
        <v>-0.13090006034125312</v>
      </c>
      <c r="AI107" s="11">
        <f>'OddsRatio_working_3-way'!U107/(3*'OddsRatio_working_3-way'!X107^(1/3))*SIN(('OddsRatio_working_3-way'!Y107)/3)</f>
        <v>-0.19673837059906193</v>
      </c>
      <c r="AJ107" s="11">
        <f>'OddsRatio_working_3-way'!U107/(3*'OddsRatio_working_3-way'!X107^(1/3))*SIN(('OddsRatio_working_3-way'!Y107+2*PI())/3)</f>
        <v>-0.42346392582394404</v>
      </c>
      <c r="AK107" s="11">
        <f>'OddsRatio_working_3-way'!U107/(3*'OddsRatio_working_3-way'!X107^(1/3))*SIN(('OddsRatio_working_3-way'!Y107+4*PI())/3)</f>
        <v>0.62020229642300606</v>
      </c>
      <c r="AL107" s="11">
        <f>'OddsRatio_working_3-way'!Z107+'OddsRatio_working_3-way'!AF107</f>
        <v>1.2051219487167932</v>
      </c>
      <c r="AM107" s="11">
        <f>'OddsRatio_working_3-way'!AA107+'OddsRatio_working_3-way'!AG107</f>
        <v>-0.94332182803428721</v>
      </c>
      <c r="AN107" s="11">
        <f>'OddsRatio_working_3-way'!AB107+'OddsRatio_working_3-way'!AH107</f>
        <v>-0.26180012068250624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1.2051219487167932</v>
      </c>
      <c r="AS107" s="11">
        <f>IF(('OddsRatio_working_3-way'!X107=0),IF(Q107&gt;0,-Q107^(1/3),(-Q107)^(1/3)),'OddsRatio_working_3-way'!AM107-'OddsRatio_working_3-way'!R107/3)</f>
        <v>-0.94332182803428721</v>
      </c>
      <c r="AT107" s="11">
        <f>IF(('OddsRatio_working_3-way'!X107=0),IF(Q107&gt;0,-Q107^(1/3),(-Q107)^(1/3)),'OddsRatio_working_3-way'!AN107-'OddsRatio_working_3-way'!R107/3)</f>
        <v>-0.26180012068250624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4.2</v>
      </c>
      <c r="B108" s="4">
        <f>IF('True_Odds_Calculator_3-way'!B109="","",'True_Odds_Calculator_3-way'!B109)</f>
        <v>3.5</v>
      </c>
      <c r="C108" s="4">
        <f>IF('True_Odds_Calculator_3-way'!C109="","",'True_Odds_Calculator_3-way'!C109)</f>
        <v>1.72</v>
      </c>
      <c r="D108" s="9">
        <f t="shared" si="26"/>
        <v>0.20850177568261827</v>
      </c>
      <c r="E108" s="9">
        <f t="shared" si="27"/>
        <v>0.25216098896572453</v>
      </c>
      <c r="F108" s="9">
        <f t="shared" si="28"/>
        <v>0.53933723535165723</v>
      </c>
      <c r="G108" s="9">
        <f t="shared" si="29"/>
        <v>1.1862881948578126</v>
      </c>
      <c r="H108" s="9">
        <f t="shared" si="30"/>
        <v>4.7961222235450007</v>
      </c>
      <c r="I108" s="9">
        <f t="shared" si="31"/>
        <v>3.965720487144532</v>
      </c>
      <c r="J108" s="9">
        <f t="shared" si="32"/>
        <v>1.8541275002976247</v>
      </c>
      <c r="K108" s="11">
        <f t="shared" si="33"/>
        <v>0.23809523809523808</v>
      </c>
      <c r="L108" s="11">
        <f t="shared" si="34"/>
        <v>0.2857142857142857</v>
      </c>
      <c r="M108" s="11">
        <f t="shared" si="35"/>
        <v>0.58139534883720934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-0.22781205505458002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0.25391551969625059</v>
      </c>
      <c r="Q108" s="11">
        <f>2*'OddsRatio_working_3-way'!K108*'OddsRatio_working_3-way'!L108*'OddsRatio_working_3-way'!M108</f>
        <v>7.910140800506249E-2</v>
      </c>
      <c r="R108" s="11">
        <f t="shared" si="36"/>
        <v>0</v>
      </c>
      <c r="S108" s="11">
        <f t="shared" si="37"/>
        <v>-1.114583333333333</v>
      </c>
      <c r="T108" s="11">
        <f t="shared" si="38"/>
        <v>-0.34722222222222215</v>
      </c>
      <c r="U108" s="11">
        <f>'OddsRatio_working_3-way'!S108-'OddsRatio_working_3-way'!R108^2/3</f>
        <v>-1.114583333333333</v>
      </c>
      <c r="V108" s="11">
        <f>'OddsRatio_working_3-way'!S108*'OddsRatio_working_3-way'!R108/3-2*'OddsRatio_working_3-way'!R108^3/27-'OddsRatio_working_3-way'!T108</f>
        <v>0.34722222222222215</v>
      </c>
      <c r="W108" s="11">
        <f>'OddsRatio_working_3-way'!V108^2+4*'OddsRatio_working_3-way'!U108^3/27</f>
        <v>-8.4568939418295505E-2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0.22645761801230807</v>
      </c>
      <c r="Y108" s="11">
        <f>IF('OddsRatio_working_3-way'!W108&gt;=0,IF('OddsRatio_working_3-way'!V108+SQRT('OddsRatio_working_3-way'!W108)&gt;0,0,PI()),ACOS('OddsRatio_working_3-way'!V108/(2*'OddsRatio_working_3-way'!X108)))</f>
        <v>0.69720712289287201</v>
      </c>
      <c r="Z108" s="11">
        <f>'OddsRatio_working_3-way'!X108^(1/3)*COS('OddsRatio_working_3-way'!Y108/3)</f>
        <v>0.59314409742890628</v>
      </c>
      <c r="AA108" s="11">
        <f>'OddsRatio_working_3-way'!X108^(1/3)*COS(('OddsRatio_working_3-way'!Y108+2*PI())/3)</f>
        <v>-0.41814874507222305</v>
      </c>
      <c r="AB108" s="11">
        <f>'OddsRatio_working_3-way'!X108^(1/3)*COS(('OddsRatio_working_3-way'!Y108+4*PI())/3)</f>
        <v>-0.17499535235668306</v>
      </c>
      <c r="AC108" s="11">
        <f>'OddsRatio_working_3-way'!X108^(1/3)*SIN('OddsRatio_working_3-way'!Y108/3)</f>
        <v>0.14038467673868787</v>
      </c>
      <c r="AD108" s="11">
        <f>'OddsRatio_working_3-way'!X108^(1/3)*SIN(('OddsRatio_working_3-way'!Y108+2*PI())/3)</f>
        <v>0.44348551810888109</v>
      </c>
      <c r="AE108" s="11">
        <f>'OddsRatio_working_3-way'!X108^(1/3)*SIN(('OddsRatio_working_3-way'!Y108+4*PI())/3)</f>
        <v>-0.58387019484756886</v>
      </c>
      <c r="AF108" s="11">
        <f>-'OddsRatio_working_3-way'!U108/(3*'OddsRatio_working_3-way'!X108^(1/3))*COS(('OddsRatio_working_3-way'!Y108)/3)</f>
        <v>0.59314409742890628</v>
      </c>
      <c r="AG108" s="11">
        <f>-'OddsRatio_working_3-way'!U108/(3*'OddsRatio_working_3-way'!X108^(1/3))*COS(('OddsRatio_working_3-way'!Y108+2*PI())/3)</f>
        <v>-0.41814874507222305</v>
      </c>
      <c r="AH108" s="11">
        <f>-'OddsRatio_working_3-way'!U108/(3*'OddsRatio_working_3-way'!X108^(1/3))*COS(('OddsRatio_working_3-way'!Y108+4*PI())/3)</f>
        <v>-0.17499535235668306</v>
      </c>
      <c r="AI108" s="11">
        <f>'OddsRatio_working_3-way'!U108/(3*'OddsRatio_working_3-way'!X108^(1/3))*SIN(('OddsRatio_working_3-way'!Y108)/3)</f>
        <v>-0.14038467673868787</v>
      </c>
      <c r="AJ108" s="11">
        <f>'OddsRatio_working_3-way'!U108/(3*'OddsRatio_working_3-way'!X108^(1/3))*SIN(('OddsRatio_working_3-way'!Y108+2*PI())/3)</f>
        <v>-0.44348551810888109</v>
      </c>
      <c r="AK108" s="11">
        <f>'OddsRatio_working_3-way'!U108/(3*'OddsRatio_working_3-way'!X108^(1/3))*SIN(('OddsRatio_working_3-way'!Y108+4*PI())/3)</f>
        <v>0.58387019484756886</v>
      </c>
      <c r="AL108" s="11">
        <f>'OddsRatio_working_3-way'!Z108+'OddsRatio_working_3-way'!AF108</f>
        <v>1.1862881948578126</v>
      </c>
      <c r="AM108" s="11">
        <f>'OddsRatio_working_3-way'!AA108+'OddsRatio_working_3-way'!AG108</f>
        <v>-0.8362974901444461</v>
      </c>
      <c r="AN108" s="11">
        <f>'OddsRatio_working_3-way'!AB108+'OddsRatio_working_3-way'!AH108</f>
        <v>-0.34999070471336613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1.1862881948578126</v>
      </c>
      <c r="AS108" s="11">
        <f>IF(('OddsRatio_working_3-way'!X108=0),IF(Q108&gt;0,-Q108^(1/3),(-Q108)^(1/3)),'OddsRatio_working_3-way'!AM108-'OddsRatio_working_3-way'!R108/3)</f>
        <v>-0.8362974901444461</v>
      </c>
      <c r="AT108" s="11">
        <f>IF(('OddsRatio_working_3-way'!X108=0),IF(Q108&gt;0,-Q108^(1/3),(-Q108)^(1/3)),'OddsRatio_working_3-way'!AN108-'OddsRatio_working_3-way'!R108/3)</f>
        <v>-0.34999070471336613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2.62</v>
      </c>
      <c r="B109" s="4">
        <f>IF('True_Odds_Calculator_3-way'!B110="","",'True_Odds_Calculator_3-way'!B110)</f>
        <v>3.1</v>
      </c>
      <c r="C109" s="4">
        <f>IF('True_Odds_Calculator_3-way'!C110="","",'True_Odds_Calculator_3-way'!C110)</f>
        <v>2.5499999999999998</v>
      </c>
      <c r="D109" s="9">
        <f t="shared" si="26"/>
        <v>0.34877138357737186</v>
      </c>
      <c r="E109" s="9">
        <f t="shared" si="27"/>
        <v>0.29235881310175232</v>
      </c>
      <c r="F109" s="9">
        <f t="shared" si="28"/>
        <v>0.3588698033208757</v>
      </c>
      <c r="G109" s="9">
        <f t="shared" si="29"/>
        <v>1.1525973518157322</v>
      </c>
      <c r="H109" s="9">
        <f t="shared" si="30"/>
        <v>2.8672077099414861</v>
      </c>
      <c r="I109" s="9">
        <f t="shared" si="31"/>
        <v>3.4204544388130378</v>
      </c>
      <c r="J109" s="9">
        <f t="shared" si="32"/>
        <v>2.7865258953143837</v>
      </c>
      <c r="K109" s="11">
        <f t="shared" si="33"/>
        <v>0.38167938931297707</v>
      </c>
      <c r="L109" s="11">
        <f t="shared" si="34"/>
        <v>0.32258064516129031</v>
      </c>
      <c r="M109" s="11">
        <f t="shared" si="35"/>
        <v>0.39215686274509809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-0.25460260440053872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0.25445292620865145</v>
      </c>
      <c r="Q109" s="11">
        <f>2*'OddsRatio_working_3-way'!K109*'OddsRatio_working_3-way'!L109*'OddsRatio_working_3-way'!M109</f>
        <v>9.6566575411252908E-2</v>
      </c>
      <c r="R109" s="11">
        <f t="shared" si="36"/>
        <v>0</v>
      </c>
      <c r="S109" s="11">
        <f t="shared" si="37"/>
        <v>-0.99941211052322232</v>
      </c>
      <c r="T109" s="11">
        <f t="shared" si="38"/>
        <v>-0.37928353340539739</v>
      </c>
      <c r="U109" s="11">
        <f>'OddsRatio_working_3-way'!S109-'OddsRatio_working_3-way'!R109^2/3</f>
        <v>-0.99941211052322232</v>
      </c>
      <c r="V109" s="11">
        <f>'OddsRatio_working_3-way'!S109*'OddsRatio_working_3-way'!R109/3-2*'OddsRatio_working_3-way'!R109^3/27-'OddsRatio_working_3-way'!T109</f>
        <v>0.37928353340539739</v>
      </c>
      <c r="W109" s="11">
        <f>'OddsRatio_working_3-way'!V109^2+4*'OddsRatio_working_3-way'!U109^3/27</f>
        <v>-4.0310187999012259E-3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0.19228040560102869</v>
      </c>
      <c r="Y109" s="11">
        <f>IF('OddsRatio_working_3-way'!W109&gt;=0,IF('OddsRatio_working_3-way'!V109+SQRT('OddsRatio_working_3-way'!W109)&gt;0,0,PI()),ACOS('OddsRatio_working_3-way'!V109/(2*'OddsRatio_working_3-way'!X109)))</f>
        <v>0.16585759540551726</v>
      </c>
      <c r="Z109" s="11">
        <f>'OddsRatio_working_3-way'!X109^(1/3)*COS('OddsRatio_working_3-way'!Y109/3)</f>
        <v>0.5762986759078661</v>
      </c>
      <c r="AA109" s="11">
        <f>'OddsRatio_working_3-way'!X109^(1/3)*COS(('OddsRatio_working_3-way'!Y109+2*PI())/3)</f>
        <v>-0.31577006822914255</v>
      </c>
      <c r="AB109" s="11">
        <f>'OddsRatio_working_3-way'!X109^(1/3)*COS(('OddsRatio_working_3-way'!Y109+4*PI())/3)</f>
        <v>-0.2605286076787236</v>
      </c>
      <c r="AC109" s="11">
        <f>'OddsRatio_working_3-way'!X109^(1/3)*SIN('OddsRatio_working_3-way'!Y109/3)</f>
        <v>3.1893672119212416E-2</v>
      </c>
      <c r="AD109" s="11">
        <f>'OddsRatio_working_3-way'!X109^(1/3)*SIN(('OddsRatio_working_3-way'!Y109+2*PI())/3)</f>
        <v>0.4831424574439408</v>
      </c>
      <c r="AE109" s="11">
        <f>'OddsRatio_working_3-way'!X109^(1/3)*SIN(('OddsRatio_working_3-way'!Y109+4*PI())/3)</f>
        <v>-0.51503612956315326</v>
      </c>
      <c r="AF109" s="11">
        <f>-'OddsRatio_working_3-way'!U109/(3*'OddsRatio_working_3-way'!X109^(1/3))*COS(('OddsRatio_working_3-way'!Y109)/3)</f>
        <v>0.57629867590786599</v>
      </c>
      <c r="AG109" s="11">
        <f>-'OddsRatio_working_3-way'!U109/(3*'OddsRatio_working_3-way'!X109^(1/3))*COS(('OddsRatio_working_3-way'!Y109+2*PI())/3)</f>
        <v>-0.3157700682291425</v>
      </c>
      <c r="AH109" s="11">
        <f>-'OddsRatio_working_3-way'!U109/(3*'OddsRatio_working_3-way'!X109^(1/3))*COS(('OddsRatio_working_3-way'!Y109+4*PI())/3)</f>
        <v>-0.2605286076787236</v>
      </c>
      <c r="AI109" s="11">
        <f>'OddsRatio_working_3-way'!U109/(3*'OddsRatio_working_3-way'!X109^(1/3))*SIN(('OddsRatio_working_3-way'!Y109)/3)</f>
        <v>-3.1893672119212409E-2</v>
      </c>
      <c r="AJ109" s="11">
        <f>'OddsRatio_working_3-way'!U109/(3*'OddsRatio_working_3-way'!X109^(1/3))*SIN(('OddsRatio_working_3-way'!Y109+2*PI())/3)</f>
        <v>-0.48314245744394069</v>
      </c>
      <c r="AK109" s="11">
        <f>'OddsRatio_working_3-way'!U109/(3*'OddsRatio_working_3-way'!X109^(1/3))*SIN(('OddsRatio_working_3-way'!Y109+4*PI())/3)</f>
        <v>0.51503612956315314</v>
      </c>
      <c r="AL109" s="11">
        <f>'OddsRatio_working_3-way'!Z109+'OddsRatio_working_3-way'!AF109</f>
        <v>1.1525973518157322</v>
      </c>
      <c r="AM109" s="11">
        <f>'OddsRatio_working_3-way'!AA109+'OddsRatio_working_3-way'!AG109</f>
        <v>-0.63154013645828511</v>
      </c>
      <c r="AN109" s="11">
        <f>'OddsRatio_working_3-way'!AB109+'OddsRatio_working_3-way'!AH109</f>
        <v>-0.5210572153574472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1.1525973518157322</v>
      </c>
      <c r="AS109" s="11">
        <f>IF(('OddsRatio_working_3-way'!X109=0),IF(Q109&gt;0,-Q109^(1/3),(-Q109)^(1/3)),'OddsRatio_working_3-way'!AM109-'OddsRatio_working_3-way'!R109/3)</f>
        <v>-0.63154013645828511</v>
      </c>
      <c r="AT109" s="11">
        <f>IF(('OddsRatio_working_3-way'!X109=0),IF(Q109&gt;0,-Q109^(1/3),(-Q109)^(1/3)),'OddsRatio_working_3-way'!AN109-'OddsRatio_working_3-way'!R109/3)</f>
        <v>-0.5210572153574472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3.4</v>
      </c>
      <c r="C110" s="4">
        <f>IF('True_Odds_Calculator_3-way'!C111="","",'True_Odds_Calculator_3-way'!C111)</f>
        <v>4.33</v>
      </c>
      <c r="D110" s="9">
        <f t="shared" si="26"/>
        <v>0.5388087016206089</v>
      </c>
      <c r="E110" s="9">
        <f t="shared" si="27"/>
        <v>0.25952763358789754</v>
      </c>
      <c r="F110" s="9">
        <f t="shared" si="28"/>
        <v>0.20166366479149356</v>
      </c>
      <c r="G110" s="9">
        <f t="shared" si="29"/>
        <v>1.1888142638468417</v>
      </c>
      <c r="H110" s="9">
        <f t="shared" si="30"/>
        <v>1.8559462699697258</v>
      </c>
      <c r="I110" s="9">
        <f t="shared" si="31"/>
        <v>3.8531542332324209</v>
      </c>
      <c r="J110" s="9">
        <f t="shared" si="32"/>
        <v>4.958751498609983</v>
      </c>
      <c r="K110" s="11">
        <f t="shared" si="33"/>
        <v>0.58139534883720934</v>
      </c>
      <c r="L110" s="11">
        <f t="shared" si="34"/>
        <v>0.29411764705882354</v>
      </c>
      <c r="M110" s="11">
        <f t="shared" si="35"/>
        <v>0.23094688221709006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-0.22724414971423879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0.25472082597473178</v>
      </c>
      <c r="Q110" s="11">
        <f>2*'OddsRatio_working_3-way'!K110*'OddsRatio_working_3-way'!L110*'OddsRatio_working_3-way'!M110</f>
        <v>7.8983201852629983E-2</v>
      </c>
      <c r="R110" s="11">
        <f t="shared" si="36"/>
        <v>0</v>
      </c>
      <c r="S110" s="11">
        <f t="shared" si="37"/>
        <v>-1.1209125792459129</v>
      </c>
      <c r="T110" s="11">
        <f t="shared" si="38"/>
        <v>-0.34756979201423643</v>
      </c>
      <c r="U110" s="11">
        <f>'OddsRatio_working_3-way'!S110-'OddsRatio_working_3-way'!R110^2/3</f>
        <v>-1.1209125792459129</v>
      </c>
      <c r="V110" s="11">
        <f>'OddsRatio_working_3-way'!S110*'OddsRatio_working_3-way'!R110/3-2*'OddsRatio_working_3-way'!R110^3/27-'OddsRatio_working_3-way'!T110</f>
        <v>0.34756979201423643</v>
      </c>
      <c r="W110" s="11">
        <f>'OddsRatio_working_3-way'!V110^2+4*'OddsRatio_working_3-way'!U110^3/27</f>
        <v>-8.7841908892391324E-2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0.2283892889417162</v>
      </c>
      <c r="Y110" s="11">
        <f>IF('OddsRatio_working_3-way'!W110&gt;=0,IF('OddsRatio_working_3-way'!V110+SQRT('OddsRatio_working_3-way'!W110)&gt;0,0,PI()),ACOS('OddsRatio_working_3-way'!V110/(2*'OddsRatio_working_3-way'!X110)))</f>
        <v>0.70607378527429376</v>
      </c>
      <c r="Z110" s="11">
        <f>'OddsRatio_working_3-way'!X110^(1/3)*COS('OddsRatio_working_3-way'!Y110/3)</f>
        <v>0.59440713192342087</v>
      </c>
      <c r="AA110" s="11">
        <f>'OddsRatio_working_3-way'!X110^(1/3)*COS(('OddsRatio_working_3-way'!Y110+2*PI())/3)</f>
        <v>-0.42064693739334263</v>
      </c>
      <c r="AB110" s="11">
        <f>'OddsRatio_working_3-way'!X110^(1/3)*COS(('OddsRatio_working_3-way'!Y110+4*PI())/3)</f>
        <v>-0.17376019453007818</v>
      </c>
      <c r="AC110" s="11">
        <f>'OddsRatio_working_3-way'!X110^(1/3)*SIN('OddsRatio_working_3-way'!Y110/3)</f>
        <v>0.14254012745145564</v>
      </c>
      <c r="AD110" s="11">
        <f>'OddsRatio_working_3-way'!X110^(1/3)*SIN(('OddsRatio_working_3-way'!Y110+2*PI())/3)</f>
        <v>0.44350161271060295</v>
      </c>
      <c r="AE110" s="11">
        <f>'OddsRatio_working_3-way'!X110^(1/3)*SIN(('OddsRatio_working_3-way'!Y110+4*PI())/3)</f>
        <v>-0.58604174016205846</v>
      </c>
      <c r="AF110" s="11">
        <f>-'OddsRatio_working_3-way'!U110/(3*'OddsRatio_working_3-way'!X110^(1/3))*COS(('OddsRatio_working_3-way'!Y110)/3)</f>
        <v>0.59440713192342087</v>
      </c>
      <c r="AG110" s="11">
        <f>-'OddsRatio_working_3-way'!U110/(3*'OddsRatio_working_3-way'!X110^(1/3))*COS(('OddsRatio_working_3-way'!Y110+2*PI())/3)</f>
        <v>-0.42064693739334263</v>
      </c>
      <c r="AH110" s="11">
        <f>-'OddsRatio_working_3-way'!U110/(3*'OddsRatio_working_3-way'!X110^(1/3))*COS(('OddsRatio_working_3-way'!Y110+4*PI())/3)</f>
        <v>-0.17376019453007818</v>
      </c>
      <c r="AI110" s="11">
        <f>'OddsRatio_working_3-way'!U110/(3*'OddsRatio_working_3-way'!X110^(1/3))*SIN(('OddsRatio_working_3-way'!Y110)/3)</f>
        <v>-0.14254012745145564</v>
      </c>
      <c r="AJ110" s="11">
        <f>'OddsRatio_working_3-way'!U110/(3*'OddsRatio_working_3-way'!X110^(1/3))*SIN(('OddsRatio_working_3-way'!Y110+2*PI())/3)</f>
        <v>-0.44350161271060295</v>
      </c>
      <c r="AK110" s="11">
        <f>'OddsRatio_working_3-way'!U110/(3*'OddsRatio_working_3-way'!X110^(1/3))*SIN(('OddsRatio_working_3-way'!Y110+4*PI())/3)</f>
        <v>0.58604174016205846</v>
      </c>
      <c r="AL110" s="11">
        <f>'OddsRatio_working_3-way'!Z110+'OddsRatio_working_3-way'!AF110</f>
        <v>1.1888142638468417</v>
      </c>
      <c r="AM110" s="11">
        <f>'OddsRatio_working_3-way'!AA110+'OddsRatio_working_3-way'!AG110</f>
        <v>-0.84129387478668527</v>
      </c>
      <c r="AN110" s="11">
        <f>'OddsRatio_working_3-way'!AB110+'OddsRatio_working_3-way'!AH110</f>
        <v>-0.34752038906015636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1.1888142638468417</v>
      </c>
      <c r="AS110" s="11">
        <f>IF(('OddsRatio_working_3-way'!X110=0),IF(Q110&gt;0,-Q110^(1/3),(-Q110)^(1/3)),'OddsRatio_working_3-way'!AM110-'OddsRatio_working_3-way'!R110/3)</f>
        <v>-0.84129387478668527</v>
      </c>
      <c r="AT110" s="11">
        <f>IF(('OddsRatio_working_3-way'!X110=0),IF(Q110&gt;0,-Q110^(1/3),(-Q110)^(1/3)),'OddsRatio_working_3-way'!AN110-'OddsRatio_working_3-way'!R110/3)</f>
        <v>-0.34752038906015636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2.76</v>
      </c>
      <c r="B111" s="4">
        <f>IF('True_Odds_Calculator_3-way'!B112="","",'True_Odds_Calculator_3-way'!B112)</f>
        <v>3.71</v>
      </c>
      <c r="C111" s="4">
        <f>IF('True_Odds_Calculator_3-way'!C112="","",'True_Odds_Calculator_3-way'!C112)</f>
        <v>2.52</v>
      </c>
      <c r="D111" s="9">
        <f t="shared" si="26"/>
        <v>0.35238014522822908</v>
      </c>
      <c r="E111" s="9">
        <f t="shared" si="27"/>
        <v>0.26110597359913812</v>
      </c>
      <c r="F111" s="9">
        <f t="shared" si="28"/>
        <v>0.3865138811726328</v>
      </c>
      <c r="G111" s="9">
        <f t="shared" si="29"/>
        <v>1.0442297375652261</v>
      </c>
      <c r="H111" s="9">
        <f t="shared" si="30"/>
        <v>2.8378443381147975</v>
      </c>
      <c r="I111" s="9">
        <f t="shared" si="31"/>
        <v>3.8298625888017632</v>
      </c>
      <c r="J111" s="9">
        <f t="shared" si="32"/>
        <v>2.5872292010991433</v>
      </c>
      <c r="K111" s="11">
        <f t="shared" si="33"/>
        <v>0.3623188405797102</v>
      </c>
      <c r="L111" s="11">
        <f t="shared" si="34"/>
        <v>0.26954177897574122</v>
      </c>
      <c r="M111" s="11">
        <f t="shared" si="35"/>
        <v>0.3968253968253968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-0.28095839557224767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0.23213642397985537</v>
      </c>
      <c r="Q111" s="11">
        <f>2*'OddsRatio_working_3-way'!K111*'OddsRatio_working_3-way'!L111*'OddsRatio_working_3-way'!M111</f>
        <v>7.7507987973240516E-2</v>
      </c>
      <c r="R111" s="11">
        <f t="shared" si="36"/>
        <v>0</v>
      </c>
      <c r="S111" s="11">
        <f t="shared" si="37"/>
        <v>-0.82623060082275468</v>
      </c>
      <c r="T111" s="11">
        <f t="shared" si="38"/>
        <v>-0.27586998358021858</v>
      </c>
      <c r="U111" s="11">
        <f>'OddsRatio_working_3-way'!S111-'OddsRatio_working_3-way'!R111^2/3</f>
        <v>-0.82623060082275468</v>
      </c>
      <c r="V111" s="11">
        <f>'OddsRatio_working_3-way'!S111*'OddsRatio_working_3-way'!R111/3-2*'OddsRatio_working_3-way'!R111^3/27-'OddsRatio_working_3-way'!T111</f>
        <v>0.27586998358021858</v>
      </c>
      <c r="W111" s="11">
        <f>'OddsRatio_working_3-way'!V111^2+4*'OddsRatio_working_3-way'!U111^3/27</f>
        <v>-7.4560644564958811E-3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0.14453400317662793</v>
      </c>
      <c r="Y111" s="11">
        <f>IF('OddsRatio_working_3-way'!W111&gt;=0,IF('OddsRatio_working_3-way'!V111+SQRT('OddsRatio_working_3-way'!W111)&gt;0,0,PI()),ACOS('OddsRatio_working_3-way'!V111/(2*'OddsRatio_working_3-way'!X111)))</f>
        <v>0.3033442844178369</v>
      </c>
      <c r="Z111" s="11">
        <f>'OddsRatio_working_3-way'!X111^(1/3)*COS('OddsRatio_working_3-way'!Y111/3)</f>
        <v>0.52211486878261304</v>
      </c>
      <c r="AA111" s="11">
        <f>'OddsRatio_working_3-way'!X111^(1/3)*COS(('OddsRatio_working_3-way'!Y111+2*PI())/3)</f>
        <v>-0.30693442266184096</v>
      </c>
      <c r="AB111" s="11">
        <f>'OddsRatio_working_3-way'!X111^(1/3)*COS(('OddsRatio_working_3-way'!Y111+4*PI())/3)</f>
        <v>-0.21518044612077242</v>
      </c>
      <c r="AC111" s="11">
        <f>'OddsRatio_working_3-way'!X111^(1/3)*SIN('OddsRatio_working_3-way'!Y111/3)</f>
        <v>5.2974183055204772E-2</v>
      </c>
      <c r="AD111" s="11">
        <f>'OddsRatio_working_3-way'!X111^(1/3)*SIN(('OddsRatio_working_3-way'!Y111+2*PI())/3)</f>
        <v>0.42567764853171935</v>
      </c>
      <c r="AE111" s="11">
        <f>'OddsRatio_working_3-way'!X111^(1/3)*SIN(('OddsRatio_working_3-way'!Y111+4*PI())/3)</f>
        <v>-0.47865183158692387</v>
      </c>
      <c r="AF111" s="11">
        <f>-'OddsRatio_working_3-way'!U111/(3*'OddsRatio_working_3-way'!X111^(1/3))*COS(('OddsRatio_working_3-way'!Y111)/3)</f>
        <v>0.52211486878261304</v>
      </c>
      <c r="AG111" s="11">
        <f>-'OddsRatio_working_3-way'!U111/(3*'OddsRatio_working_3-way'!X111^(1/3))*COS(('OddsRatio_working_3-way'!Y111+2*PI())/3)</f>
        <v>-0.30693442266184096</v>
      </c>
      <c r="AH111" s="11">
        <f>-'OddsRatio_working_3-way'!U111/(3*'OddsRatio_working_3-way'!X111^(1/3))*COS(('OddsRatio_working_3-way'!Y111+4*PI())/3)</f>
        <v>-0.21518044612077242</v>
      </c>
      <c r="AI111" s="11">
        <f>'OddsRatio_working_3-way'!U111/(3*'OddsRatio_working_3-way'!X111^(1/3))*SIN(('OddsRatio_working_3-way'!Y111)/3)</f>
        <v>-5.2974183055204772E-2</v>
      </c>
      <c r="AJ111" s="11">
        <f>'OddsRatio_working_3-way'!U111/(3*'OddsRatio_working_3-way'!X111^(1/3))*SIN(('OddsRatio_working_3-way'!Y111+2*PI())/3)</f>
        <v>-0.42567764853171935</v>
      </c>
      <c r="AK111" s="11">
        <f>'OddsRatio_working_3-way'!U111/(3*'OddsRatio_working_3-way'!X111^(1/3))*SIN(('OddsRatio_working_3-way'!Y111+4*PI())/3)</f>
        <v>0.47865183158692387</v>
      </c>
      <c r="AL111" s="11">
        <f>'OddsRatio_working_3-way'!Z111+'OddsRatio_working_3-way'!AF111</f>
        <v>1.0442297375652261</v>
      </c>
      <c r="AM111" s="11">
        <f>'OddsRatio_working_3-way'!AA111+'OddsRatio_working_3-way'!AG111</f>
        <v>-0.61386884532368191</v>
      </c>
      <c r="AN111" s="11">
        <f>'OddsRatio_working_3-way'!AB111+'OddsRatio_working_3-way'!AH111</f>
        <v>-0.43036089224154483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1.0442297375652261</v>
      </c>
      <c r="AS111" s="11">
        <f>IF(('OddsRatio_working_3-way'!X111=0),IF(Q111&gt;0,-Q111^(1/3),(-Q111)^(1/3)),'OddsRatio_working_3-way'!AM111-'OddsRatio_working_3-way'!R111/3)</f>
        <v>-0.61386884532368191</v>
      </c>
      <c r="AT111" s="11">
        <f>IF(('OddsRatio_working_3-way'!X111=0),IF(Q111&gt;0,-Q111^(1/3),(-Q111)^(1/3)),'OddsRatio_working_3-way'!AN111-'OddsRatio_working_3-way'!R111/3)</f>
        <v>-0.43036089224154483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2.14</v>
      </c>
      <c r="B112" s="4">
        <f>IF('True_Odds_Calculator_3-way'!B113="","",'True_Odds_Calculator_3-way'!B113)</f>
        <v>3.65</v>
      </c>
      <c r="C112" s="4">
        <f>IF('True_Odds_Calculator_3-way'!C113="","",'True_Odds_Calculator_3-way'!C113)</f>
        <v>3.49</v>
      </c>
      <c r="D112" s="9">
        <f t="shared" si="26"/>
        <v>0.4566297321613807</v>
      </c>
      <c r="E112" s="9">
        <f t="shared" si="27"/>
        <v>0.26552450278148637</v>
      </c>
      <c r="F112" s="9">
        <f t="shared" si="28"/>
        <v>0.27784576505713299</v>
      </c>
      <c r="G112" s="9">
        <f t="shared" si="29"/>
        <v>1.0438229319130214</v>
      </c>
      <c r="H112" s="9">
        <f t="shared" si="30"/>
        <v>2.1899581423808447</v>
      </c>
      <c r="I112" s="9">
        <f t="shared" si="31"/>
        <v>3.7661307695695072</v>
      </c>
      <c r="J112" s="9">
        <f t="shared" si="32"/>
        <v>3.5991191004634229</v>
      </c>
      <c r="K112" s="11">
        <f t="shared" si="33"/>
        <v>0.46728971962616822</v>
      </c>
      <c r="L112" s="11">
        <f t="shared" si="34"/>
        <v>0.27397260273972601</v>
      </c>
      <c r="M112" s="11">
        <f t="shared" si="35"/>
        <v>0.28653295128939826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-0.27594212702019316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0.23037087877319432</v>
      </c>
      <c r="Q112" s="11">
        <f>2*'OddsRatio_working_3-way'!K112*'OddsRatio_working_3-way'!L112*'OddsRatio_working_3-way'!M112</f>
        <v>7.336652190229119E-2</v>
      </c>
      <c r="R112" s="11">
        <f t="shared" si="36"/>
        <v>0</v>
      </c>
      <c r="S112" s="11">
        <f t="shared" si="37"/>
        <v>-0.83485215273540314</v>
      </c>
      <c r="T112" s="11">
        <f t="shared" si="38"/>
        <v>-0.26587648176286727</v>
      </c>
      <c r="U112" s="11">
        <f>'OddsRatio_working_3-way'!S112-'OddsRatio_working_3-way'!R112^2/3</f>
        <v>-0.83485215273540314</v>
      </c>
      <c r="V112" s="11">
        <f>'OddsRatio_working_3-way'!S112*'OddsRatio_working_3-way'!R112/3-2*'OddsRatio_working_3-way'!R112^3/27-'OddsRatio_working_3-way'!T112</f>
        <v>0.26587648176286727</v>
      </c>
      <c r="W112" s="11">
        <f>'OddsRatio_working_3-way'!V112^2+4*'OddsRatio_working_3-way'!U112^3/27</f>
        <v>-1.5513204789980556E-2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0.14680216989590178</v>
      </c>
      <c r="Y112" s="11">
        <f>IF('OddsRatio_working_3-way'!W112&gt;=0,IF('OddsRatio_working_3-way'!V112+SQRT('OddsRatio_working_3-way'!W112)&gt;0,0,PI()),ACOS('OddsRatio_working_3-way'!V112/(2*'OddsRatio_working_3-way'!X112)))</f>
        <v>0.4380972939452259</v>
      </c>
      <c r="Z112" s="11">
        <f>'OddsRatio_working_3-way'!X112^(1/3)*COS('OddsRatio_working_3-way'!Y112/3)</f>
        <v>0.52191146595651061</v>
      </c>
      <c r="AA112" s="11">
        <f>'OddsRatio_working_3-way'!X112^(1/3)*COS(('OddsRatio_working_3-way'!Y112+2*PI())/3)</f>
        <v>-0.32743395844490936</v>
      </c>
      <c r="AB112" s="11">
        <f>'OddsRatio_working_3-way'!X112^(1/3)*COS(('OddsRatio_working_3-way'!Y112+4*PI())/3)</f>
        <v>-0.19447750751160112</v>
      </c>
      <c r="AC112" s="11">
        <f>'OddsRatio_working_3-way'!X112^(1/3)*SIN('OddsRatio_working_3-way'!Y112/3)</f>
        <v>7.676244273684267E-2</v>
      </c>
      <c r="AD112" s="11">
        <f>'OddsRatio_working_3-way'!X112^(1/3)*SIN(('OddsRatio_working_3-way'!Y112+2*PI())/3)</f>
        <v>0.413607366676294</v>
      </c>
      <c r="AE112" s="11">
        <f>'OddsRatio_working_3-way'!X112^(1/3)*SIN(('OddsRatio_working_3-way'!Y112+4*PI())/3)</f>
        <v>-0.49036980941313679</v>
      </c>
      <c r="AF112" s="11">
        <f>-'OddsRatio_working_3-way'!U112/(3*'OddsRatio_working_3-way'!X112^(1/3))*COS(('OddsRatio_working_3-way'!Y112)/3)</f>
        <v>0.52191146595651072</v>
      </c>
      <c r="AG112" s="11">
        <f>-'OddsRatio_working_3-way'!U112/(3*'OddsRatio_working_3-way'!X112^(1/3))*COS(('OddsRatio_working_3-way'!Y112+2*PI())/3)</f>
        <v>-0.32743395844490941</v>
      </c>
      <c r="AH112" s="11">
        <f>-'OddsRatio_working_3-way'!U112/(3*'OddsRatio_working_3-way'!X112^(1/3))*COS(('OddsRatio_working_3-way'!Y112+4*PI())/3)</f>
        <v>-0.19447750751160114</v>
      </c>
      <c r="AI112" s="11">
        <f>'OddsRatio_working_3-way'!U112/(3*'OddsRatio_working_3-way'!X112^(1/3))*SIN(('OddsRatio_working_3-way'!Y112)/3)</f>
        <v>-7.6762442736842698E-2</v>
      </c>
      <c r="AJ112" s="11">
        <f>'OddsRatio_working_3-way'!U112/(3*'OddsRatio_working_3-way'!X112^(1/3))*SIN(('OddsRatio_working_3-way'!Y112+2*PI())/3)</f>
        <v>-0.41360736667629411</v>
      </c>
      <c r="AK112" s="11">
        <f>'OddsRatio_working_3-way'!U112/(3*'OddsRatio_working_3-way'!X112^(1/3))*SIN(('OddsRatio_working_3-way'!Y112+4*PI())/3)</f>
        <v>0.4903698094131369</v>
      </c>
      <c r="AL112" s="11">
        <f>'OddsRatio_working_3-way'!Z112+'OddsRatio_working_3-way'!AF112</f>
        <v>1.0438229319130214</v>
      </c>
      <c r="AM112" s="11">
        <f>'OddsRatio_working_3-way'!AA112+'OddsRatio_working_3-way'!AG112</f>
        <v>-0.65486791688981882</v>
      </c>
      <c r="AN112" s="11">
        <f>'OddsRatio_working_3-way'!AB112+'OddsRatio_working_3-way'!AH112</f>
        <v>-0.38895501502320229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1.0438229319130214</v>
      </c>
      <c r="AS112" s="11">
        <f>IF(('OddsRatio_working_3-way'!X112=0),IF(Q112&gt;0,-Q112^(1/3),(-Q112)^(1/3)),'OddsRatio_working_3-way'!AM112-'OddsRatio_working_3-way'!R112/3)</f>
        <v>-0.65486791688981882</v>
      </c>
      <c r="AT112" s="11">
        <f>IF(('OddsRatio_working_3-way'!X112=0),IF(Q112&gt;0,-Q112^(1/3),(-Q112)^(1/3)),'OddsRatio_working_3-way'!AN112-'OddsRatio_working_3-way'!R112/3)</f>
        <v>-0.38895501502320229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2.44</v>
      </c>
      <c r="B113" s="4">
        <f>IF('True_Odds_Calculator_3-way'!B114="","",'True_Odds_Calculator_3-way'!B114)</f>
        <v>3.58</v>
      </c>
      <c r="C113" s="4">
        <f>IF('True_Odds_Calculator_3-way'!C114="","",'True_Odds_Calculator_3-way'!C114)</f>
        <v>2.96</v>
      </c>
      <c r="D113" s="9">
        <f t="shared" si="26"/>
        <v>0.40001692875374689</v>
      </c>
      <c r="E113" s="9">
        <f t="shared" si="27"/>
        <v>0.27120038194053903</v>
      </c>
      <c r="F113" s="9">
        <f t="shared" si="28"/>
        <v>0.32878268930571408</v>
      </c>
      <c r="G113" s="9">
        <f t="shared" si="29"/>
        <v>1.0415931942824632</v>
      </c>
      <c r="H113" s="9">
        <f t="shared" si="30"/>
        <v>2.499894199766747</v>
      </c>
      <c r="I113" s="9">
        <f t="shared" si="31"/>
        <v>3.6873104412487554</v>
      </c>
      <c r="J113" s="9">
        <f t="shared" si="32"/>
        <v>3.0415226607936274</v>
      </c>
      <c r="K113" s="11">
        <f t="shared" si="33"/>
        <v>0.4098360655737705</v>
      </c>
      <c r="L113" s="11">
        <f t="shared" si="34"/>
        <v>0.27932960893854747</v>
      </c>
      <c r="M113" s="11">
        <f t="shared" si="35"/>
        <v>0.33783783783783783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-0.28162662158449325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0.23127922317408534</v>
      </c>
      <c r="Q113" s="11">
        <f>2*'OddsRatio_working_3-way'!K113*'OddsRatio_working_3-way'!L113*'OddsRatio_working_3-way'!M113</f>
        <v>7.7350910760563663E-2</v>
      </c>
      <c r="R113" s="11">
        <f t="shared" si="36"/>
        <v>0</v>
      </c>
      <c r="S113" s="11">
        <f t="shared" si="37"/>
        <v>-0.82122642338589158</v>
      </c>
      <c r="T113" s="11">
        <f t="shared" si="38"/>
        <v>-0.27465766668424468</v>
      </c>
      <c r="U113" s="11">
        <f>'OddsRatio_working_3-way'!S113-'OddsRatio_working_3-way'!R113^2/3</f>
        <v>-0.82122642338589158</v>
      </c>
      <c r="V113" s="11">
        <f>'OddsRatio_working_3-way'!S113*'OddsRatio_working_3-way'!R113/3-2*'OddsRatio_working_3-way'!R113^3/27-'OddsRatio_working_3-way'!T113</f>
        <v>0.27465766668424468</v>
      </c>
      <c r="W113" s="11">
        <f>'OddsRatio_working_3-way'!V113^2+4*'OddsRatio_working_3-way'!U113^3/27</f>
        <v>-6.6143725345192833E-3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0.14322290878465718</v>
      </c>
      <c r="Y113" s="11">
        <f>IF('OddsRatio_working_3-way'!W113&gt;=0,IF('OddsRatio_working_3-way'!V113+SQRT('OddsRatio_working_3-way'!W113)&gt;0,0,PI()),ACOS('OddsRatio_working_3-way'!V113/(2*'OddsRatio_working_3-way'!X113)))</f>
        <v>0.28788387972686058</v>
      </c>
      <c r="Z113" s="11">
        <f>'OddsRatio_working_3-way'!X113^(1/3)*COS('OddsRatio_working_3-way'!Y113/3)</f>
        <v>0.52079659714123161</v>
      </c>
      <c r="AA113" s="11">
        <f>'OddsRatio_working_3-way'!X113^(1/3)*COS(('OddsRatio_working_3-way'!Y113+2*PI())/3)</f>
        <v>-0.30381239940269833</v>
      </c>
      <c r="AB113" s="11">
        <f>'OddsRatio_working_3-way'!X113^(1/3)*COS(('OddsRatio_working_3-way'!Y113+4*PI())/3)</f>
        <v>-0.21698419773853331</v>
      </c>
      <c r="AC113" s="11">
        <f>'OddsRatio_working_3-way'!X113^(1/3)*SIN('OddsRatio_working_3-way'!Y113/3)</f>
        <v>5.0130285604056746E-2</v>
      </c>
      <c r="AD113" s="11">
        <f>'OddsRatio_working_3-way'!X113^(1/3)*SIN(('OddsRatio_working_3-way'!Y113+2*PI())/3)</f>
        <v>0.42595794052676822</v>
      </c>
      <c r="AE113" s="11">
        <f>'OddsRatio_working_3-way'!X113^(1/3)*SIN(('OddsRatio_working_3-way'!Y113+4*PI())/3)</f>
        <v>-0.47608822613082502</v>
      </c>
      <c r="AF113" s="11">
        <f>-'OddsRatio_working_3-way'!U113/(3*'OddsRatio_working_3-way'!X113^(1/3))*COS(('OddsRatio_working_3-way'!Y113)/3)</f>
        <v>0.52079659714123161</v>
      </c>
      <c r="AG113" s="11">
        <f>-'OddsRatio_working_3-way'!U113/(3*'OddsRatio_working_3-way'!X113^(1/3))*COS(('OddsRatio_working_3-way'!Y113+2*PI())/3)</f>
        <v>-0.30381239940269833</v>
      </c>
      <c r="AH113" s="11">
        <f>-'OddsRatio_working_3-way'!U113/(3*'OddsRatio_working_3-way'!X113^(1/3))*COS(('OddsRatio_working_3-way'!Y113+4*PI())/3)</f>
        <v>-0.21698419773853331</v>
      </c>
      <c r="AI113" s="11">
        <f>'OddsRatio_working_3-way'!U113/(3*'OddsRatio_working_3-way'!X113^(1/3))*SIN(('OddsRatio_working_3-way'!Y113)/3)</f>
        <v>-5.0130285604056746E-2</v>
      </c>
      <c r="AJ113" s="11">
        <f>'OddsRatio_working_3-way'!U113/(3*'OddsRatio_working_3-way'!X113^(1/3))*SIN(('OddsRatio_working_3-way'!Y113+2*PI())/3)</f>
        <v>-0.42595794052676822</v>
      </c>
      <c r="AK113" s="11">
        <f>'OddsRatio_working_3-way'!U113/(3*'OddsRatio_working_3-way'!X113^(1/3))*SIN(('OddsRatio_working_3-way'!Y113+4*PI())/3)</f>
        <v>0.47608822613082502</v>
      </c>
      <c r="AL113" s="11">
        <f>'OddsRatio_working_3-way'!Z113+'OddsRatio_working_3-way'!AF113</f>
        <v>1.0415931942824632</v>
      </c>
      <c r="AM113" s="11">
        <f>'OddsRatio_working_3-way'!AA113+'OddsRatio_working_3-way'!AG113</f>
        <v>-0.60762479880539666</v>
      </c>
      <c r="AN113" s="11">
        <f>'OddsRatio_working_3-way'!AB113+'OddsRatio_working_3-way'!AH113</f>
        <v>-0.43396839547706662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1.0415931942824632</v>
      </c>
      <c r="AS113" s="11">
        <f>IF(('OddsRatio_working_3-way'!X113=0),IF(Q113&gt;0,-Q113^(1/3),(-Q113)^(1/3)),'OddsRatio_working_3-way'!AM113-'OddsRatio_working_3-way'!R113/3)</f>
        <v>-0.60762479880539666</v>
      </c>
      <c r="AT113" s="11">
        <f>IF(('OddsRatio_working_3-way'!X113=0),IF(Q113&gt;0,-Q113^(1/3),(-Q113)^(1/3)),'OddsRatio_working_3-way'!AN113-'OddsRatio_working_3-way'!R113/3)</f>
        <v>-0.43396839547706662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1.37</v>
      </c>
      <c r="B114" s="4">
        <f>IF('True_Odds_Calculator_3-way'!B115="","",'True_Odds_Calculator_3-way'!B115)</f>
        <v>5.17</v>
      </c>
      <c r="C114" s="4">
        <f>IF('True_Odds_Calculator_3-way'!C115="","",'True_Odds_Calculator_3-way'!C115)</f>
        <v>9.08</v>
      </c>
      <c r="D114" s="9">
        <f t="shared" si="26"/>
        <v>0.71494708801302576</v>
      </c>
      <c r="E114" s="9">
        <f t="shared" si="27"/>
        <v>0.18203291260635704</v>
      </c>
      <c r="F114" s="9">
        <f t="shared" si="28"/>
        <v>0.10301999938061733</v>
      </c>
      <c r="G114" s="9">
        <f t="shared" si="29"/>
        <v>1.0775808287877588</v>
      </c>
      <c r="H114" s="9">
        <f t="shared" si="30"/>
        <v>1.3987049066514707</v>
      </c>
      <c r="I114" s="9">
        <f t="shared" si="31"/>
        <v>5.4935120560449544</v>
      </c>
      <c r="J114" s="9">
        <f t="shared" si="32"/>
        <v>9.7068530966050925</v>
      </c>
      <c r="K114" s="11">
        <f t="shared" si="33"/>
        <v>0.72992700729927007</v>
      </c>
      <c r="L114" s="11">
        <f t="shared" si="34"/>
        <v>0.19342359767891684</v>
      </c>
      <c r="M114" s="11">
        <f t="shared" si="35"/>
        <v>0.11013215859030837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-0.19384391880599949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0.19622864100999474</v>
      </c>
      <c r="Q114" s="11">
        <f>2*'OddsRatio_working_3-way'!K114*'OddsRatio_working_3-way'!L114*'OddsRatio_working_3-way'!M114</f>
        <v>3.1098041364499958E-2</v>
      </c>
      <c r="R114" s="11">
        <f t="shared" si="36"/>
        <v>0</v>
      </c>
      <c r="S114" s="11">
        <f t="shared" si="37"/>
        <v>-1.0123022801988537</v>
      </c>
      <c r="T114" s="11">
        <f t="shared" si="38"/>
        <v>-0.16042825359728266</v>
      </c>
      <c r="U114" s="11">
        <f>'OddsRatio_working_3-way'!S114-'OddsRatio_working_3-way'!R114^2/3</f>
        <v>-1.0123022801988537</v>
      </c>
      <c r="V114" s="11">
        <f>'OddsRatio_working_3-way'!S114*'OddsRatio_working_3-way'!R114/3-2*'OddsRatio_working_3-way'!R114^3/27-'OddsRatio_working_3-way'!T114</f>
        <v>0.16042825359728266</v>
      </c>
      <c r="W114" s="11">
        <f>'OddsRatio_working_3-way'!V114^2+4*'OddsRatio_working_3-way'!U114^3/27</f>
        <v>-0.12794614445408747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0.19601235229339597</v>
      </c>
      <c r="Y114" s="11">
        <f>IF('OddsRatio_working_3-way'!W114&gt;=0,IF('OddsRatio_working_3-way'!V114+SQRT('OddsRatio_working_3-way'!W114)&gt;0,0,PI()),ACOS('OddsRatio_working_3-way'!V114/(2*'OddsRatio_working_3-way'!X114)))</f>
        <v>1.1491863691208226</v>
      </c>
      <c r="Z114" s="11">
        <f>'OddsRatio_working_3-way'!X114^(1/3)*COS('OddsRatio_working_3-way'!Y114/3)</f>
        <v>0.53879041439387942</v>
      </c>
      <c r="AA114" s="11">
        <f>'OddsRatio_working_3-way'!X114^(1/3)*COS(('OddsRatio_working_3-way'!Y114+2*PI())/3)</f>
        <v>-0.45742243146956252</v>
      </c>
      <c r="AB114" s="11">
        <f>'OddsRatio_working_3-way'!X114^(1/3)*COS(('OddsRatio_working_3-way'!Y114+4*PI())/3)</f>
        <v>-8.1367982924317031E-2</v>
      </c>
      <c r="AC114" s="11">
        <f>'OddsRatio_working_3-way'!X114^(1/3)*SIN('OddsRatio_working_3-way'!Y114/3)</f>
        <v>0.2171151370975537</v>
      </c>
      <c r="AD114" s="11">
        <f>'OddsRatio_working_3-way'!X114^(1/3)*SIN(('OddsRatio_working_3-way'!Y114+2*PI())/3)</f>
        <v>0.35804861763186752</v>
      </c>
      <c r="AE114" s="11">
        <f>'OddsRatio_working_3-way'!X114^(1/3)*SIN(('OddsRatio_working_3-way'!Y114+4*PI())/3)</f>
        <v>-0.57516375472942138</v>
      </c>
      <c r="AF114" s="11">
        <f>-'OddsRatio_working_3-way'!U114/(3*'OddsRatio_working_3-way'!X114^(1/3))*COS(('OddsRatio_working_3-way'!Y114)/3)</f>
        <v>0.53879041439387942</v>
      </c>
      <c r="AG114" s="11">
        <f>-'OddsRatio_working_3-way'!U114/(3*'OddsRatio_working_3-way'!X114^(1/3))*COS(('OddsRatio_working_3-way'!Y114+2*PI())/3)</f>
        <v>-0.45742243146956252</v>
      </c>
      <c r="AH114" s="11">
        <f>-'OddsRatio_working_3-way'!U114/(3*'OddsRatio_working_3-way'!X114^(1/3))*COS(('OddsRatio_working_3-way'!Y114+4*PI())/3)</f>
        <v>-8.1367982924317031E-2</v>
      </c>
      <c r="AI114" s="11">
        <f>'OddsRatio_working_3-way'!U114/(3*'OddsRatio_working_3-way'!X114^(1/3))*SIN(('OddsRatio_working_3-way'!Y114)/3)</f>
        <v>-0.2171151370975537</v>
      </c>
      <c r="AJ114" s="11">
        <f>'OddsRatio_working_3-way'!U114/(3*'OddsRatio_working_3-way'!X114^(1/3))*SIN(('OddsRatio_working_3-way'!Y114+2*PI())/3)</f>
        <v>-0.35804861763186752</v>
      </c>
      <c r="AK114" s="11">
        <f>'OddsRatio_working_3-way'!U114/(3*'OddsRatio_working_3-way'!X114^(1/3))*SIN(('OddsRatio_working_3-way'!Y114+4*PI())/3)</f>
        <v>0.57516375472942138</v>
      </c>
      <c r="AL114" s="11">
        <f>'OddsRatio_working_3-way'!Z114+'OddsRatio_working_3-way'!AF114</f>
        <v>1.0775808287877588</v>
      </c>
      <c r="AM114" s="11">
        <f>'OddsRatio_working_3-way'!AA114+'OddsRatio_working_3-way'!AG114</f>
        <v>-0.91484486293912504</v>
      </c>
      <c r="AN114" s="11">
        <f>'OddsRatio_working_3-way'!AB114+'OddsRatio_working_3-way'!AH114</f>
        <v>-0.16273596584863406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1.0775808287877588</v>
      </c>
      <c r="AS114" s="11">
        <f>IF(('OddsRatio_working_3-way'!X114=0),IF(Q114&gt;0,-Q114^(1/3),(-Q114)^(1/3)),'OddsRatio_working_3-way'!AM114-'OddsRatio_working_3-way'!R114/3)</f>
        <v>-0.91484486293912504</v>
      </c>
      <c r="AT114" s="11">
        <f>IF(('OddsRatio_working_3-way'!X114=0),IF(Q114&gt;0,-Q114^(1/3),(-Q114)^(1/3)),'OddsRatio_working_3-way'!AN114-'OddsRatio_working_3-way'!R114/3)</f>
        <v>-0.16273596584863406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1.73</v>
      </c>
      <c r="B115" s="4">
        <f>IF('True_Odds_Calculator_3-way'!B116="","",'True_Odds_Calculator_3-way'!B116)</f>
        <v>4.01</v>
      </c>
      <c r="C115" s="4">
        <f>IF('True_Odds_Calculator_3-way'!C116="","",'True_Odds_Calculator_3-way'!C116)</f>
        <v>4.5199999999999996</v>
      </c>
      <c r="D115" s="9">
        <f t="shared" si="26"/>
        <v>0.55804380985604096</v>
      </c>
      <c r="E115" s="9">
        <f t="shared" si="27"/>
        <v>0.23443709044328728</v>
      </c>
      <c r="F115" s="9">
        <f t="shared" si="28"/>
        <v>0.20751909970067187</v>
      </c>
      <c r="G115" s="9">
        <f t="shared" si="29"/>
        <v>1.0848958950186178</v>
      </c>
      <c r="H115" s="9">
        <f t="shared" si="30"/>
        <v>1.7919740033635905</v>
      </c>
      <c r="I115" s="9">
        <f t="shared" si="31"/>
        <v>4.2655366440060396</v>
      </c>
      <c r="J115" s="9">
        <f t="shared" si="32"/>
        <v>4.8188335504655351</v>
      </c>
      <c r="K115" s="11">
        <f t="shared" si="33"/>
        <v>0.5780346820809249</v>
      </c>
      <c r="L115" s="11">
        <f t="shared" si="34"/>
        <v>0.24937655860349128</v>
      </c>
      <c r="M115" s="11">
        <f t="shared" si="35"/>
        <v>0.22123893805309736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-0.24666248849205441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0.2315302337026634</v>
      </c>
      <c r="Q115" s="11">
        <f>2*'OddsRatio_working_3-way'!K115*'OddsRatio_working_3-way'!L115*'OddsRatio_working_3-way'!M115</f>
        <v>6.3782433526904533E-2</v>
      </c>
      <c r="R115" s="11">
        <f t="shared" si="36"/>
        <v>0</v>
      </c>
      <c r="S115" s="11">
        <f t="shared" si="37"/>
        <v>-0.93865198197788213</v>
      </c>
      <c r="T115" s="11">
        <f t="shared" si="38"/>
        <v>-0.25858181321704748</v>
      </c>
      <c r="U115" s="11">
        <f>'OddsRatio_working_3-way'!S115-'OddsRatio_working_3-way'!R115^2/3</f>
        <v>-0.93865198197788213</v>
      </c>
      <c r="V115" s="11">
        <f>'OddsRatio_working_3-way'!S115*'OddsRatio_working_3-way'!R115/3-2*'OddsRatio_working_3-way'!R115^3/27-'OddsRatio_working_3-way'!T115</f>
        <v>0.25858181321704748</v>
      </c>
      <c r="W115" s="11">
        <f>'OddsRatio_working_3-way'!V115^2+4*'OddsRatio_working_3-way'!U115^3/27</f>
        <v>-5.5656304502674864E-2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0.17501489838674514</v>
      </c>
      <c r="Y115" s="11">
        <f>IF('OddsRatio_working_3-way'!W115&gt;=0,IF('OddsRatio_working_3-way'!V115+SQRT('OddsRatio_working_3-way'!W115)&gt;0,0,PI()),ACOS('OddsRatio_working_3-way'!V115/(2*'OddsRatio_working_3-way'!X115)))</f>
        <v>0.73959395541455353</v>
      </c>
      <c r="Z115" s="11">
        <f>'OddsRatio_working_3-way'!X115^(1/3)*COS('OddsRatio_working_3-way'!Y115/3)</f>
        <v>0.54244794750930891</v>
      </c>
      <c r="AA115" s="11">
        <f>'OddsRatio_working_3-way'!X115^(1/3)*COS(('OddsRatio_working_3-way'!Y115+2*PI())/3)</f>
        <v>-0.38944268494993883</v>
      </c>
      <c r="AB115" s="11">
        <f>'OddsRatio_working_3-way'!X115^(1/3)*COS(('OddsRatio_working_3-way'!Y115+4*PI())/3)</f>
        <v>-0.15300526255937</v>
      </c>
      <c r="AC115" s="11">
        <f>'OddsRatio_working_3-way'!X115^(1/3)*SIN('OddsRatio_working_3-way'!Y115/3)</f>
        <v>0.13650720946369604</v>
      </c>
      <c r="AD115" s="11">
        <f>'OddsRatio_working_3-way'!X115^(1/3)*SIN(('OddsRatio_working_3-way'!Y115+2*PI())/3)</f>
        <v>0.40152009804194122</v>
      </c>
      <c r="AE115" s="11">
        <f>'OddsRatio_working_3-way'!X115^(1/3)*SIN(('OddsRatio_working_3-way'!Y115+4*PI())/3)</f>
        <v>-0.53802730750563732</v>
      </c>
      <c r="AF115" s="11">
        <f>-'OddsRatio_working_3-way'!U115/(3*'OddsRatio_working_3-way'!X115^(1/3))*COS(('OddsRatio_working_3-way'!Y115)/3)</f>
        <v>0.54244794750930891</v>
      </c>
      <c r="AG115" s="11">
        <f>-'OddsRatio_working_3-way'!U115/(3*'OddsRatio_working_3-way'!X115^(1/3))*COS(('OddsRatio_working_3-way'!Y115+2*PI())/3)</f>
        <v>-0.38944268494993883</v>
      </c>
      <c r="AH115" s="11">
        <f>-'OddsRatio_working_3-way'!U115/(3*'OddsRatio_working_3-way'!X115^(1/3))*COS(('OddsRatio_working_3-way'!Y115+4*PI())/3)</f>
        <v>-0.15300526255937</v>
      </c>
      <c r="AI115" s="11">
        <f>'OddsRatio_working_3-way'!U115/(3*'OddsRatio_working_3-way'!X115^(1/3))*SIN(('OddsRatio_working_3-way'!Y115)/3)</f>
        <v>-0.13650720946369604</v>
      </c>
      <c r="AJ115" s="11">
        <f>'OddsRatio_working_3-way'!U115/(3*'OddsRatio_working_3-way'!X115^(1/3))*SIN(('OddsRatio_working_3-way'!Y115+2*PI())/3)</f>
        <v>-0.40152009804194122</v>
      </c>
      <c r="AK115" s="11">
        <f>'OddsRatio_working_3-way'!U115/(3*'OddsRatio_working_3-way'!X115^(1/3))*SIN(('OddsRatio_working_3-way'!Y115+4*PI())/3)</f>
        <v>0.53802730750563732</v>
      </c>
      <c r="AL115" s="11">
        <f>'OddsRatio_working_3-way'!Z115+'OddsRatio_working_3-way'!AF115</f>
        <v>1.0848958950186178</v>
      </c>
      <c r="AM115" s="11">
        <f>'OddsRatio_working_3-way'!AA115+'OddsRatio_working_3-way'!AG115</f>
        <v>-0.77888536989987767</v>
      </c>
      <c r="AN115" s="11">
        <f>'OddsRatio_working_3-way'!AB115+'OddsRatio_working_3-way'!AH115</f>
        <v>-0.30601052511874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1.0848958950186178</v>
      </c>
      <c r="AS115" s="11">
        <f>IF(('OddsRatio_working_3-way'!X115=0),IF(Q115&gt;0,-Q115^(1/3),(-Q115)^(1/3)),'OddsRatio_working_3-way'!AM115-'OddsRatio_working_3-way'!R115/3)</f>
        <v>-0.77888536989987767</v>
      </c>
      <c r="AT115" s="11">
        <f>IF(('OddsRatio_working_3-way'!X115=0),IF(Q115&gt;0,-Q115^(1/3),(-Q115)^(1/3)),'OddsRatio_working_3-way'!AN115-'OddsRatio_working_3-way'!R115/3)</f>
        <v>-0.30601052511874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1.68</v>
      </c>
      <c r="B116" s="4">
        <f>IF('True_Odds_Calculator_3-way'!B117="","",'True_Odds_Calculator_3-way'!B117)</f>
        <v>4.01</v>
      </c>
      <c r="C116" s="4">
        <f>IF('True_Odds_Calculator_3-way'!C117="","",'True_Odds_Calculator_3-way'!C117)</f>
        <v>4.9400000000000004</v>
      </c>
      <c r="D116" s="9">
        <f t="shared" si="26"/>
        <v>0.57567831656338442</v>
      </c>
      <c r="E116" s="9">
        <f t="shared" si="27"/>
        <v>0.23459483738778791</v>
      </c>
      <c r="F116" s="9">
        <f t="shared" si="28"/>
        <v>0.18972684604882731</v>
      </c>
      <c r="G116" s="9">
        <f t="shared" si="29"/>
        <v>1.0839429898405357</v>
      </c>
      <c r="H116" s="9">
        <f t="shared" si="30"/>
        <v>1.7370812330915648</v>
      </c>
      <c r="I116" s="9">
        <f t="shared" si="31"/>
        <v>4.2626683994200123</v>
      </c>
      <c r="J116" s="9">
        <f t="shared" si="32"/>
        <v>5.2707353799717103</v>
      </c>
      <c r="K116" s="11">
        <f t="shared" si="33"/>
        <v>0.59523809523809523</v>
      </c>
      <c r="L116" s="11">
        <f t="shared" si="34"/>
        <v>0.24937655860349128</v>
      </c>
      <c r="M116" s="11">
        <f t="shared" si="35"/>
        <v>0.20242914979757085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-0.24232098566000648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0.22926825984970101</v>
      </c>
      <c r="Q116" s="11">
        <f>2*'OddsRatio_working_3-way'!K116*'OddsRatio_working_3-way'!L116*'OddsRatio_working_3-way'!M116</f>
        <v>6.0096529449462907E-2</v>
      </c>
      <c r="R116" s="11">
        <f t="shared" si="36"/>
        <v>0</v>
      </c>
      <c r="S116" s="11">
        <f t="shared" si="37"/>
        <v>-0.94613456290319253</v>
      </c>
      <c r="T116" s="11">
        <f t="shared" si="38"/>
        <v>-0.24800381727475554</v>
      </c>
      <c r="U116" s="11">
        <f>'OddsRatio_working_3-way'!S116-'OddsRatio_working_3-way'!R116^2/3</f>
        <v>-0.94613456290319253</v>
      </c>
      <c r="V116" s="11">
        <f>'OddsRatio_working_3-way'!S116*'OddsRatio_working_3-way'!R116/3-2*'OddsRatio_working_3-way'!R116^3/27-'OddsRatio_working_3-way'!T116</f>
        <v>0.24800381727475554</v>
      </c>
      <c r="W116" s="11">
        <f>'OddsRatio_working_3-way'!V116^2+4*'OddsRatio_working_3-way'!U116^3/27</f>
        <v>-6.3968455487641407E-2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0.17711179299420729</v>
      </c>
      <c r="Y116" s="11">
        <f>IF('OddsRatio_working_3-way'!W116&gt;=0,IF('OddsRatio_working_3-way'!V116+SQRT('OddsRatio_working_3-way'!W116)&gt;0,0,PI()),ACOS('OddsRatio_working_3-way'!V116/(2*'OddsRatio_working_3-way'!X116)))</f>
        <v>0.79521180356741616</v>
      </c>
      <c r="Z116" s="11">
        <f>'OddsRatio_working_3-way'!X116^(1/3)*COS('OddsRatio_working_3-way'!Y116/3)</f>
        <v>0.54197149492026786</v>
      </c>
      <c r="AA116" s="11">
        <f>'OddsRatio_working_3-way'!X116^(1/3)*COS(('OddsRatio_working_3-way'!Y116+2*PI())/3)</f>
        <v>-0.39839773569599729</v>
      </c>
      <c r="AB116" s="11">
        <f>'OddsRatio_working_3-way'!X116^(1/3)*COS(('OddsRatio_working_3-way'!Y116+4*PI())/3)</f>
        <v>-0.14357375922427065</v>
      </c>
      <c r="AC116" s="11">
        <f>'OddsRatio_working_3-way'!X116^(1/3)*SIN('OddsRatio_working_3-way'!Y116/3)</f>
        <v>0.14712269141192225</v>
      </c>
      <c r="AD116" s="11">
        <f>'OddsRatio_working_3-way'!X116^(1/3)*SIN(('OddsRatio_working_3-way'!Y116+2*PI())/3)</f>
        <v>0.39579973702201965</v>
      </c>
      <c r="AE116" s="11">
        <f>'OddsRatio_working_3-way'!X116^(1/3)*SIN(('OddsRatio_working_3-way'!Y116+4*PI())/3)</f>
        <v>-0.54292242843394189</v>
      </c>
      <c r="AF116" s="11">
        <f>-'OddsRatio_working_3-way'!U116/(3*'OddsRatio_working_3-way'!X116^(1/3))*COS(('OddsRatio_working_3-way'!Y116)/3)</f>
        <v>0.54197149492026775</v>
      </c>
      <c r="AG116" s="11">
        <f>-'OddsRatio_working_3-way'!U116/(3*'OddsRatio_working_3-way'!X116^(1/3))*COS(('OddsRatio_working_3-way'!Y116+2*PI())/3)</f>
        <v>-0.39839773569599718</v>
      </c>
      <c r="AH116" s="11">
        <f>-'OddsRatio_working_3-way'!U116/(3*'OddsRatio_working_3-way'!X116^(1/3))*COS(('OddsRatio_working_3-way'!Y116+4*PI())/3)</f>
        <v>-0.14357375922427063</v>
      </c>
      <c r="AI116" s="11">
        <f>'OddsRatio_working_3-way'!U116/(3*'OddsRatio_working_3-way'!X116^(1/3))*SIN(('OddsRatio_working_3-way'!Y116)/3)</f>
        <v>-0.14712269141192222</v>
      </c>
      <c r="AJ116" s="11">
        <f>'OddsRatio_working_3-way'!U116/(3*'OddsRatio_working_3-way'!X116^(1/3))*SIN(('OddsRatio_working_3-way'!Y116+2*PI())/3)</f>
        <v>-0.39579973702201954</v>
      </c>
      <c r="AK116" s="11">
        <f>'OddsRatio_working_3-way'!U116/(3*'OddsRatio_working_3-way'!X116^(1/3))*SIN(('OddsRatio_working_3-way'!Y116+4*PI())/3)</f>
        <v>0.54292242843394178</v>
      </c>
      <c r="AL116" s="11">
        <f>'OddsRatio_working_3-way'!Z116+'OddsRatio_working_3-way'!AF116</f>
        <v>1.0839429898405357</v>
      </c>
      <c r="AM116" s="11">
        <f>'OddsRatio_working_3-way'!AA116+'OddsRatio_working_3-way'!AG116</f>
        <v>-0.79679547139199447</v>
      </c>
      <c r="AN116" s="11">
        <f>'OddsRatio_working_3-way'!AB116+'OddsRatio_working_3-way'!AH116</f>
        <v>-0.28714751844854125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1.0839429898405357</v>
      </c>
      <c r="AS116" s="11">
        <f>IF(('OddsRatio_working_3-way'!X116=0),IF(Q116&gt;0,-Q116^(1/3),(-Q116)^(1/3)),'OddsRatio_working_3-way'!AM116-'OddsRatio_working_3-way'!R116/3)</f>
        <v>-0.79679547139199447</v>
      </c>
      <c r="AT116" s="11">
        <f>IF(('OddsRatio_working_3-way'!X116=0),IF(Q116&gt;0,-Q116^(1/3),(-Q116)^(1/3)),'OddsRatio_working_3-way'!AN116-'OddsRatio_working_3-way'!R116/3)</f>
        <v>-0.28714751844854125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5.31</v>
      </c>
      <c r="B117" s="4">
        <f>IF('True_Odds_Calculator_3-way'!B118="","",'True_Odds_Calculator_3-way'!B118)</f>
        <v>4.3600000000000003</v>
      </c>
      <c r="C117" s="4">
        <f>IF('True_Odds_Calculator_3-way'!C118="","",'True_Odds_Calculator_3-way'!C118)</f>
        <v>1.58</v>
      </c>
      <c r="D117" s="9">
        <f t="shared" si="26"/>
        <v>0.17480601043197658</v>
      </c>
      <c r="E117" s="9">
        <f t="shared" si="27"/>
        <v>0.21366984252286339</v>
      </c>
      <c r="F117" s="9">
        <f t="shared" si="28"/>
        <v>0.61152414704515989</v>
      </c>
      <c r="G117" s="9">
        <f t="shared" si="29"/>
        <v>1.0952731083584688</v>
      </c>
      <c r="H117" s="9">
        <f t="shared" si="30"/>
        <v>5.7206270970249999</v>
      </c>
      <c r="I117" s="9">
        <f t="shared" si="31"/>
        <v>4.6801176440844552</v>
      </c>
      <c r="J117" s="9">
        <f t="shared" si="32"/>
        <v>1.6352584028479122</v>
      </c>
      <c r="K117" s="11">
        <f t="shared" si="33"/>
        <v>0.18832391713747648</v>
      </c>
      <c r="L117" s="11">
        <f t="shared" si="34"/>
        <v>0.2293577981651376</v>
      </c>
      <c r="M117" s="11">
        <f t="shared" si="35"/>
        <v>0.63291139240506322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-0.22961827172838312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0.22553598832658525</v>
      </c>
      <c r="Q117" s="11">
        <f>2*'OddsRatio_working_3-way'!K117*'OddsRatio_working_3-way'!L117*'OddsRatio_working_3-way'!M117</f>
        <v>5.4675391109475217E-2</v>
      </c>
      <c r="R117" s="11">
        <f t="shared" si="36"/>
        <v>0</v>
      </c>
      <c r="S117" s="11">
        <f t="shared" si="37"/>
        <v>-0.98222143485764568</v>
      </c>
      <c r="T117" s="11">
        <f t="shared" si="38"/>
        <v>-0.23811428723821718</v>
      </c>
      <c r="U117" s="11">
        <f>'OddsRatio_working_3-way'!S117-'OddsRatio_working_3-way'!R117^2/3</f>
        <v>-0.98222143485764568</v>
      </c>
      <c r="V117" s="11">
        <f>'OddsRatio_working_3-way'!S117*'OddsRatio_working_3-way'!R117/3-2*'OddsRatio_working_3-way'!R117^3/27-'OddsRatio_working_3-way'!T117</f>
        <v>0.23811428723821718</v>
      </c>
      <c r="W117" s="11">
        <f>'OddsRatio_working_3-way'!V117^2+4*'OddsRatio_working_3-way'!U117^3/27</f>
        <v>-8.3687796184330004E-2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0.18734073901002832</v>
      </c>
      <c r="Y117" s="11">
        <f>IF('OddsRatio_working_3-way'!W117&gt;=0,IF('OddsRatio_working_3-way'!V117+SQRT('OddsRatio_working_3-way'!W117)&gt;0,0,PI()),ACOS('OddsRatio_working_3-way'!V117/(2*'OddsRatio_working_3-way'!X117)))</f>
        <v>0.88212584962705443</v>
      </c>
      <c r="Z117" s="11">
        <f>'OddsRatio_working_3-way'!X117^(1/3)*COS('OddsRatio_working_3-way'!Y117/3)</f>
        <v>0.5476365541792344</v>
      </c>
      <c r="AA117" s="11">
        <f>'OddsRatio_working_3-way'!X117^(1/3)*COS(('OddsRatio_working_3-way'!Y117+2*PI())/3)</f>
        <v>-0.41743586692259083</v>
      </c>
      <c r="AB117" s="11">
        <f>'OddsRatio_working_3-way'!X117^(1/3)*COS(('OddsRatio_working_3-way'!Y117+4*PI())/3)</f>
        <v>-0.13020068725664319</v>
      </c>
      <c r="AC117" s="11">
        <f>'OddsRatio_working_3-way'!X117^(1/3)*SIN('OddsRatio_working_3-way'!Y117/3)</f>
        <v>0.16583530830086537</v>
      </c>
      <c r="AD117" s="11">
        <f>'OddsRatio_working_3-way'!X117^(1/3)*SIN(('OddsRatio_working_3-way'!Y117+2*PI())/3)</f>
        <v>0.39134951380975747</v>
      </c>
      <c r="AE117" s="11">
        <f>'OddsRatio_working_3-way'!X117^(1/3)*SIN(('OddsRatio_working_3-way'!Y117+4*PI())/3)</f>
        <v>-0.55718482211062281</v>
      </c>
      <c r="AF117" s="11">
        <f>-'OddsRatio_working_3-way'!U117/(3*'OddsRatio_working_3-way'!X117^(1/3))*COS(('OddsRatio_working_3-way'!Y117)/3)</f>
        <v>0.5476365541792344</v>
      </c>
      <c r="AG117" s="11">
        <f>-'OddsRatio_working_3-way'!U117/(3*'OddsRatio_working_3-way'!X117^(1/3))*COS(('OddsRatio_working_3-way'!Y117+2*PI())/3)</f>
        <v>-0.41743586692259083</v>
      </c>
      <c r="AH117" s="11">
        <f>-'OddsRatio_working_3-way'!U117/(3*'OddsRatio_working_3-way'!X117^(1/3))*COS(('OddsRatio_working_3-way'!Y117+4*PI())/3)</f>
        <v>-0.13020068725664319</v>
      </c>
      <c r="AI117" s="11">
        <f>'OddsRatio_working_3-way'!U117/(3*'OddsRatio_working_3-way'!X117^(1/3))*SIN(('OddsRatio_working_3-way'!Y117)/3)</f>
        <v>-0.16583530830086537</v>
      </c>
      <c r="AJ117" s="11">
        <f>'OddsRatio_working_3-way'!U117/(3*'OddsRatio_working_3-way'!X117^(1/3))*SIN(('OddsRatio_working_3-way'!Y117+2*PI())/3)</f>
        <v>-0.39134951380975747</v>
      </c>
      <c r="AK117" s="11">
        <f>'OddsRatio_working_3-way'!U117/(3*'OddsRatio_working_3-way'!X117^(1/3))*SIN(('OddsRatio_working_3-way'!Y117+4*PI())/3)</f>
        <v>0.55718482211062281</v>
      </c>
      <c r="AL117" s="11">
        <f>'OddsRatio_working_3-way'!Z117+'OddsRatio_working_3-way'!AF117</f>
        <v>1.0952731083584688</v>
      </c>
      <c r="AM117" s="11">
        <f>'OddsRatio_working_3-way'!AA117+'OddsRatio_working_3-way'!AG117</f>
        <v>-0.83487173384518165</v>
      </c>
      <c r="AN117" s="11">
        <f>'OddsRatio_working_3-way'!AB117+'OddsRatio_working_3-way'!AH117</f>
        <v>-0.26040137451328638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1.0952731083584688</v>
      </c>
      <c r="AS117" s="11">
        <f>IF(('OddsRatio_working_3-way'!X117=0),IF(Q117&gt;0,-Q117^(1/3),(-Q117)^(1/3)),'OddsRatio_working_3-way'!AM117-'OddsRatio_working_3-way'!R117/3)</f>
        <v>-0.83487173384518165</v>
      </c>
      <c r="AT117" s="11">
        <f>IF(('OddsRatio_working_3-way'!X117=0),IF(Q117&gt;0,-Q117^(1/3),(-Q117)^(1/3)),'OddsRatio_working_3-way'!AN117-'OddsRatio_working_3-way'!R117/3)</f>
        <v>-0.26040137451328638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2.2599999999999998</v>
      </c>
      <c r="B118" s="4">
        <f>IF('True_Odds_Calculator_3-way'!B119="","",'True_Odds_Calculator_3-way'!B119)</f>
        <v>3.61</v>
      </c>
      <c r="C118" s="4">
        <f>IF('True_Odds_Calculator_3-way'!C119="","",'True_Odds_Calculator_3-way'!C119)</f>
        <v>3.08</v>
      </c>
      <c r="D118" s="9">
        <f t="shared" si="26"/>
        <v>0.42602956709012657</v>
      </c>
      <c r="E118" s="9">
        <f t="shared" si="27"/>
        <v>0.26380057215794595</v>
      </c>
      <c r="F118" s="9">
        <f t="shared" si="28"/>
        <v>0.31016986075192748</v>
      </c>
      <c r="G118" s="9">
        <f t="shared" si="29"/>
        <v>1.0692499413183754</v>
      </c>
      <c r="H118" s="9">
        <f t="shared" si="30"/>
        <v>2.347254926061153</v>
      </c>
      <c r="I118" s="9">
        <f t="shared" si="31"/>
        <v>3.7907423468409598</v>
      </c>
      <c r="J118" s="9">
        <f t="shared" si="32"/>
        <v>3.224039877942221</v>
      </c>
      <c r="K118" s="11">
        <f t="shared" si="33"/>
        <v>0.44247787610619471</v>
      </c>
      <c r="L118" s="11">
        <f t="shared" si="34"/>
        <v>0.2770083102493075</v>
      </c>
      <c r="M118" s="11">
        <f t="shared" si="35"/>
        <v>0.32467532467532467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-0.27221247852238473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0.23678304878510795</v>
      </c>
      <c r="Q118" s="11">
        <f>2*'OddsRatio_working_3-way'!K118*'OddsRatio_working_3-way'!L118*'OddsRatio_working_3-way'!M118</f>
        <v>7.9590940768103524E-2</v>
      </c>
      <c r="R118" s="11">
        <f t="shared" si="36"/>
        <v>0</v>
      </c>
      <c r="S118" s="11">
        <f t="shared" si="37"/>
        <v>-0.86984641582342692</v>
      </c>
      <c r="T118" s="11">
        <f t="shared" si="38"/>
        <v>-0.29238534985661413</v>
      </c>
      <c r="U118" s="11">
        <f>'OddsRatio_working_3-way'!S118-'OddsRatio_working_3-way'!R118^2/3</f>
        <v>-0.86984641582342692</v>
      </c>
      <c r="V118" s="11">
        <f>'OddsRatio_working_3-way'!S118*'OddsRatio_working_3-way'!R118/3-2*'OddsRatio_working_3-way'!R118^3/27-'OddsRatio_working_3-way'!T118</f>
        <v>0.29238534985661413</v>
      </c>
      <c r="W118" s="11">
        <f>'OddsRatio_working_3-way'!V118^2+4*'OddsRatio_working_3-way'!U118^3/27</f>
        <v>-1.2015150592421184E-2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0.15612842742690697</v>
      </c>
      <c r="Y118" s="11">
        <f>IF('OddsRatio_working_3-way'!W118&gt;=0,IF('OddsRatio_working_3-way'!V118+SQRT('OddsRatio_working_3-way'!W118)&gt;0,0,PI()),ACOS('OddsRatio_working_3-way'!V118/(2*'OddsRatio_working_3-way'!X118)))</f>
        <v>0.3586781224025728</v>
      </c>
      <c r="Z118" s="11">
        <f>'OddsRatio_working_3-way'!X118^(1/3)*COS('OddsRatio_working_3-way'!Y118/3)</f>
        <v>0.53462497065918768</v>
      </c>
      <c r="AA118" s="11">
        <f>'OddsRatio_working_3-way'!X118^(1/3)*COS(('OddsRatio_working_3-way'!Y118+2*PI())/3)</f>
        <v>-0.32293361006295218</v>
      </c>
      <c r="AB118" s="11">
        <f>'OddsRatio_working_3-way'!X118^(1/3)*COS(('OddsRatio_working_3-way'!Y118+4*PI())/3)</f>
        <v>-0.21169136059623561</v>
      </c>
      <c r="AC118" s="11">
        <f>'OddsRatio_working_3-way'!X118^(1/3)*SIN('OddsRatio_working_3-way'!Y118/3)</f>
        <v>6.4225742674868525E-2</v>
      </c>
      <c r="AD118" s="11">
        <f>'OddsRatio_working_3-way'!X118^(1/3)*SIN(('OddsRatio_working_3-way'!Y118+2*PI())/3)</f>
        <v>0.43088593475093245</v>
      </c>
      <c r="AE118" s="11">
        <f>'OddsRatio_working_3-way'!X118^(1/3)*SIN(('OddsRatio_working_3-way'!Y118+4*PI())/3)</f>
        <v>-0.49511167742580081</v>
      </c>
      <c r="AF118" s="11">
        <f>-'OddsRatio_working_3-way'!U118/(3*'OddsRatio_working_3-way'!X118^(1/3))*COS(('OddsRatio_working_3-way'!Y118)/3)</f>
        <v>0.53462497065918757</v>
      </c>
      <c r="AG118" s="11">
        <f>-'OddsRatio_working_3-way'!U118/(3*'OddsRatio_working_3-way'!X118^(1/3))*COS(('OddsRatio_working_3-way'!Y118+2*PI())/3)</f>
        <v>-0.32293361006295213</v>
      </c>
      <c r="AH118" s="11">
        <f>-'OddsRatio_working_3-way'!U118/(3*'OddsRatio_working_3-way'!X118^(1/3))*COS(('OddsRatio_working_3-way'!Y118+4*PI())/3)</f>
        <v>-0.21169136059623556</v>
      </c>
      <c r="AI118" s="11">
        <f>'OddsRatio_working_3-way'!U118/(3*'OddsRatio_working_3-way'!X118^(1/3))*SIN(('OddsRatio_working_3-way'!Y118)/3)</f>
        <v>-6.4225742674868511E-2</v>
      </c>
      <c r="AJ118" s="11">
        <f>'OddsRatio_working_3-way'!U118/(3*'OddsRatio_working_3-way'!X118^(1/3))*SIN(('OddsRatio_working_3-way'!Y118+2*PI())/3)</f>
        <v>-0.4308859347509324</v>
      </c>
      <c r="AK118" s="11">
        <f>'OddsRatio_working_3-way'!U118/(3*'OddsRatio_working_3-way'!X118^(1/3))*SIN(('OddsRatio_working_3-way'!Y118+4*PI())/3)</f>
        <v>0.4951116774258007</v>
      </c>
      <c r="AL118" s="11">
        <f>'OddsRatio_working_3-way'!Z118+'OddsRatio_working_3-way'!AF118</f>
        <v>1.0692499413183754</v>
      </c>
      <c r="AM118" s="11">
        <f>'OddsRatio_working_3-way'!AA118+'OddsRatio_working_3-way'!AG118</f>
        <v>-0.64586722012590436</v>
      </c>
      <c r="AN118" s="11">
        <f>'OddsRatio_working_3-way'!AB118+'OddsRatio_working_3-way'!AH118</f>
        <v>-0.42338272119247117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1.0692499413183754</v>
      </c>
      <c r="AS118" s="11">
        <f>IF(('OddsRatio_working_3-way'!X118=0),IF(Q118&gt;0,-Q118^(1/3),(-Q118)^(1/3)),'OddsRatio_working_3-way'!AM118-'OddsRatio_working_3-way'!R118/3)</f>
        <v>-0.64586722012590436</v>
      </c>
      <c r="AT118" s="11">
        <f>IF(('OddsRatio_working_3-way'!X118=0),IF(Q118&gt;0,-Q118^(1/3),(-Q118)^(1/3)),'OddsRatio_working_3-way'!AN118-'OddsRatio_working_3-way'!R118/3)</f>
        <v>-0.42338272119247117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6.92</v>
      </c>
      <c r="B119" s="4">
        <f>IF('True_Odds_Calculator_3-way'!B120="","",'True_Odds_Calculator_3-way'!B120)</f>
        <v>4.46</v>
      </c>
      <c r="C119" s="4">
        <f>IF('True_Odds_Calculator_3-way'!C120="","",'True_Odds_Calculator_3-way'!C120)</f>
        <v>1.49</v>
      </c>
      <c r="D119" s="9">
        <f t="shared" si="26"/>
        <v>0.13518288275280069</v>
      </c>
      <c r="E119" s="9">
        <f t="shared" si="27"/>
        <v>0.21101440687043638</v>
      </c>
      <c r="F119" s="9">
        <f t="shared" si="28"/>
        <v>0.65380271037676319</v>
      </c>
      <c r="G119" s="9">
        <f t="shared" si="29"/>
        <v>1.0806395716172603</v>
      </c>
      <c r="H119" s="9">
        <f t="shared" si="30"/>
        <v>7.3973862639741812</v>
      </c>
      <c r="I119" s="9">
        <f t="shared" si="31"/>
        <v>4.7390129177957201</v>
      </c>
      <c r="J119" s="9">
        <f t="shared" si="32"/>
        <v>1.5295133900924571</v>
      </c>
      <c r="K119" s="11">
        <f t="shared" si="33"/>
        <v>0.14450867052023122</v>
      </c>
      <c r="L119" s="11">
        <f t="shared" si="34"/>
        <v>0.22421524663677131</v>
      </c>
      <c r="M119" s="11">
        <f t="shared" si="35"/>
        <v>0.67114093959731547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-0.21825623739729738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0.21462975562564812</v>
      </c>
      <c r="Q119" s="11">
        <f>2*'OddsRatio_working_3-way'!K119*'OddsRatio_working_3-way'!L119*'OddsRatio_working_3-way'!M119</f>
        <v>4.3491338525967212E-2</v>
      </c>
      <c r="R119" s="11">
        <f t="shared" si="36"/>
        <v>0</v>
      </c>
      <c r="S119" s="11">
        <f t="shared" si="37"/>
        <v>-0.98338429263284755</v>
      </c>
      <c r="T119" s="11">
        <f t="shared" si="38"/>
        <v>-0.19926733386683845</v>
      </c>
      <c r="U119" s="11">
        <f>'OddsRatio_working_3-way'!S119-'OddsRatio_working_3-way'!R119^2/3</f>
        <v>-0.98338429263284755</v>
      </c>
      <c r="V119" s="11">
        <f>'OddsRatio_working_3-way'!S119*'OddsRatio_working_3-way'!R119/3-2*'OddsRatio_working_3-way'!R119^3/27-'OddsRatio_working_3-way'!T119</f>
        <v>0.19926733386683845</v>
      </c>
      <c r="W119" s="11">
        <f>'OddsRatio_working_3-way'!V119^2+4*'OddsRatio_working_3-way'!U119^3/27</f>
        <v>-0.10117794236459723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0.18767352817525659</v>
      </c>
      <c r="Y119" s="11">
        <f>IF('OddsRatio_working_3-way'!W119&gt;=0,IF('OddsRatio_working_3-way'!V119+SQRT('OddsRatio_working_3-way'!W119)&gt;0,0,PI()),ACOS('OddsRatio_working_3-way'!V119/(2*'OddsRatio_working_3-way'!X119)))</f>
        <v>1.011147975846298</v>
      </c>
      <c r="Z119" s="11">
        <f>'OddsRatio_working_3-way'!X119^(1/3)*COS('OddsRatio_working_3-way'!Y119/3)</f>
        <v>0.54031978580863027</v>
      </c>
      <c r="AA119" s="11">
        <f>'OddsRatio_working_3-way'!X119^(1/3)*COS(('OddsRatio_working_3-way'!Y119+2*PI())/3)</f>
        <v>-0.43413235997119448</v>
      </c>
      <c r="AB119" s="11">
        <f>'OddsRatio_working_3-way'!X119^(1/3)*COS(('OddsRatio_working_3-way'!Y119+4*PI())/3)</f>
        <v>-0.106187425837436</v>
      </c>
      <c r="AC119" s="11">
        <f>'OddsRatio_working_3-way'!X119^(1/3)*SIN('OddsRatio_working_3-way'!Y119/3)</f>
        <v>0.18933909600149973</v>
      </c>
      <c r="AD119" s="11">
        <f>'OddsRatio_working_3-way'!X119^(1/3)*SIN(('OddsRatio_working_3-way'!Y119+2*PI())/3)</f>
        <v>0.37326111267689072</v>
      </c>
      <c r="AE119" s="11">
        <f>'OddsRatio_working_3-way'!X119^(1/3)*SIN(('OddsRatio_working_3-way'!Y119+4*PI())/3)</f>
        <v>-0.56260020867839033</v>
      </c>
      <c r="AF119" s="11">
        <f>-'OddsRatio_working_3-way'!U119/(3*'OddsRatio_working_3-way'!X119^(1/3))*COS(('OddsRatio_working_3-way'!Y119)/3)</f>
        <v>0.54031978580863016</v>
      </c>
      <c r="AG119" s="11">
        <f>-'OddsRatio_working_3-way'!U119/(3*'OddsRatio_working_3-way'!X119^(1/3))*COS(('OddsRatio_working_3-way'!Y119+2*PI())/3)</f>
        <v>-0.43413235997119437</v>
      </c>
      <c r="AH119" s="11">
        <f>-'OddsRatio_working_3-way'!U119/(3*'OddsRatio_working_3-way'!X119^(1/3))*COS(('OddsRatio_working_3-way'!Y119+4*PI())/3)</f>
        <v>-0.10618742583743598</v>
      </c>
      <c r="AI119" s="11">
        <f>'OddsRatio_working_3-way'!U119/(3*'OddsRatio_working_3-way'!X119^(1/3))*SIN(('OddsRatio_working_3-way'!Y119)/3)</f>
        <v>-0.18933909600149967</v>
      </c>
      <c r="AJ119" s="11">
        <f>'OddsRatio_working_3-way'!U119/(3*'OddsRatio_working_3-way'!X119^(1/3))*SIN(('OddsRatio_working_3-way'!Y119+2*PI())/3)</f>
        <v>-0.37326111267689061</v>
      </c>
      <c r="AK119" s="11">
        <f>'OddsRatio_working_3-way'!U119/(3*'OddsRatio_working_3-way'!X119^(1/3))*SIN(('OddsRatio_working_3-way'!Y119+4*PI())/3)</f>
        <v>0.56260020867839022</v>
      </c>
      <c r="AL119" s="11">
        <f>'OddsRatio_working_3-way'!Z119+'OddsRatio_working_3-way'!AF119</f>
        <v>1.0806395716172603</v>
      </c>
      <c r="AM119" s="11">
        <f>'OddsRatio_working_3-way'!AA119+'OddsRatio_working_3-way'!AG119</f>
        <v>-0.86826471994238885</v>
      </c>
      <c r="AN119" s="11">
        <f>'OddsRatio_working_3-way'!AB119+'OddsRatio_working_3-way'!AH119</f>
        <v>-0.21237485167487197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1.0806395716172603</v>
      </c>
      <c r="AS119" s="11">
        <f>IF(('OddsRatio_working_3-way'!X119=0),IF(Q119&gt;0,-Q119^(1/3),(-Q119)^(1/3)),'OddsRatio_working_3-way'!AM119-'OddsRatio_working_3-way'!R119/3)</f>
        <v>-0.86826471994238885</v>
      </c>
      <c r="AT119" s="11">
        <f>IF(('OddsRatio_working_3-way'!X119=0),IF(Q119&gt;0,-Q119^(1/3),(-Q119)^(1/3)),'OddsRatio_working_3-way'!AN119-'OddsRatio_working_3-way'!R119/3)</f>
        <v>-0.21237485167487197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4.7</v>
      </c>
      <c r="B120" s="4">
        <f>IF('True_Odds_Calculator_3-way'!B121="","",'True_Odds_Calculator_3-way'!B121)</f>
        <v>3.56</v>
      </c>
      <c r="C120" s="4">
        <f>IF('True_Odds_Calculator_3-way'!C121="","",'True_Odds_Calculator_3-way'!C121)</f>
        <v>1.76</v>
      </c>
      <c r="D120" s="9">
        <f t="shared" si="26"/>
        <v>0.19619548890241537</v>
      </c>
      <c r="E120" s="9">
        <f t="shared" si="27"/>
        <v>0.26077989546130914</v>
      </c>
      <c r="F120" s="9">
        <f t="shared" si="28"/>
        <v>0.54302461563627547</v>
      </c>
      <c r="G120" s="9">
        <f t="shared" si="29"/>
        <v>1.1072857162728176</v>
      </c>
      <c r="H120" s="9">
        <f t="shared" si="30"/>
        <v>5.096957150209426</v>
      </c>
      <c r="I120" s="9">
        <f t="shared" si="31"/>
        <v>3.8346514336584123</v>
      </c>
      <c r="J120" s="9">
        <f t="shared" si="32"/>
        <v>1.8415371443673416</v>
      </c>
      <c r="K120" s="11">
        <f t="shared" si="33"/>
        <v>0.21276595744680851</v>
      </c>
      <c r="L120" s="11">
        <f t="shared" si="34"/>
        <v>0.2808988764044944</v>
      </c>
      <c r="M120" s="11">
        <f t="shared" si="35"/>
        <v>0.56818181818181823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-0.2444526546845458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0.23838371764501337</v>
      </c>
      <c r="Q120" s="11">
        <f>2*'OddsRatio_working_3-way'!K120*'OddsRatio_working_3-way'!L120*'OddsRatio_working_3-way'!M120</f>
        <v>6.7915589072653382E-2</v>
      </c>
      <c r="R120" s="11">
        <f t="shared" si="36"/>
        <v>0</v>
      </c>
      <c r="S120" s="11">
        <f t="shared" si="37"/>
        <v>-0.97517336415362676</v>
      </c>
      <c r="T120" s="11">
        <f t="shared" si="38"/>
        <v>-0.27782716927453754</v>
      </c>
      <c r="U120" s="11">
        <f>'OddsRatio_working_3-way'!S120-'OddsRatio_working_3-way'!R120^2/3</f>
        <v>-0.97517336415362676</v>
      </c>
      <c r="V120" s="11">
        <f>'OddsRatio_working_3-way'!S120*'OddsRatio_working_3-way'!R120/3-2*'OddsRatio_working_3-way'!R120^3/27-'OddsRatio_working_3-way'!T120</f>
        <v>0.27782716927453754</v>
      </c>
      <c r="W120" s="11">
        <f>'OddsRatio_working_3-way'!V120^2+4*'OddsRatio_working_3-way'!U120^3/27</f>
        <v>-6.0197823392466251E-2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0.1853279251621088</v>
      </c>
      <c r="Y120" s="11">
        <f>IF('OddsRatio_working_3-way'!W120&gt;=0,IF('OddsRatio_working_3-way'!V120+SQRT('OddsRatio_working_3-way'!W120)&gt;0,0,PI()),ACOS('OddsRatio_working_3-way'!V120/(2*'OddsRatio_working_3-way'!X120)))</f>
        <v>0.72340585774099597</v>
      </c>
      <c r="Z120" s="11">
        <f>'OddsRatio_working_3-way'!X120^(1/3)*COS('OddsRatio_working_3-way'!Y120/3)</f>
        <v>0.55364285813640868</v>
      </c>
      <c r="AA120" s="11">
        <f>'OddsRatio_working_3-way'!X120^(1/3)*COS(('OddsRatio_working_3-way'!Y120+2*PI())/3)</f>
        <v>-0.39473254077663505</v>
      </c>
      <c r="AB120" s="11">
        <f>'OddsRatio_working_3-way'!X120^(1/3)*COS(('OddsRatio_working_3-way'!Y120+4*PI())/3)</f>
        <v>-0.15891031735977348</v>
      </c>
      <c r="AC120" s="11">
        <f>'OddsRatio_working_3-way'!X120^(1/3)*SIN('OddsRatio_working_3-way'!Y120/3)</f>
        <v>0.13615202417062106</v>
      </c>
      <c r="AD120" s="11">
        <f>'OddsRatio_working_3-way'!X120^(1/3)*SIN(('OddsRatio_working_3-way'!Y120+2*PI())/3)</f>
        <v>0.4113927676846435</v>
      </c>
      <c r="AE120" s="11">
        <f>'OddsRatio_working_3-way'!X120^(1/3)*SIN(('OddsRatio_working_3-way'!Y120+4*PI())/3)</f>
        <v>-0.5475447918552645</v>
      </c>
      <c r="AF120" s="11">
        <f>-'OddsRatio_working_3-way'!U120/(3*'OddsRatio_working_3-way'!X120^(1/3))*COS(('OddsRatio_working_3-way'!Y120)/3)</f>
        <v>0.55364285813640879</v>
      </c>
      <c r="AG120" s="11">
        <f>-'OddsRatio_working_3-way'!U120/(3*'OddsRatio_working_3-way'!X120^(1/3))*COS(('OddsRatio_working_3-way'!Y120+2*PI())/3)</f>
        <v>-0.39473254077663511</v>
      </c>
      <c r="AH120" s="11">
        <f>-'OddsRatio_working_3-way'!U120/(3*'OddsRatio_working_3-way'!X120^(1/3))*COS(('OddsRatio_working_3-way'!Y120+4*PI())/3)</f>
        <v>-0.15891031735977351</v>
      </c>
      <c r="AI120" s="11">
        <f>'OddsRatio_working_3-way'!U120/(3*'OddsRatio_working_3-way'!X120^(1/3))*SIN(('OddsRatio_working_3-way'!Y120)/3)</f>
        <v>-0.13615202417062108</v>
      </c>
      <c r="AJ120" s="11">
        <f>'OddsRatio_working_3-way'!U120/(3*'OddsRatio_working_3-way'!X120^(1/3))*SIN(('OddsRatio_working_3-way'!Y120+2*PI())/3)</f>
        <v>-0.41139276768464356</v>
      </c>
      <c r="AK120" s="11">
        <f>'OddsRatio_working_3-way'!U120/(3*'OddsRatio_working_3-way'!X120^(1/3))*SIN(('OddsRatio_working_3-way'!Y120+4*PI())/3)</f>
        <v>0.54754479185526461</v>
      </c>
      <c r="AL120" s="11">
        <f>'OddsRatio_working_3-way'!Z120+'OddsRatio_working_3-way'!AF120</f>
        <v>1.1072857162728176</v>
      </c>
      <c r="AM120" s="11">
        <f>'OddsRatio_working_3-way'!AA120+'OddsRatio_working_3-way'!AG120</f>
        <v>-0.78946508155327022</v>
      </c>
      <c r="AN120" s="11">
        <f>'OddsRatio_working_3-way'!AB120+'OddsRatio_working_3-way'!AH120</f>
        <v>-0.31782063471954702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1.1072857162728176</v>
      </c>
      <c r="AS120" s="11">
        <f>IF(('OddsRatio_working_3-way'!X120=0),IF(Q120&gt;0,-Q120^(1/3),(-Q120)^(1/3)),'OddsRatio_working_3-way'!AM120-'OddsRatio_working_3-way'!R120/3)</f>
        <v>-0.78946508155327022</v>
      </c>
      <c r="AT120" s="11">
        <f>IF(('OddsRatio_working_3-way'!X120=0),IF(Q120&gt;0,-Q120^(1/3),(-Q120)^(1/3)),'OddsRatio_working_3-way'!AN120-'OddsRatio_working_3-way'!R120/3)</f>
        <v>-0.31782063471954702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2.61</v>
      </c>
      <c r="B121" s="4">
        <f>IF('True_Odds_Calculator_3-way'!B122="","",'True_Odds_Calculator_3-way'!B122)</f>
        <v>3.66</v>
      </c>
      <c r="C121" s="4">
        <f>IF('True_Odds_Calculator_3-way'!C122="","",'True_Odds_Calculator_3-way'!C122)</f>
        <v>2.5099999999999998</v>
      </c>
      <c r="D121" s="9">
        <f t="shared" si="26"/>
        <v>0.36391067757178674</v>
      </c>
      <c r="E121" s="9">
        <f t="shared" si="27"/>
        <v>0.25720961786529434</v>
      </c>
      <c r="F121" s="9">
        <f t="shared" si="28"/>
        <v>0.37887970456291886</v>
      </c>
      <c r="G121" s="9">
        <f t="shared" si="29"/>
        <v>1.0856689842296843</v>
      </c>
      <c r="H121" s="9">
        <f t="shared" si="30"/>
        <v>2.7479270646097906</v>
      </c>
      <c r="I121" s="9">
        <f t="shared" si="31"/>
        <v>3.8878794980509608</v>
      </c>
      <c r="J121" s="9">
        <f t="shared" si="32"/>
        <v>2.6393601661868233</v>
      </c>
      <c r="K121" s="11">
        <f t="shared" si="33"/>
        <v>0.38314176245210729</v>
      </c>
      <c r="L121" s="11">
        <f t="shared" si="34"/>
        <v>0.27322404371584696</v>
      </c>
      <c r="M121" s="11">
        <f t="shared" si="35"/>
        <v>0.39840637450199207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-0.26970509186585512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0.24106409193533843</v>
      </c>
      <c r="Q121" s="11">
        <f>2*'OddsRatio_working_3-way'!K121*'OddsRatio_working_3-way'!L121*'OddsRatio_working_3-way'!M121</f>
        <v>8.3413180600463127E-2</v>
      </c>
      <c r="R121" s="11">
        <f t="shared" si="36"/>
        <v>0</v>
      </c>
      <c r="S121" s="11">
        <f t="shared" si="37"/>
        <v>-0.89380623208714927</v>
      </c>
      <c r="T121" s="11">
        <f t="shared" si="38"/>
        <v>-0.30927551283292365</v>
      </c>
      <c r="U121" s="11">
        <f>'OddsRatio_working_3-way'!S121-'OddsRatio_working_3-way'!R121^2/3</f>
        <v>-0.89380623208714927</v>
      </c>
      <c r="V121" s="11">
        <f>'OddsRatio_working_3-way'!S121*'OddsRatio_working_3-way'!R121/3-2*'OddsRatio_working_3-way'!R121^3/27-'OddsRatio_working_3-way'!T121</f>
        <v>0.30927551283292365</v>
      </c>
      <c r="W121" s="11">
        <f>'OddsRatio_working_3-way'!V121^2+4*'OddsRatio_working_3-way'!U121^3/27</f>
        <v>-1.0134210616202038E-2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0.16262345576074655</v>
      </c>
      <c r="Y121" s="11">
        <f>IF('OddsRatio_working_3-way'!W121&gt;=0,IF('OddsRatio_working_3-way'!V121+SQRT('OddsRatio_working_3-way'!W121)&gt;0,0,PI()),ACOS('OddsRatio_working_3-way'!V121/(2*'OddsRatio_working_3-way'!X121)))</f>
        <v>0.31468300444969666</v>
      </c>
      <c r="Z121" s="11">
        <f>'OddsRatio_working_3-way'!X121^(1/3)*COS('OddsRatio_working_3-way'!Y121/3)</f>
        <v>0.54283449211484214</v>
      </c>
      <c r="AA121" s="11">
        <f>'OddsRatio_working_3-way'!X121^(1/3)*COS(('OddsRatio_working_3-way'!Y121+2*PI())/3)</f>
        <v>-0.32091061581139257</v>
      </c>
      <c r="AB121" s="11">
        <f>'OddsRatio_working_3-way'!X121^(1/3)*COS(('OddsRatio_working_3-way'!Y121+4*PI())/3)</f>
        <v>-0.22192387630344973</v>
      </c>
      <c r="AC121" s="11">
        <f>'OddsRatio_working_3-way'!X121^(1/3)*SIN('OddsRatio_working_3-way'!Y121/3)</f>
        <v>5.7150020701114447E-2</v>
      </c>
      <c r="AD121" s="11">
        <f>'OddsRatio_working_3-way'!X121^(1/3)*SIN(('OddsRatio_working_3-way'!Y121+2*PI())/3)</f>
        <v>0.44153344987131976</v>
      </c>
      <c r="AE121" s="11">
        <f>'OddsRatio_working_3-way'!X121^(1/3)*SIN(('OddsRatio_working_3-way'!Y121+4*PI())/3)</f>
        <v>-0.49868347057243395</v>
      </c>
      <c r="AF121" s="11">
        <f>-'OddsRatio_working_3-way'!U121/(3*'OddsRatio_working_3-way'!X121^(1/3))*COS(('OddsRatio_working_3-way'!Y121)/3)</f>
        <v>0.54283449211484214</v>
      </c>
      <c r="AG121" s="11">
        <f>-'OddsRatio_working_3-way'!U121/(3*'OddsRatio_working_3-way'!X121^(1/3))*COS(('OddsRatio_working_3-way'!Y121+2*PI())/3)</f>
        <v>-0.32091061581139257</v>
      </c>
      <c r="AH121" s="11">
        <f>-'OddsRatio_working_3-way'!U121/(3*'OddsRatio_working_3-way'!X121^(1/3))*COS(('OddsRatio_working_3-way'!Y121+4*PI())/3)</f>
        <v>-0.22192387630344973</v>
      </c>
      <c r="AI121" s="11">
        <f>'OddsRatio_working_3-way'!U121/(3*'OddsRatio_working_3-way'!X121^(1/3))*SIN(('OddsRatio_working_3-way'!Y121)/3)</f>
        <v>-5.7150020701114447E-2</v>
      </c>
      <c r="AJ121" s="11">
        <f>'OddsRatio_working_3-way'!U121/(3*'OddsRatio_working_3-way'!X121^(1/3))*SIN(('OddsRatio_working_3-way'!Y121+2*PI())/3)</f>
        <v>-0.44153344987131976</v>
      </c>
      <c r="AK121" s="11">
        <f>'OddsRatio_working_3-way'!U121/(3*'OddsRatio_working_3-way'!X121^(1/3))*SIN(('OddsRatio_working_3-way'!Y121+4*PI())/3)</f>
        <v>0.49868347057243395</v>
      </c>
      <c r="AL121" s="11">
        <f>'OddsRatio_working_3-way'!Z121+'OddsRatio_working_3-way'!AF121</f>
        <v>1.0856689842296843</v>
      </c>
      <c r="AM121" s="11">
        <f>'OddsRatio_working_3-way'!AA121+'OddsRatio_working_3-way'!AG121</f>
        <v>-0.64182123162278515</v>
      </c>
      <c r="AN121" s="11">
        <f>'OddsRatio_working_3-way'!AB121+'OddsRatio_working_3-way'!AH121</f>
        <v>-0.44384775260689946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1.0856689842296843</v>
      </c>
      <c r="AS121" s="11">
        <f>IF(('OddsRatio_working_3-way'!X121=0),IF(Q121&gt;0,-Q121^(1/3),(-Q121)^(1/3)),'OddsRatio_working_3-way'!AM121-'OddsRatio_working_3-way'!R121/3)</f>
        <v>-0.64182123162278515</v>
      </c>
      <c r="AT121" s="11">
        <f>IF(('OddsRatio_working_3-way'!X121=0),IF(Q121&gt;0,-Q121^(1/3),(-Q121)^(1/3)),'OddsRatio_working_3-way'!AN121-'OddsRatio_working_3-way'!R121/3)</f>
        <v>-0.44384775260689946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5.12</v>
      </c>
      <c r="B122" s="4">
        <f>IF('True_Odds_Calculator_3-way'!B123="","",'True_Odds_Calculator_3-way'!B123)</f>
        <v>3.83</v>
      </c>
      <c r="C122" s="4">
        <f>IF('True_Odds_Calculator_3-way'!C123="","",'True_Odds_Calculator_3-way'!C123)</f>
        <v>1.65</v>
      </c>
      <c r="D122" s="9">
        <f t="shared" si="26"/>
        <v>0.17897140493595998</v>
      </c>
      <c r="E122" s="9">
        <f t="shared" si="27"/>
        <v>0.24089929940475471</v>
      </c>
      <c r="F122" s="9">
        <f t="shared" si="28"/>
        <v>0.58012929565928528</v>
      </c>
      <c r="G122" s="9">
        <f t="shared" si="29"/>
        <v>1.1134671780725247</v>
      </c>
      <c r="H122" s="9">
        <f t="shared" si="30"/>
        <v>5.5874847736588009</v>
      </c>
      <c r="I122" s="9">
        <f t="shared" si="31"/>
        <v>4.1511121139452456</v>
      </c>
      <c r="J122" s="9">
        <f t="shared" si="32"/>
        <v>1.7237536657471411</v>
      </c>
      <c r="K122" s="11">
        <f t="shared" si="33"/>
        <v>0.1953125</v>
      </c>
      <c r="L122" s="11">
        <f t="shared" si="34"/>
        <v>0.2610966057441253</v>
      </c>
      <c r="M122" s="11">
        <f t="shared" si="35"/>
        <v>0.60606060606060608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-0.23423097654086555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0.23488804494026427</v>
      </c>
      <c r="Q122" s="11">
        <f>2*'OddsRatio_working_3-way'!K122*'OddsRatio_working_3-way'!L122*'OddsRatio_working_3-way'!M122</f>
        <v>6.1812643405332698E-2</v>
      </c>
      <c r="R122" s="11">
        <f t="shared" si="36"/>
        <v>0</v>
      </c>
      <c r="S122" s="11">
        <f t="shared" si="37"/>
        <v>-1.0028052156427059</v>
      </c>
      <c r="T122" s="11">
        <f t="shared" si="38"/>
        <v>-0.2638961093796594</v>
      </c>
      <c r="U122" s="11">
        <f>'OddsRatio_working_3-way'!S122-'OddsRatio_working_3-way'!R122^2/3</f>
        <v>-1.0028052156427059</v>
      </c>
      <c r="V122" s="11">
        <f>'OddsRatio_working_3-way'!S122*'OddsRatio_working_3-way'!R122/3-2*'OddsRatio_working_3-way'!R122^3/27-'OddsRatio_working_3-way'!T122</f>
        <v>0.2638961093796594</v>
      </c>
      <c r="W122" s="11">
        <f>'OddsRatio_working_3-way'!V122^2+4*'OddsRatio_working_3-way'!U122^3/27</f>
        <v>-7.9757254818341713E-2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0.1932604533809639</v>
      </c>
      <c r="Y122" s="11">
        <f>IF('OddsRatio_working_3-way'!W122&gt;=0,IF('OddsRatio_working_3-way'!V122+SQRT('OddsRatio_working_3-way'!W122)&gt;0,0,PI()),ACOS('OddsRatio_working_3-way'!V122/(2*'OddsRatio_working_3-way'!X122)))</f>
        <v>0.81928019890697545</v>
      </c>
      <c r="Z122" s="11">
        <f>'OddsRatio_working_3-way'!X122^(1/3)*COS('OddsRatio_working_3-way'!Y122/3)</f>
        <v>0.55673358903626247</v>
      </c>
      <c r="AA122" s="11">
        <f>'OddsRatio_working_3-way'!X122^(1/3)*COS(('OddsRatio_working_3-way'!Y122+2*PI())/3)</f>
        <v>-0.41341155391211165</v>
      </c>
      <c r="AB122" s="11">
        <f>'OddsRatio_working_3-way'!X122^(1/3)*COS(('OddsRatio_working_3-way'!Y122+4*PI())/3)</f>
        <v>-0.14332203512415073</v>
      </c>
      <c r="AC122" s="11">
        <f>'OddsRatio_working_3-way'!X122^(1/3)*SIN('OddsRatio_working_3-way'!Y122/3)</f>
        <v>0.1559362563775257</v>
      </c>
      <c r="AD122" s="11">
        <f>'OddsRatio_working_3-way'!X122^(1/3)*SIN(('OddsRatio_working_3-way'!Y122+2*PI())/3)</f>
        <v>0.40417730305672611</v>
      </c>
      <c r="AE122" s="11">
        <f>'OddsRatio_working_3-way'!X122^(1/3)*SIN(('OddsRatio_working_3-way'!Y122+4*PI())/3)</f>
        <v>-0.56011355943425178</v>
      </c>
      <c r="AF122" s="11">
        <f>-'OddsRatio_working_3-way'!U122/(3*'OddsRatio_working_3-way'!X122^(1/3))*COS(('OddsRatio_working_3-way'!Y122)/3)</f>
        <v>0.55673358903626224</v>
      </c>
      <c r="AG122" s="11">
        <f>-'OddsRatio_working_3-way'!U122/(3*'OddsRatio_working_3-way'!X122^(1/3))*COS(('OddsRatio_working_3-way'!Y122+2*PI())/3)</f>
        <v>-0.41341155391211148</v>
      </c>
      <c r="AH122" s="11">
        <f>-'OddsRatio_working_3-way'!U122/(3*'OddsRatio_working_3-way'!X122^(1/3))*COS(('OddsRatio_working_3-way'!Y122+4*PI())/3)</f>
        <v>-0.14332203512415068</v>
      </c>
      <c r="AI122" s="11">
        <f>'OddsRatio_working_3-way'!U122/(3*'OddsRatio_working_3-way'!X122^(1/3))*SIN(('OddsRatio_working_3-way'!Y122)/3)</f>
        <v>-0.15593625637752564</v>
      </c>
      <c r="AJ122" s="11">
        <f>'OddsRatio_working_3-way'!U122/(3*'OddsRatio_working_3-way'!X122^(1/3))*SIN(('OddsRatio_working_3-way'!Y122+2*PI())/3)</f>
        <v>-0.404177303056726</v>
      </c>
      <c r="AK122" s="11">
        <f>'OddsRatio_working_3-way'!U122/(3*'OddsRatio_working_3-way'!X122^(1/3))*SIN(('OddsRatio_working_3-way'!Y122+4*PI())/3)</f>
        <v>0.56011355943425156</v>
      </c>
      <c r="AL122" s="11">
        <f>'OddsRatio_working_3-way'!Z122+'OddsRatio_working_3-way'!AF122</f>
        <v>1.1134671780725247</v>
      </c>
      <c r="AM122" s="11">
        <f>'OddsRatio_working_3-way'!AA122+'OddsRatio_working_3-way'!AG122</f>
        <v>-0.82682310782422319</v>
      </c>
      <c r="AN122" s="11">
        <f>'OddsRatio_working_3-way'!AB122+'OddsRatio_working_3-way'!AH122</f>
        <v>-0.28664407024830141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1.1134671780725247</v>
      </c>
      <c r="AS122" s="11">
        <f>IF(('OddsRatio_working_3-way'!X122=0),IF(Q122&gt;0,-Q122^(1/3),(-Q122)^(1/3)),'OddsRatio_working_3-way'!AM122-'OddsRatio_working_3-way'!R122/3)</f>
        <v>-0.82682310782422319</v>
      </c>
      <c r="AT122" s="11">
        <f>IF(('OddsRatio_working_3-way'!X122=0),IF(Q122&gt;0,-Q122^(1/3),(-Q122)^(1/3)),'OddsRatio_working_3-way'!AN122-'OddsRatio_working_3-way'!R122/3)</f>
        <v>-0.28664407024830141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3.17</v>
      </c>
      <c r="B123" s="4">
        <f>IF('True_Odds_Calculator_3-way'!B124="","",'True_Odds_Calculator_3-way'!B124)</f>
        <v>3.29</v>
      </c>
      <c r="C123" s="4">
        <f>IF('True_Odds_Calculator_3-way'!C124="","",'True_Odds_Calculator_3-way'!C124)</f>
        <v>2.42</v>
      </c>
      <c r="D123" s="9">
        <f t="shared" si="26"/>
        <v>0.3049559646086405</v>
      </c>
      <c r="E123" s="9">
        <f t="shared" si="27"/>
        <v>0.2936686302401626</v>
      </c>
      <c r="F123" s="9">
        <f t="shared" si="28"/>
        <v>0.40137540515119691</v>
      </c>
      <c r="G123" s="9">
        <f t="shared" si="29"/>
        <v>1.0503050527769722</v>
      </c>
      <c r="H123" s="9">
        <f t="shared" si="30"/>
        <v>3.2791619645260299</v>
      </c>
      <c r="I123" s="9">
        <f t="shared" si="31"/>
        <v>3.4051985708592665</v>
      </c>
      <c r="J123" s="9">
        <f t="shared" si="32"/>
        <v>2.4914331749433005</v>
      </c>
      <c r="K123" s="11">
        <f t="shared" si="33"/>
        <v>0.31545741324921134</v>
      </c>
      <c r="L123" s="11">
        <f t="shared" si="34"/>
        <v>0.303951367781155</v>
      </c>
      <c r="M123" s="11">
        <f t="shared" si="35"/>
        <v>0.41322314049586778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-0.27958446376399992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0.23297364790692593</v>
      </c>
      <c r="Q123" s="11">
        <f>2*'OddsRatio_working_3-way'!K123*'OddsRatio_working_3-way'!L123*'OddsRatio_working_3-way'!M123</f>
        <v>7.9242737383308129E-2</v>
      </c>
      <c r="R123" s="11">
        <f t="shared" si="36"/>
        <v>0</v>
      </c>
      <c r="S123" s="11">
        <f t="shared" si="37"/>
        <v>-0.83328538635673743</v>
      </c>
      <c r="T123" s="11">
        <f t="shared" si="38"/>
        <v>-0.28343040352269977</v>
      </c>
      <c r="U123" s="11">
        <f>'OddsRatio_working_3-way'!S123-'OddsRatio_working_3-way'!R123^2/3</f>
        <v>-0.83328538635673743</v>
      </c>
      <c r="V123" s="11">
        <f>'OddsRatio_working_3-way'!S123*'OddsRatio_working_3-way'!R123/3-2*'OddsRatio_working_3-way'!R123^3/27-'OddsRatio_working_3-way'!T123</f>
        <v>0.28343040352269977</v>
      </c>
      <c r="W123" s="11">
        <f>'OddsRatio_working_3-way'!V123^2+4*'OddsRatio_working_3-way'!U123^3/27</f>
        <v>-5.3862907910040281E-3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0.14638910857031379</v>
      </c>
      <c r="Y123" s="11">
        <f>IF('OddsRatio_working_3-way'!W123&gt;=0,IF('OddsRatio_working_3-way'!V123+SQRT('OddsRatio_working_3-way'!W123)&gt;0,0,PI()),ACOS('OddsRatio_working_3-way'!V123/(2*'OddsRatio_working_3-way'!X123)))</f>
        <v>0.2533745409088255</v>
      </c>
      <c r="Z123" s="11">
        <f>'OddsRatio_working_3-way'!X123^(1/3)*COS('OddsRatio_working_3-way'!Y123/3)</f>
        <v>0.52515252638848609</v>
      </c>
      <c r="AA123" s="11">
        <f>'OddsRatio_working_3-way'!X123^(1/3)*COS(('OddsRatio_working_3-way'!Y123+2*PI())/3)</f>
        <v>-0.30107905023657516</v>
      </c>
      <c r="AB123" s="11">
        <f>'OddsRatio_working_3-way'!X123^(1/3)*COS(('OddsRatio_working_3-way'!Y123+4*PI())/3)</f>
        <v>-0.22407347615191098</v>
      </c>
      <c r="AC123" s="11">
        <f>'OddsRatio_working_3-way'!X123^(1/3)*SIN('OddsRatio_working_3-way'!Y123/3)</f>
        <v>4.4459188926882616E-2</v>
      </c>
      <c r="AD123" s="11">
        <f>'OddsRatio_working_3-way'!X123^(1/3)*SIN(('OddsRatio_working_3-way'!Y123+2*PI())/3)</f>
        <v>0.43256583425056544</v>
      </c>
      <c r="AE123" s="11">
        <f>'OddsRatio_working_3-way'!X123^(1/3)*SIN(('OddsRatio_working_3-way'!Y123+4*PI())/3)</f>
        <v>-0.47702502317744799</v>
      </c>
      <c r="AF123" s="11">
        <f>-'OddsRatio_working_3-way'!U123/(3*'OddsRatio_working_3-way'!X123^(1/3))*COS(('OddsRatio_working_3-way'!Y123)/3)</f>
        <v>0.52515252638848609</v>
      </c>
      <c r="AG123" s="11">
        <f>-'OddsRatio_working_3-way'!U123/(3*'OddsRatio_working_3-way'!X123^(1/3))*COS(('OddsRatio_working_3-way'!Y123+2*PI())/3)</f>
        <v>-0.30107905023657516</v>
      </c>
      <c r="AH123" s="11">
        <f>-'OddsRatio_working_3-way'!U123/(3*'OddsRatio_working_3-way'!X123^(1/3))*COS(('OddsRatio_working_3-way'!Y123+4*PI())/3)</f>
        <v>-0.22407347615191098</v>
      </c>
      <c r="AI123" s="11">
        <f>'OddsRatio_working_3-way'!U123/(3*'OddsRatio_working_3-way'!X123^(1/3))*SIN(('OddsRatio_working_3-way'!Y123)/3)</f>
        <v>-4.4459188926882616E-2</v>
      </c>
      <c r="AJ123" s="11">
        <f>'OddsRatio_working_3-way'!U123/(3*'OddsRatio_working_3-way'!X123^(1/3))*SIN(('OddsRatio_working_3-way'!Y123+2*PI())/3)</f>
        <v>-0.43256583425056544</v>
      </c>
      <c r="AK123" s="11">
        <f>'OddsRatio_working_3-way'!U123/(3*'OddsRatio_working_3-way'!X123^(1/3))*SIN(('OddsRatio_working_3-way'!Y123+4*PI())/3)</f>
        <v>0.47702502317744799</v>
      </c>
      <c r="AL123" s="11">
        <f>'OddsRatio_working_3-way'!Z123+'OddsRatio_working_3-way'!AF123</f>
        <v>1.0503050527769722</v>
      </c>
      <c r="AM123" s="11">
        <f>'OddsRatio_working_3-way'!AA123+'OddsRatio_working_3-way'!AG123</f>
        <v>-0.60215810047315033</v>
      </c>
      <c r="AN123" s="11">
        <f>'OddsRatio_working_3-way'!AB123+'OddsRatio_working_3-way'!AH123</f>
        <v>-0.44814695230382195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1.0503050527769722</v>
      </c>
      <c r="AS123" s="11">
        <f>IF(('OddsRatio_working_3-way'!X123=0),IF(Q123&gt;0,-Q123^(1/3),(-Q123)^(1/3)),'OddsRatio_working_3-way'!AM123-'OddsRatio_working_3-way'!R123/3)</f>
        <v>-0.60215810047315033</v>
      </c>
      <c r="AT123" s="11">
        <f>IF(('OddsRatio_working_3-way'!X123=0),IF(Q123&gt;0,-Q123^(1/3),(-Q123)^(1/3)),'OddsRatio_working_3-way'!AN123-'OddsRatio_working_3-way'!R123/3)</f>
        <v>-0.44814695230382195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2.61</v>
      </c>
      <c r="B124" s="4">
        <f>IF('True_Odds_Calculator_3-way'!B125="","",'True_Odds_Calculator_3-way'!B125)</f>
        <v>3.87</v>
      </c>
      <c r="C124" s="4">
        <f>IF('True_Odds_Calculator_3-way'!C125="","",'True_Odds_Calculator_3-way'!C125)</f>
        <v>2.5499999999999998</v>
      </c>
      <c r="D124" s="9">
        <f t="shared" si="26"/>
        <v>0.37117031285906932</v>
      </c>
      <c r="E124" s="9">
        <f t="shared" si="27"/>
        <v>0.24875239726514214</v>
      </c>
      <c r="F124" s="9">
        <f t="shared" si="28"/>
        <v>0.38007728987578854</v>
      </c>
      <c r="G124" s="9">
        <f t="shared" si="29"/>
        <v>1.0522863275906684</v>
      </c>
      <c r="H124" s="9">
        <f t="shared" si="30"/>
        <v>2.6941809874209759</v>
      </c>
      <c r="I124" s="9">
        <f t="shared" si="31"/>
        <v>4.020061760185218</v>
      </c>
      <c r="J124" s="9">
        <f t="shared" si="32"/>
        <v>2.6310438077655358</v>
      </c>
      <c r="K124" s="11">
        <f t="shared" si="33"/>
        <v>0.38314176245210729</v>
      </c>
      <c r="L124" s="11">
        <f t="shared" si="34"/>
        <v>0.25839793281653745</v>
      </c>
      <c r="M124" s="11">
        <f t="shared" si="35"/>
        <v>0.39215686274509809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-0.27806595427185499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0.23411306962417866</v>
      </c>
      <c r="Q124" s="11">
        <f>2*'OddsRatio_working_3-way'!K124*'OddsRatio_working_3-way'!L124*'OddsRatio_working_3-way'!M124</f>
        <v>7.7649442661419127E-2</v>
      </c>
      <c r="R124" s="11">
        <f t="shared" si="36"/>
        <v>0</v>
      </c>
      <c r="S124" s="11">
        <f t="shared" si="37"/>
        <v>-0.84193359894499997</v>
      </c>
      <c r="T124" s="11">
        <f t="shared" si="38"/>
        <v>-0.27924829152404645</v>
      </c>
      <c r="U124" s="11">
        <f>'OddsRatio_working_3-way'!S124-'OddsRatio_working_3-way'!R124^2/3</f>
        <v>-0.84193359894499997</v>
      </c>
      <c r="V124" s="11">
        <f>'OddsRatio_working_3-way'!S124*'OddsRatio_working_3-way'!R124/3-2*'OddsRatio_working_3-way'!R124^3/27-'OddsRatio_working_3-way'!T124</f>
        <v>0.27924829152404645</v>
      </c>
      <c r="W124" s="11">
        <f>'OddsRatio_working_3-way'!V124^2+4*'OddsRatio_working_3-way'!U124^3/27</f>
        <v>-1.0436165201556422E-2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0.14867394990435889</v>
      </c>
      <c r="Y124" s="11">
        <f>IF('OddsRatio_working_3-way'!W124&gt;=0,IF('OddsRatio_working_3-way'!V124+SQRT('OddsRatio_working_3-way'!W124)&gt;0,0,PI()),ACOS('OddsRatio_working_3-way'!V124/(2*'OddsRatio_working_3-way'!X124)))</f>
        <v>0.35070755107160467</v>
      </c>
      <c r="Z124" s="11">
        <f>'OddsRatio_working_3-way'!X124^(1/3)*COS('OddsRatio_working_3-way'!Y124/3)</f>
        <v>0.52614316379533421</v>
      </c>
      <c r="AA124" s="11">
        <f>'OddsRatio_working_3-way'!X124^(1/3)*COS(('OddsRatio_working_3-way'!Y124+2*PI())/3)</f>
        <v>-0.31658259132401878</v>
      </c>
      <c r="AB124" s="11">
        <f>'OddsRatio_working_3-way'!X124^(1/3)*COS(('OddsRatio_working_3-way'!Y124+4*PI())/3)</f>
        <v>-0.20956057247131535</v>
      </c>
      <c r="AC124" s="11">
        <f>'OddsRatio_working_3-way'!X124^(1/3)*SIN('OddsRatio_working_3-way'!Y124/3)</f>
        <v>6.178919139382557E-2</v>
      </c>
      <c r="AD124" s="11">
        <f>'OddsRatio_working_3-way'!X124^(1/3)*SIN(('OddsRatio_working_3-way'!Y124+2*PI())/3)</f>
        <v>0.42475875017736359</v>
      </c>
      <c r="AE124" s="11">
        <f>'OddsRatio_working_3-way'!X124^(1/3)*SIN(('OddsRatio_working_3-way'!Y124+4*PI())/3)</f>
        <v>-0.48654794157118914</v>
      </c>
      <c r="AF124" s="11">
        <f>-'OddsRatio_working_3-way'!U124/(3*'OddsRatio_working_3-way'!X124^(1/3))*COS(('OddsRatio_working_3-way'!Y124)/3)</f>
        <v>0.52614316379533421</v>
      </c>
      <c r="AG124" s="11">
        <f>-'OddsRatio_working_3-way'!U124/(3*'OddsRatio_working_3-way'!X124^(1/3))*COS(('OddsRatio_working_3-way'!Y124+2*PI())/3)</f>
        <v>-0.31658259132401878</v>
      </c>
      <c r="AH124" s="11">
        <f>-'OddsRatio_working_3-way'!U124/(3*'OddsRatio_working_3-way'!X124^(1/3))*COS(('OddsRatio_working_3-way'!Y124+4*PI())/3)</f>
        <v>-0.20956057247131535</v>
      </c>
      <c r="AI124" s="11">
        <f>'OddsRatio_working_3-way'!U124/(3*'OddsRatio_working_3-way'!X124^(1/3))*SIN(('OddsRatio_working_3-way'!Y124)/3)</f>
        <v>-6.178919139382557E-2</v>
      </c>
      <c r="AJ124" s="11">
        <f>'OddsRatio_working_3-way'!U124/(3*'OddsRatio_working_3-way'!X124^(1/3))*SIN(('OddsRatio_working_3-way'!Y124+2*PI())/3)</f>
        <v>-0.42475875017736359</v>
      </c>
      <c r="AK124" s="11">
        <f>'OddsRatio_working_3-way'!U124/(3*'OddsRatio_working_3-way'!X124^(1/3))*SIN(('OddsRatio_working_3-way'!Y124+4*PI())/3)</f>
        <v>0.48654794157118914</v>
      </c>
      <c r="AL124" s="11">
        <f>'OddsRatio_working_3-way'!Z124+'OddsRatio_working_3-way'!AF124</f>
        <v>1.0522863275906684</v>
      </c>
      <c r="AM124" s="11">
        <f>'OddsRatio_working_3-way'!AA124+'OddsRatio_working_3-way'!AG124</f>
        <v>-0.63316518264803756</v>
      </c>
      <c r="AN124" s="11">
        <f>'OddsRatio_working_3-way'!AB124+'OddsRatio_working_3-way'!AH124</f>
        <v>-0.4191211449426307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1.0522863275906684</v>
      </c>
      <c r="AS124" s="11">
        <f>IF(('OddsRatio_working_3-way'!X124=0),IF(Q124&gt;0,-Q124^(1/3),(-Q124)^(1/3)),'OddsRatio_working_3-way'!AM124-'OddsRatio_working_3-way'!R124/3)</f>
        <v>-0.63316518264803756</v>
      </c>
      <c r="AT124" s="11">
        <f>IF(('OddsRatio_working_3-way'!X124=0),IF(Q124&gt;0,-Q124^(1/3),(-Q124)^(1/3)),'OddsRatio_working_3-way'!AN124-'OddsRatio_working_3-way'!R124/3)</f>
        <v>-0.4191211449426307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2.79</v>
      </c>
      <c r="B2" s="4">
        <f>IF('True_Odds_Calculator_2-way'!B3="","",'True_Odds_Calculator_2-way'!B3)</f>
        <v>1.47</v>
      </c>
      <c r="C2" s="4">
        <f t="shared" ref="C2:C65" si="0">IF(A2="","",((1/A2)+(1/B2))-1)</f>
        <v>3.8695047911637692E-2</v>
      </c>
      <c r="D2" s="4">
        <f>IF(A2="","",(2*A2)/(2-($C2*A2)))</f>
        <v>2.9491964189407831</v>
      </c>
      <c r="E2" s="4">
        <f>IF(B2="","",(2*B2)/(2-($C2*B2)))</f>
        <v>1.5130319296109787</v>
      </c>
      <c r="G2" s="4">
        <f t="shared" ref="G2:G65" si="1">IF(A2="","",C2+1)</f>
        <v>1.0386950479116377</v>
      </c>
    </row>
    <row r="3" spans="1:7" x14ac:dyDescent="0.2">
      <c r="A3" s="4">
        <f>IF('True_Odds_Calculator_2-way'!A4="","",'True_Odds_Calculator_2-way'!A4)</f>
        <v>2.14</v>
      </c>
      <c r="B3" s="4">
        <f>IF('True_Odds_Calculator_2-way'!B4="","",'True_Odds_Calculator_2-way'!B4)</f>
        <v>1.75</v>
      </c>
      <c r="C3" s="4">
        <f t="shared" si="0"/>
        <v>3.8718291054739673E-2</v>
      </c>
      <c r="D3" s="4">
        <f t="shared" ref="D3:D66" si="2">IF(A3="","",(2*A3)/(2-($C3*A3)))</f>
        <v>2.2324888226527575</v>
      </c>
      <c r="E3" s="4">
        <f t="shared" ref="E3:E66" si="3">IF(B3="","",(2*B3)/(2-($C3*B3)))</f>
        <v>1.81136638452237</v>
      </c>
      <c r="G3" s="4">
        <f t="shared" si="1"/>
        <v>1.0387182910547397</v>
      </c>
    </row>
    <row r="4" spans="1:7" x14ac:dyDescent="0.2">
      <c r="A4" s="4">
        <f>IF('True_Odds_Calculator_2-way'!A5="","",'True_Odds_Calculator_2-way'!A5)</f>
        <v>2.23</v>
      </c>
      <c r="B4" s="4">
        <f>IF('True_Odds_Calculator_2-way'!B5="","",'True_Odds_Calculator_2-way'!B5)</f>
        <v>1.69</v>
      </c>
      <c r="C4" s="4">
        <f t="shared" si="0"/>
        <v>4.0146469604903645E-2</v>
      </c>
      <c r="D4" s="4">
        <f t="shared" si="2"/>
        <v>2.3344999535416733</v>
      </c>
      <c r="E4" s="4">
        <f t="shared" si="3"/>
        <v>1.7493443498038854</v>
      </c>
      <c r="G4" s="4">
        <f t="shared" si="1"/>
        <v>1.0401464696049036</v>
      </c>
    </row>
    <row r="5" spans="1:7" x14ac:dyDescent="0.2">
      <c r="A5" s="4">
        <f>IF('True_Odds_Calculator_2-way'!A6="","",'True_Odds_Calculator_2-way'!A6)</f>
        <v>2.27</v>
      </c>
      <c r="B5" s="4">
        <f>IF('True_Odds_Calculator_2-way'!B6="","",'True_Odds_Calculator_2-way'!B6)</f>
        <v>1.67</v>
      </c>
      <c r="C5" s="4">
        <f t="shared" si="0"/>
        <v>3.9331029570814469E-2</v>
      </c>
      <c r="D5" s="4">
        <f t="shared" si="2"/>
        <v>2.3760694474913038</v>
      </c>
      <c r="E5" s="4">
        <f t="shared" si="3"/>
        <v>1.7267075087111983</v>
      </c>
      <c r="G5" s="4">
        <f t="shared" si="1"/>
        <v>1.0393310295708145</v>
      </c>
    </row>
    <row r="6" spans="1:7" x14ac:dyDescent="0.2">
      <c r="A6" s="4">
        <f>IF('True_Odds_Calculator_2-way'!A7="","",'True_Odds_Calculator_2-way'!A7)</f>
        <v>1.89</v>
      </c>
      <c r="B6" s="4">
        <f>IF('True_Odds_Calculator_2-way'!B7="","",'True_Odds_Calculator_2-way'!B7)</f>
        <v>1.98</v>
      </c>
      <c r="C6" s="4">
        <f t="shared" si="0"/>
        <v>3.4151034151034265E-2</v>
      </c>
      <c r="D6" s="4">
        <f t="shared" si="2"/>
        <v>1.9530295913574449</v>
      </c>
      <c r="E6" s="4">
        <f t="shared" si="3"/>
        <v>2.0492853622474128</v>
      </c>
      <c r="G6" s="4">
        <f t="shared" si="1"/>
        <v>1.0341510341510343</v>
      </c>
    </row>
    <row r="7" spans="1:7" x14ac:dyDescent="0.2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3.5766729599328695E-2</v>
      </c>
      <c r="D7" s="4">
        <f t="shared" si="2"/>
        <v>2.3660503784588656</v>
      </c>
      <c r="E7" s="4">
        <f t="shared" si="3"/>
        <v>1.7320374239258789</v>
      </c>
      <c r="G7" s="4">
        <f t="shared" si="1"/>
        <v>1.0357667295993287</v>
      </c>
    </row>
    <row r="8" spans="1:7" x14ac:dyDescent="0.2">
      <c r="A8" s="4">
        <f>IF('True_Odds_Calculator_2-way'!A9="","",'True_Odds_Calculator_2-way'!A9)</f>
        <v>2.4</v>
      </c>
      <c r="B8" s="4">
        <f>IF('True_Odds_Calculator_2-way'!B9="","",'True_Odds_Calculator_2-way'!B9)</f>
        <v>1.61</v>
      </c>
      <c r="C8" s="4">
        <f t="shared" si="0"/>
        <v>3.7784679089026829E-2</v>
      </c>
      <c r="D8" s="4">
        <f t="shared" si="2"/>
        <v>2.5139882888744305</v>
      </c>
      <c r="E8" s="4">
        <f t="shared" si="3"/>
        <v>1.6605070906746886</v>
      </c>
      <c r="G8" s="4">
        <f t="shared" si="1"/>
        <v>1.0377846790890268</v>
      </c>
    </row>
    <row r="9" spans="1:7" x14ac:dyDescent="0.2">
      <c r="A9" s="4">
        <f>IF('True_Odds_Calculator_2-way'!A10="","",'True_Odds_Calculator_2-way'!A10)</f>
        <v>2.52</v>
      </c>
      <c r="B9" s="4">
        <f>IF('True_Odds_Calculator_2-way'!B10="","",'True_Odds_Calculator_2-way'!B10)</f>
        <v>1.56</v>
      </c>
      <c r="C9" s="4">
        <f t="shared" si="0"/>
        <v>3.7851037851037717E-2</v>
      </c>
      <c r="D9" s="4">
        <f t="shared" si="2"/>
        <v>2.646203554119547</v>
      </c>
      <c r="E9" s="4">
        <f t="shared" si="3"/>
        <v>1.6074582924435721</v>
      </c>
      <c r="G9" s="4">
        <f t="shared" si="1"/>
        <v>1.0378510378510377</v>
      </c>
    </row>
    <row r="10" spans="1:7" x14ac:dyDescent="0.2">
      <c r="A10" s="4">
        <f>IF('True_Odds_Calculator_2-way'!A11="","",'True_Odds_Calculator_2-way'!A11)</f>
        <v>2.89</v>
      </c>
      <c r="B10" s="4">
        <f>IF('True_Odds_Calculator_2-way'!B11="","",'True_Odds_Calculator_2-way'!B11)</f>
        <v>1.43</v>
      </c>
      <c r="C10" s="4">
        <f t="shared" si="0"/>
        <v>4.5321460546374093E-2</v>
      </c>
      <c r="D10" s="4">
        <f t="shared" si="2"/>
        <v>3.0925281550492016</v>
      </c>
      <c r="E10" s="4">
        <f t="shared" si="3"/>
        <v>1.4778908219643463</v>
      </c>
      <c r="G10" s="4">
        <f t="shared" si="1"/>
        <v>1.0453214605463741</v>
      </c>
    </row>
    <row r="11" spans="1:7" x14ac:dyDescent="0.2">
      <c r="A11" s="4">
        <f>IF('True_Odds_Calculator_2-way'!A12="","",'True_Odds_Calculator_2-way'!A12)</f>
        <v>2.34</v>
      </c>
      <c r="B11" s="4">
        <f>IF('True_Odds_Calculator_2-way'!B12="","",'True_Odds_Calculator_2-way'!B12)</f>
        <v>1.64</v>
      </c>
      <c r="C11" s="4">
        <f t="shared" si="0"/>
        <v>3.7106524911402872E-2</v>
      </c>
      <c r="D11" s="4">
        <f t="shared" si="2"/>
        <v>2.4462009178990307</v>
      </c>
      <c r="E11" s="4">
        <f t="shared" si="3"/>
        <v>1.6914668547249645</v>
      </c>
      <c r="G11" s="4">
        <f t="shared" si="1"/>
        <v>1.0371065249114029</v>
      </c>
    </row>
    <row r="12" spans="1:7" x14ac:dyDescent="0.2">
      <c r="A12" s="4">
        <f>IF('True_Odds_Calculator_2-way'!A13="","",'True_Odds_Calculator_2-way'!A13)</f>
        <v>1.56</v>
      </c>
      <c r="B12" s="4">
        <f>IF('True_Odds_Calculator_2-way'!B13="","",'True_Odds_Calculator_2-way'!B13)</f>
        <v>2.56</v>
      </c>
      <c r="C12" s="4">
        <f t="shared" si="0"/>
        <v>3.1650641025640969E-2</v>
      </c>
      <c r="D12" s="4">
        <f t="shared" si="2"/>
        <v>1.5994873438000641</v>
      </c>
      <c r="E12" s="4">
        <f t="shared" si="3"/>
        <v>2.668091929449492</v>
      </c>
      <c r="G12" s="4">
        <f t="shared" si="1"/>
        <v>1.031650641025641</v>
      </c>
    </row>
    <row r="13" spans="1:7" x14ac:dyDescent="0.2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3.1333648244370904E-2</v>
      </c>
      <c r="D13" s="4">
        <f t="shared" si="2"/>
        <v>1.7887621461765948</v>
      </c>
      <c r="E13" s="4">
        <f t="shared" si="3"/>
        <v>2.2678093197643276</v>
      </c>
      <c r="G13" s="4">
        <f t="shared" si="1"/>
        <v>1.0313336482443709</v>
      </c>
    </row>
    <row r="14" spans="1:7" x14ac:dyDescent="0.2">
      <c r="A14" s="4">
        <f>IF('True_Odds_Calculator_2-way'!A15="","",'True_Odds_Calculator_2-way'!A15)</f>
        <v>2.02</v>
      </c>
      <c r="B14" s="4">
        <f>IF('True_Odds_Calculator_2-way'!B15="","",'True_Odds_Calculator_2-way'!B15)</f>
        <v>1.87</v>
      </c>
      <c r="C14" s="4">
        <f t="shared" si="0"/>
        <v>2.9808863239265015E-2</v>
      </c>
      <c r="D14" s="4">
        <f t="shared" si="2"/>
        <v>2.082703865027292</v>
      </c>
      <c r="E14" s="4">
        <f t="shared" si="3"/>
        <v>1.9236135865967305</v>
      </c>
      <c r="G14" s="4">
        <f t="shared" si="1"/>
        <v>1.029808863239265</v>
      </c>
    </row>
    <row r="15" spans="1:7" x14ac:dyDescent="0.2">
      <c r="A15" s="4">
        <f>IF('True_Odds_Calculator_2-way'!A16="","",'True_Odds_Calculator_2-way'!A16)</f>
        <v>1.68</v>
      </c>
      <c r="B15" s="4">
        <f>IF('True_Odds_Calculator_2-way'!B16="","",'True_Odds_Calculator_2-way'!B16)</f>
        <v>2.29</v>
      </c>
      <c r="C15" s="4">
        <f t="shared" si="0"/>
        <v>3.1919317945518833E-2</v>
      </c>
      <c r="D15" s="4">
        <f t="shared" si="2"/>
        <v>1.7262855604415328</v>
      </c>
      <c r="E15" s="4">
        <f t="shared" si="3"/>
        <v>2.3768688990485605</v>
      </c>
      <c r="G15" s="4">
        <f t="shared" si="1"/>
        <v>1.0319193179455188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1.91</v>
      </c>
      <c r="C16" s="4">
        <f t="shared" si="0"/>
        <v>5.5475103041104923E-2</v>
      </c>
      <c r="D16" s="4">
        <f t="shared" si="2"/>
        <v>1.9834290764471936</v>
      </c>
      <c r="E16" s="4">
        <f t="shared" si="3"/>
        <v>2.0168501460345989</v>
      </c>
      <c r="G16" s="4">
        <f t="shared" si="1"/>
        <v>1.0554751030411049</v>
      </c>
    </row>
    <row r="17" spans="1:7" x14ac:dyDescent="0.2">
      <c r="A17" s="4">
        <f>IF('True_Odds_Calculator_2-way'!A18="","",'True_Odds_Calculator_2-way'!A18)</f>
        <v>1.71</v>
      </c>
      <c r="B17" s="4">
        <f>IF('True_Odds_Calculator_2-way'!B18="","",'True_Odds_Calculator_2-way'!B18)</f>
        <v>2.2400000000000002</v>
      </c>
      <c r="C17" s="4">
        <f t="shared" si="0"/>
        <v>3.1223893065998265E-2</v>
      </c>
      <c r="D17" s="4">
        <f t="shared" si="2"/>
        <v>1.7569030364186771</v>
      </c>
      <c r="E17" s="4">
        <f t="shared" si="3"/>
        <v>2.3211731911283482</v>
      </c>
      <c r="G17" s="4">
        <f t="shared" si="1"/>
        <v>1.0312238930659983</v>
      </c>
    </row>
    <row r="18" spans="1:7" x14ac:dyDescent="0.2">
      <c r="A18" s="4">
        <f>IF('True_Odds_Calculator_2-way'!A19="","",'True_Odds_Calculator_2-way'!A19)</f>
        <v>2.2599999999999998</v>
      </c>
      <c r="B18" s="4">
        <f>IF('True_Odds_Calculator_2-way'!B19="","",'True_Odds_Calculator_2-way'!B19)</f>
        <v>1.7</v>
      </c>
      <c r="C18" s="4">
        <f t="shared" si="0"/>
        <v>3.0713170223841679E-2</v>
      </c>
      <c r="D18" s="4">
        <f t="shared" si="2"/>
        <v>2.3412553321145642</v>
      </c>
      <c r="E18" s="4">
        <f t="shared" si="3"/>
        <v>1.7455701953657428</v>
      </c>
      <c r="G18" s="4">
        <f t="shared" si="1"/>
        <v>1.0307131702238417</v>
      </c>
    </row>
    <row r="19" spans="1:7" x14ac:dyDescent="0.2">
      <c r="A19" s="4">
        <f>IF('True_Odds_Calculator_2-way'!A20="","",'True_Odds_Calculator_2-way'!A20)</f>
        <v>2.0099999999999998</v>
      </c>
      <c r="B19" s="4">
        <f>IF('True_Odds_Calculator_2-way'!B20="","",'True_Odds_Calculator_2-way'!B20)</f>
        <v>1.88</v>
      </c>
      <c r="C19" s="4">
        <f t="shared" si="0"/>
        <v>2.9427331427966497E-2</v>
      </c>
      <c r="D19" s="4">
        <f t="shared" si="2"/>
        <v>2.0712563034422273</v>
      </c>
      <c r="E19" s="4">
        <f t="shared" si="3"/>
        <v>1.9334834220221038</v>
      </c>
      <c r="G19" s="4">
        <f t="shared" si="1"/>
        <v>1.0294273314279665</v>
      </c>
    </row>
    <row r="20" spans="1:7" x14ac:dyDescent="0.2">
      <c r="A20" s="4">
        <f>IF('True_Odds_Calculator_2-way'!A21="","",'True_Odds_Calculator_2-way'!A21)</f>
        <v>2</v>
      </c>
      <c r="B20" s="4">
        <f>IF('True_Odds_Calculator_2-way'!B21="","",'True_Odds_Calculator_2-way'!B21)</f>
        <v>1.88</v>
      </c>
      <c r="C20" s="4">
        <f t="shared" si="0"/>
        <v>3.1914893617021267E-2</v>
      </c>
      <c r="D20" s="4">
        <f t="shared" si="2"/>
        <v>2.0659340659340657</v>
      </c>
      <c r="E20" s="4">
        <f t="shared" si="3"/>
        <v>1.9381443298969072</v>
      </c>
      <c r="G20" s="4">
        <f t="shared" si="1"/>
        <v>1.0319148936170213</v>
      </c>
    </row>
    <row r="21" spans="1:7" x14ac:dyDescent="0.2">
      <c r="A21" s="4">
        <f>IF('True_Odds_Calculator_2-way'!A22="","",'True_Odds_Calculator_2-way'!A22)</f>
        <v>1.81</v>
      </c>
      <c r="B21" s="4">
        <f>IF('True_Odds_Calculator_2-way'!B22="","",'True_Odds_Calculator_2-way'!B22)</f>
        <v>2.08</v>
      </c>
      <c r="C21" s="4">
        <f t="shared" si="0"/>
        <v>3.3255418614534626E-2</v>
      </c>
      <c r="D21" s="4">
        <f t="shared" si="2"/>
        <v>1.8661643699811639</v>
      </c>
      <c r="E21" s="4">
        <f t="shared" si="3"/>
        <v>2.1545152798443401</v>
      </c>
      <c r="G21" s="4">
        <f t="shared" si="1"/>
        <v>1.0332554186145346</v>
      </c>
    </row>
    <row r="22" spans="1:7" x14ac:dyDescent="0.2">
      <c r="A22" s="4">
        <f>IF('True_Odds_Calculator_2-way'!A23="","",'True_Odds_Calculator_2-way'!A23)</f>
        <v>1.83</v>
      </c>
      <c r="B22" s="4">
        <f>IF('True_Odds_Calculator_2-way'!B23="","",'True_Odds_Calculator_2-way'!B23)</f>
        <v>2.0499999999999998</v>
      </c>
      <c r="C22" s="4">
        <f t="shared" si="0"/>
        <v>3.4252965480474407E-2</v>
      </c>
      <c r="D22" s="4">
        <f t="shared" si="2"/>
        <v>1.8892106257081707</v>
      </c>
      <c r="E22" s="4">
        <f t="shared" si="3"/>
        <v>2.1245929491717397</v>
      </c>
      <c r="G22" s="4">
        <f t="shared" si="1"/>
        <v>1.0342529654804744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3.0357331084642114E-2</v>
      </c>
      <c r="D23" s="4">
        <f t="shared" si="2"/>
        <v>1.8399922420480992</v>
      </c>
      <c r="E23" s="4">
        <f t="shared" si="3"/>
        <v>2.1904871854075272</v>
      </c>
      <c r="G23" s="4">
        <f t="shared" si="1"/>
        <v>1.0303573310846421</v>
      </c>
    </row>
    <row r="24" spans="1:7" x14ac:dyDescent="0.2">
      <c r="A24" s="4">
        <f>IF('True_Odds_Calculator_2-way'!A25="","",'True_Odds_Calculator_2-way'!A25)</f>
        <v>1.98</v>
      </c>
      <c r="B24" s="4">
        <f>IF('True_Odds_Calculator_2-way'!B25="","",'True_Odds_Calculator_2-way'!B25)</f>
        <v>1.93</v>
      </c>
      <c r="C24" s="4">
        <f t="shared" si="0"/>
        <v>2.3185220076411994E-2</v>
      </c>
      <c r="D24" s="4">
        <f t="shared" si="2"/>
        <v>2.0265153523890338</v>
      </c>
      <c r="E24" s="4">
        <f t="shared" si="3"/>
        <v>1.974169551066798</v>
      </c>
      <c r="G24" s="4">
        <f t="shared" si="1"/>
        <v>1.023185220076412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2.5099999999999998</v>
      </c>
      <c r="C25" s="4">
        <f t="shared" si="0"/>
        <v>2.7337192112054876E-2</v>
      </c>
      <c r="D25" s="4">
        <f t="shared" si="2"/>
        <v>1.6253232605021484</v>
      </c>
      <c r="E25" s="4">
        <f t="shared" si="3"/>
        <v>2.5991728809143897</v>
      </c>
      <c r="G25" s="4">
        <f t="shared" si="1"/>
        <v>1.0273371921120549</v>
      </c>
    </row>
    <row r="26" spans="1:7" x14ac:dyDescent="0.2">
      <c r="A26" s="4">
        <f>IF('True_Odds_Calculator_2-way'!A27="","",'True_Odds_Calculator_2-way'!A27)</f>
        <v>1.49</v>
      </c>
      <c r="B26" s="4">
        <f>IF('True_Odds_Calculator_2-way'!B27="","",'True_Odds_Calculator_2-way'!B27)</f>
        <v>2.77</v>
      </c>
      <c r="C26" s="4">
        <f t="shared" si="0"/>
        <v>3.2151769922225348E-2</v>
      </c>
      <c r="D26" s="4">
        <f t="shared" si="2"/>
        <v>1.5265659386385075</v>
      </c>
      <c r="E26" s="4">
        <f t="shared" si="3"/>
        <v>2.8990973905103088</v>
      </c>
      <c r="G26" s="4">
        <f t="shared" si="1"/>
        <v>1.0321517699222253</v>
      </c>
    </row>
    <row r="27" spans="1:7" x14ac:dyDescent="0.2">
      <c r="A27" s="4">
        <f>IF('True_Odds_Calculator_2-way'!A28="","",'True_Odds_Calculator_2-way'!A28)</f>
        <v>2.2000000000000002</v>
      </c>
      <c r="B27" s="4">
        <f>IF('True_Odds_Calculator_2-way'!B28="","",'True_Odds_Calculator_2-way'!B28)</f>
        <v>1.74</v>
      </c>
      <c r="C27" s="4">
        <f t="shared" si="0"/>
        <v>2.925809822361547E-2</v>
      </c>
      <c r="D27" s="4">
        <f t="shared" si="2"/>
        <v>2.2731591448931119</v>
      </c>
      <c r="E27" s="4">
        <f t="shared" si="3"/>
        <v>1.78544776119403</v>
      </c>
      <c r="G27" s="4">
        <f t="shared" si="1"/>
        <v>1.0292580982236155</v>
      </c>
    </row>
    <row r="28" spans="1:7" x14ac:dyDescent="0.2">
      <c r="A28" s="4">
        <f>IF('True_Odds_Calculator_2-way'!A29="","",'True_Odds_Calculator_2-way'!A29)</f>
        <v>1.88</v>
      </c>
      <c r="B28" s="4">
        <f>IF('True_Odds_Calculator_2-way'!B29="","",'True_Odds_Calculator_2-way'!B29)</f>
        <v>2.02</v>
      </c>
      <c r="C28" s="4">
        <f t="shared" si="0"/>
        <v>2.6964398567516312E-2</v>
      </c>
      <c r="D28" s="4">
        <f t="shared" si="2"/>
        <v>1.9288906948394962</v>
      </c>
      <c r="E28" s="4">
        <f t="shared" si="3"/>
        <v>2.0765529308836395</v>
      </c>
      <c r="G28" s="4">
        <f t="shared" si="1"/>
        <v>1.0269643985675163</v>
      </c>
    </row>
    <row r="29" spans="1:7" x14ac:dyDescent="0.2">
      <c r="A29" s="4">
        <f>IF('True_Odds_Calculator_2-way'!A30="","",'True_Odds_Calculator_2-way'!A30)</f>
        <v>2</v>
      </c>
      <c r="B29" s="4">
        <f>IF('True_Odds_Calculator_2-way'!B30="","",'True_Odds_Calculator_2-way'!B30)</f>
        <v>1.91</v>
      </c>
      <c r="C29" s="4">
        <f t="shared" si="0"/>
        <v>2.3560209424083656E-2</v>
      </c>
      <c r="D29" s="4">
        <f t="shared" si="2"/>
        <v>2.0482573726541551</v>
      </c>
      <c r="E29" s="4">
        <f t="shared" si="3"/>
        <v>1.9539641943734012</v>
      </c>
      <c r="G29" s="4">
        <f t="shared" si="1"/>
        <v>1.0235602094240837</v>
      </c>
    </row>
    <row r="30" spans="1:7" x14ac:dyDescent="0.2">
      <c r="A30" s="4">
        <f>IF('True_Odds_Calculator_2-way'!A31="","",'True_Odds_Calculator_2-way'!A31)</f>
        <v>1.89</v>
      </c>
      <c r="B30" s="4">
        <f>IF('True_Odds_Calculator_2-way'!B31="","",'True_Odds_Calculator_2-way'!B31)</f>
        <v>2.02</v>
      </c>
      <c r="C30" s="4">
        <f t="shared" si="0"/>
        <v>2.4150034051024338E-2</v>
      </c>
      <c r="D30" s="4">
        <f t="shared" si="2"/>
        <v>1.9341405339682862</v>
      </c>
      <c r="E30" s="4">
        <f t="shared" si="3"/>
        <v>2.0705027387602368</v>
      </c>
      <c r="G30" s="4">
        <f t="shared" si="1"/>
        <v>1.0241500340510243</v>
      </c>
    </row>
    <row r="31" spans="1:7" x14ac:dyDescent="0.2">
      <c r="A31" s="4">
        <f>IF('True_Odds_Calculator_2-way'!A32="","",'True_Odds_Calculator_2-way'!A32)</f>
        <v>2.04</v>
      </c>
      <c r="B31" s="4">
        <f>IF('True_Odds_Calculator_2-way'!B32="","",'True_Odds_Calculator_2-way'!B32)</f>
        <v>1.87</v>
      </c>
      <c r="C31" s="4">
        <f t="shared" si="0"/>
        <v>2.4955436720142554E-2</v>
      </c>
      <c r="D31" s="4">
        <f t="shared" si="2"/>
        <v>2.0932835820895521</v>
      </c>
      <c r="E31" s="4">
        <f t="shared" si="3"/>
        <v>1.9146757679180888</v>
      </c>
      <c r="G31" s="4">
        <f t="shared" si="1"/>
        <v>1.0249554367201426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1.98</v>
      </c>
      <c r="C32" s="4">
        <f t="shared" si="0"/>
        <v>2.3185220076411994E-2</v>
      </c>
      <c r="D32" s="4">
        <f t="shared" si="2"/>
        <v>1.974169551066798</v>
      </c>
      <c r="E32" s="4">
        <f t="shared" si="3"/>
        <v>2.0265153523890338</v>
      </c>
      <c r="G32" s="4">
        <f t="shared" si="1"/>
        <v>1.023185220076412</v>
      </c>
    </row>
    <row r="33" spans="1:7" x14ac:dyDescent="0.2">
      <c r="A33" s="4">
        <f>IF('True_Odds_Calculator_2-way'!A34="","",'True_Odds_Calculator_2-way'!A34)</f>
        <v>1.62</v>
      </c>
      <c r="B33" s="4">
        <f>IF('True_Odds_Calculator_2-way'!B34="","",'True_Odds_Calculator_2-way'!B34)</f>
        <v>2.42</v>
      </c>
      <c r="C33" s="4">
        <f t="shared" si="0"/>
        <v>3.0507091113151752E-2</v>
      </c>
      <c r="D33" s="4">
        <f t="shared" si="2"/>
        <v>1.6610456740954158</v>
      </c>
      <c r="E33" s="4">
        <f t="shared" si="3"/>
        <v>2.5127547750288426</v>
      </c>
      <c r="G33" s="4">
        <f t="shared" si="1"/>
        <v>1.0305070911131518</v>
      </c>
    </row>
    <row r="34" spans="1:7" x14ac:dyDescent="0.2">
      <c r="A34" s="4">
        <f>IF('True_Odds_Calculator_2-way'!A35="","",'True_Odds_Calculator_2-way'!A35)</f>
        <v>1.88</v>
      </c>
      <c r="B34" s="4">
        <f>IF('True_Odds_Calculator_2-way'!B35="","",'True_Odds_Calculator_2-way'!B35)</f>
        <v>2.04</v>
      </c>
      <c r="C34" s="4">
        <f t="shared" si="0"/>
        <v>2.2110972048393851E-2</v>
      </c>
      <c r="D34" s="4">
        <f t="shared" si="2"/>
        <v>1.9199038846615937</v>
      </c>
      <c r="E34" s="4">
        <f t="shared" si="3"/>
        <v>2.087070091423596</v>
      </c>
      <c r="G34" s="4">
        <f t="shared" si="1"/>
        <v>1.0221109720483939</v>
      </c>
    </row>
    <row r="35" spans="1:7" x14ac:dyDescent="0.2">
      <c r="A35" s="4">
        <f>IF('True_Odds_Calculator_2-way'!A36="","",'True_Odds_Calculator_2-way'!A36)</f>
        <v>1.65</v>
      </c>
      <c r="B35" s="4">
        <f>IF('True_Odds_Calculator_2-way'!B36="","",'True_Odds_Calculator_2-way'!B36)</f>
        <v>2.36</v>
      </c>
      <c r="C35" s="4">
        <f t="shared" si="0"/>
        <v>2.9789419619928204E-2</v>
      </c>
      <c r="D35" s="4">
        <f t="shared" si="2"/>
        <v>1.691572545612511</v>
      </c>
      <c r="E35" s="4">
        <f t="shared" si="3"/>
        <v>2.4459798994974875</v>
      </c>
      <c r="G35" s="4">
        <f t="shared" si="1"/>
        <v>1.0297894196199282</v>
      </c>
    </row>
    <row r="36" spans="1:7" x14ac:dyDescent="0.2">
      <c r="A36" s="4">
        <f>IF('True_Odds_Calculator_2-way'!A37="","",'True_Odds_Calculator_2-way'!A37)</f>
        <v>1.66</v>
      </c>
      <c r="B36" s="4">
        <f>IF('True_Odds_Calculator_2-way'!B37="","",'True_Odds_Calculator_2-way'!B37)</f>
        <v>2.34</v>
      </c>
      <c r="C36" s="4">
        <f t="shared" si="0"/>
        <v>2.9760065904644417E-2</v>
      </c>
      <c r="D36" s="4">
        <f t="shared" si="2"/>
        <v>1.7020418894049603</v>
      </c>
      <c r="E36" s="4">
        <f t="shared" si="3"/>
        <v>2.4244164274123086</v>
      </c>
      <c r="G36" s="4">
        <f t="shared" si="1"/>
        <v>1.0297600659046444</v>
      </c>
    </row>
    <row r="37" spans="1:7" x14ac:dyDescent="0.2">
      <c r="A37" s="4">
        <f>IF('True_Odds_Calculator_2-way'!A38="","",'True_Odds_Calculator_2-way'!A38)</f>
        <v>1.71</v>
      </c>
      <c r="B37" s="4">
        <f>IF('True_Odds_Calculator_2-way'!B38="","",'True_Odds_Calculator_2-way'!B38)</f>
        <v>2.25</v>
      </c>
      <c r="C37" s="4">
        <f t="shared" si="0"/>
        <v>2.9239766081871288E-2</v>
      </c>
      <c r="D37" s="4">
        <f t="shared" si="2"/>
        <v>1.7538461538461536</v>
      </c>
      <c r="E37" s="4">
        <f t="shared" si="3"/>
        <v>2.3265306122448979</v>
      </c>
      <c r="G37" s="4">
        <f t="shared" si="1"/>
        <v>1.0292397660818713</v>
      </c>
    </row>
    <row r="38" spans="1:7" x14ac:dyDescent="0.2">
      <c r="A38" s="4">
        <f>IF('True_Odds_Calculator_2-way'!A39="","",'True_Odds_Calculator_2-way'!A39)</f>
        <v>1.61</v>
      </c>
      <c r="B38" s="4">
        <f>IF('True_Odds_Calculator_2-way'!B39="","",'True_Odds_Calculator_2-way'!B39)</f>
        <v>2.46</v>
      </c>
      <c r="C38" s="4">
        <f t="shared" si="0"/>
        <v>2.7622077463010708E-2</v>
      </c>
      <c r="D38" s="4">
        <f t="shared" si="2"/>
        <v>1.6466137280172954</v>
      </c>
      <c r="E38" s="4">
        <f t="shared" si="3"/>
        <v>2.5465183565871534</v>
      </c>
      <c r="G38" s="4">
        <f t="shared" si="1"/>
        <v>1.0276220774630107</v>
      </c>
    </row>
    <row r="39" spans="1:7" x14ac:dyDescent="0.2">
      <c r="A39" s="4">
        <f>IF('True_Odds_Calculator_2-way'!A40="","",'True_Odds_Calculator_2-way'!A40)</f>
        <v>1.48</v>
      </c>
      <c r="B39" s="4">
        <f>IF('True_Odds_Calculator_2-way'!B40="","",'True_Odds_Calculator_2-way'!B40)</f>
        <v>2.76</v>
      </c>
      <c r="C39" s="4">
        <f t="shared" si="0"/>
        <v>3.7994516255385857E-2</v>
      </c>
      <c r="D39" s="4">
        <f t="shared" si="2"/>
        <v>1.5228153892036982</v>
      </c>
      <c r="E39" s="4">
        <f t="shared" si="3"/>
        <v>2.9127210496292069</v>
      </c>
      <c r="G39" s="4">
        <f t="shared" si="1"/>
        <v>1.0379945162553859</v>
      </c>
    </row>
    <row r="40" spans="1:7" x14ac:dyDescent="0.2">
      <c r="A40" s="4">
        <f>IF('True_Odds_Calculator_2-way'!A41="","",'True_Odds_Calculator_2-way'!A41)</f>
        <v>1.66</v>
      </c>
      <c r="B40" s="4">
        <f>IF('True_Odds_Calculator_2-way'!B41="","",'True_Odds_Calculator_2-way'!B41)</f>
        <v>2.3199999999999998</v>
      </c>
      <c r="C40" s="4">
        <f t="shared" si="0"/>
        <v>3.3444121312837582E-2</v>
      </c>
      <c r="D40" s="4">
        <f t="shared" si="2"/>
        <v>1.707394928178755</v>
      </c>
      <c r="E40" s="4">
        <f t="shared" si="3"/>
        <v>2.4136375031336175</v>
      </c>
      <c r="G40" s="4">
        <f t="shared" si="1"/>
        <v>1.0334441213128376</v>
      </c>
    </row>
    <row r="41" spans="1:7" x14ac:dyDescent="0.2">
      <c r="A41" s="4">
        <f>IF('True_Odds_Calculator_2-way'!A42="","",'True_Odds_Calculator_2-way'!A42)</f>
        <v>1.95</v>
      </c>
      <c r="B41" s="4">
        <f>IF('True_Odds_Calculator_2-way'!B42="","",'True_Odds_Calculator_2-way'!B42)</f>
        <v>1.93</v>
      </c>
      <c r="C41" s="4">
        <f t="shared" si="0"/>
        <v>3.0955227846419575E-2</v>
      </c>
      <c r="D41" s="4">
        <f t="shared" si="2"/>
        <v>2.0106851876586083</v>
      </c>
      <c r="E41" s="4">
        <f t="shared" si="3"/>
        <v>1.9894277785119598</v>
      </c>
      <c r="G41" s="4">
        <f t="shared" si="1"/>
        <v>1.0309552278464196</v>
      </c>
    </row>
    <row r="42" spans="1:7" x14ac:dyDescent="0.2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3.1919317945518833E-2</v>
      </c>
      <c r="D42" s="4">
        <f t="shared" si="2"/>
        <v>1.7262855604415328</v>
      </c>
      <c r="E42" s="4">
        <f t="shared" si="3"/>
        <v>2.3768688990485605</v>
      </c>
      <c r="G42" s="4">
        <f t="shared" si="1"/>
        <v>1.0319193179455188</v>
      </c>
    </row>
    <row r="43" spans="1:7" x14ac:dyDescent="0.2">
      <c r="A43" s="4">
        <f>IF('True_Odds_Calculator_2-way'!A44="","",'True_Odds_Calculator_2-way'!A44)</f>
        <v>1.1499999999999999</v>
      </c>
      <c r="B43" s="4">
        <f>IF('True_Odds_Calculator_2-way'!B44="","",'True_Odds_Calculator_2-way'!B44)</f>
        <v>5.57</v>
      </c>
      <c r="C43" s="4">
        <f t="shared" si="0"/>
        <v>4.9098431035828671E-2</v>
      </c>
      <c r="D43" s="4">
        <f t="shared" si="2"/>
        <v>1.1834095422844211</v>
      </c>
      <c r="E43" s="4">
        <f t="shared" si="3"/>
        <v>6.4522790229161444</v>
      </c>
      <c r="G43" s="4">
        <f t="shared" si="1"/>
        <v>1.0490984310358287</v>
      </c>
    </row>
    <row r="44" spans="1:7" x14ac:dyDescent="0.2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3.4024455077086735E-2</v>
      </c>
      <c r="D44" s="4">
        <f t="shared" si="2"/>
        <v>1.8568608094768018</v>
      </c>
      <c r="E44" s="4">
        <f t="shared" si="3"/>
        <v>2.1670506912442398</v>
      </c>
      <c r="G44" s="4">
        <f t="shared" si="1"/>
        <v>1.0340244550770867</v>
      </c>
    </row>
    <row r="45" spans="1:7" x14ac:dyDescent="0.2">
      <c r="A45" s="4">
        <f>IF('True_Odds_Calculator_2-way'!A46="","",'True_Odds_Calculator_2-way'!A46)</f>
        <v>2.38</v>
      </c>
      <c r="B45" s="4">
        <f>IF('True_Odds_Calculator_2-way'!B46="","",'True_Odds_Calculator_2-way'!B46)</f>
        <v>1.63</v>
      </c>
      <c r="C45" s="4">
        <f t="shared" si="0"/>
        <v>3.3664999742228252E-2</v>
      </c>
      <c r="D45" s="4">
        <f t="shared" si="2"/>
        <v>2.4793251102447753</v>
      </c>
      <c r="E45" s="4">
        <f t="shared" si="3"/>
        <v>1.6759839288028686</v>
      </c>
      <c r="G45" s="4">
        <f t="shared" si="1"/>
        <v>1.0336649997422283</v>
      </c>
    </row>
    <row r="46" spans="1:7" x14ac:dyDescent="0.2">
      <c r="A46" s="4">
        <f>IF('True_Odds_Calculator_2-way'!A47="","",'True_Odds_Calculator_2-way'!A47)</f>
        <v>2.61</v>
      </c>
      <c r="B46" s="4">
        <f>IF('True_Odds_Calculator_2-way'!B47="","",'True_Odds_Calculator_2-way'!B47)</f>
        <v>1.54</v>
      </c>
      <c r="C46" s="4">
        <f t="shared" si="0"/>
        <v>3.2492411802756749E-2</v>
      </c>
      <c r="D46" s="4">
        <f t="shared" si="2"/>
        <v>2.725571302637825</v>
      </c>
      <c r="E46" s="4">
        <f t="shared" si="3"/>
        <v>1.5795182143278188</v>
      </c>
      <c r="G46" s="4">
        <f t="shared" si="1"/>
        <v>1.0324924118027567</v>
      </c>
    </row>
    <row r="47" spans="1:7" x14ac:dyDescent="0.2">
      <c r="A47" s="4">
        <f>IF('True_Odds_Calculator_2-way'!A48="","",'True_Odds_Calculator_2-way'!A48)</f>
        <v>1.58</v>
      </c>
      <c r="B47" s="4">
        <f>IF('True_Odds_Calculator_2-way'!B48="","",'True_Odds_Calculator_2-way'!B48)</f>
        <v>2.4700000000000002</v>
      </c>
      <c r="C47" s="4">
        <f t="shared" si="0"/>
        <v>3.7769692000204858E-2</v>
      </c>
      <c r="D47" s="4">
        <f t="shared" si="2"/>
        <v>1.6285940825439218</v>
      </c>
      <c r="E47" s="4">
        <f t="shared" si="3"/>
        <v>2.5908517559583082</v>
      </c>
      <c r="G47" s="4">
        <f t="shared" si="1"/>
        <v>1.0377696920002049</v>
      </c>
    </row>
    <row r="48" spans="1:7" x14ac:dyDescent="0.2">
      <c r="A48" s="4">
        <f>IF('True_Odds_Calculator_2-way'!A49="","",'True_Odds_Calculator_2-way'!A49)</f>
        <v>1.72</v>
      </c>
      <c r="B48" s="4">
        <f>IF('True_Odds_Calculator_2-way'!B49="","",'True_Odds_Calculator_2-way'!B49)</f>
        <v>2.06</v>
      </c>
      <c r="C48" s="4">
        <f t="shared" si="0"/>
        <v>6.6832242041092726E-2</v>
      </c>
      <c r="D48" s="4">
        <f t="shared" si="2"/>
        <v>1.8248866913885453</v>
      </c>
      <c r="E48" s="4">
        <f t="shared" si="3"/>
        <v>2.2122877122877123</v>
      </c>
      <c r="G48" s="4">
        <f t="shared" si="1"/>
        <v>1.0668322420410927</v>
      </c>
    </row>
    <row r="49" spans="1:7" x14ac:dyDescent="0.2">
      <c r="A49" s="4">
        <f>IF('True_Odds_Calculator_2-way'!A50="","",'True_Odds_Calculator_2-way'!A50)</f>
        <v>2.0499999999999998</v>
      </c>
      <c r="B49" s="4">
        <f>IF('True_Odds_Calculator_2-way'!B50="","",'True_Odds_Calculator_2-way'!B50)</f>
        <v>1.73</v>
      </c>
      <c r="C49" s="4">
        <f t="shared" si="0"/>
        <v>6.5839560129705488E-2</v>
      </c>
      <c r="D49" s="4">
        <f t="shared" si="2"/>
        <v>2.1983573531690688</v>
      </c>
      <c r="E49" s="4">
        <f t="shared" si="3"/>
        <v>1.8344756239493085</v>
      </c>
      <c r="G49" s="4">
        <f t="shared" si="1"/>
        <v>1.0658395601297055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1.78</v>
      </c>
      <c r="C50" s="4">
        <f t="shared" si="0"/>
        <v>2.6914031878756184E-2</v>
      </c>
      <c r="D50" s="4">
        <f t="shared" si="2"/>
        <v>2.2140584321666186</v>
      </c>
      <c r="E50" s="4">
        <f t="shared" si="3"/>
        <v>1.8236835835120324</v>
      </c>
      <c r="G50" s="4">
        <f t="shared" si="1"/>
        <v>1.0269140318787562</v>
      </c>
    </row>
    <row r="51" spans="1:7" x14ac:dyDescent="0.2">
      <c r="A51" s="4">
        <f>IF('True_Odds_Calculator_2-way'!A52="","",'True_Odds_Calculator_2-way'!A52)</f>
        <v>2.02</v>
      </c>
      <c r="B51" s="4">
        <f>IF('True_Odds_Calculator_2-way'!B52="","",'True_Odds_Calculator_2-way'!B52)</f>
        <v>1.89</v>
      </c>
      <c r="C51" s="4">
        <f t="shared" si="0"/>
        <v>2.4150034051024338E-2</v>
      </c>
      <c r="D51" s="4">
        <f t="shared" si="2"/>
        <v>2.0705027387602368</v>
      </c>
      <c r="E51" s="4">
        <f t="shared" si="3"/>
        <v>1.9341405339682862</v>
      </c>
      <c r="G51" s="4">
        <f t="shared" si="1"/>
        <v>1.0241500340510243</v>
      </c>
    </row>
    <row r="52" spans="1:7" x14ac:dyDescent="0.2">
      <c r="A52" s="4">
        <f>IF('True_Odds_Calculator_2-way'!A53="","",'True_Odds_Calculator_2-way'!A53)</f>
        <v>2.06</v>
      </c>
      <c r="B52" s="4">
        <f>IF('True_Odds_Calculator_2-way'!B53="","",'True_Odds_Calculator_2-way'!B53)</f>
        <v>1.84</v>
      </c>
      <c r="C52" s="4">
        <f t="shared" si="0"/>
        <v>2.891515407344869E-2</v>
      </c>
      <c r="D52" s="4">
        <f t="shared" si="2"/>
        <v>2.1232354918216445</v>
      </c>
      <c r="E52" s="4">
        <f t="shared" si="3"/>
        <v>1.8902852583283463</v>
      </c>
      <c r="G52" s="4">
        <f t="shared" si="1"/>
        <v>1.0289151540734487</v>
      </c>
    </row>
    <row r="53" spans="1:7" x14ac:dyDescent="0.2">
      <c r="A53" s="4">
        <f>IF('True_Odds_Calculator_2-way'!A54="","",'True_Odds_Calculator_2-way'!A54)</f>
        <v>1.93</v>
      </c>
      <c r="B53" s="4">
        <f>IF('True_Odds_Calculator_2-way'!B54="","",'True_Odds_Calculator_2-way'!B54)</f>
        <v>1.95</v>
      </c>
      <c r="C53" s="4">
        <f t="shared" si="0"/>
        <v>3.0955227846419575E-2</v>
      </c>
      <c r="D53" s="4">
        <f t="shared" si="2"/>
        <v>1.9894277785119598</v>
      </c>
      <c r="E53" s="4">
        <f t="shared" si="3"/>
        <v>2.0106851876586083</v>
      </c>
      <c r="G53" s="4">
        <f t="shared" si="1"/>
        <v>1.0309552278464196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2.04</v>
      </c>
      <c r="C54" s="4">
        <f t="shared" si="0"/>
        <v>3.0736618971912932E-2</v>
      </c>
      <c r="D54" s="4">
        <f t="shared" si="2"/>
        <v>1.9041372351160444</v>
      </c>
      <c r="E54" s="4">
        <f t="shared" si="3"/>
        <v>2.1060267857142851</v>
      </c>
      <c r="G54" s="4">
        <f t="shared" si="1"/>
        <v>1.0307366189719129</v>
      </c>
    </row>
    <row r="55" spans="1:7" x14ac:dyDescent="0.2">
      <c r="A55" s="4">
        <f>IF('True_Odds_Calculator_2-way'!A56="","",'True_Odds_Calculator_2-way'!A56)</f>
        <v>1.83</v>
      </c>
      <c r="B55" s="4">
        <f>IF('True_Odds_Calculator_2-way'!B56="","",'True_Odds_Calculator_2-way'!B56)</f>
        <v>2.0499999999999998</v>
      </c>
      <c r="C55" s="4">
        <f t="shared" si="0"/>
        <v>3.4252965480474407E-2</v>
      </c>
      <c r="D55" s="4">
        <f t="shared" si="2"/>
        <v>1.8892106257081707</v>
      </c>
      <c r="E55" s="4">
        <f t="shared" si="3"/>
        <v>2.1245929491717397</v>
      </c>
      <c r="G55" s="4">
        <f t="shared" si="1"/>
        <v>1.0342529654804744</v>
      </c>
    </row>
    <row r="56" spans="1:7" x14ac:dyDescent="0.2">
      <c r="A56" s="4">
        <f>IF('True_Odds_Calculator_2-way'!A57="","",'True_Odds_Calculator_2-way'!A57)</f>
        <v>1.4</v>
      </c>
      <c r="B56" s="4">
        <f>IF('True_Odds_Calculator_2-way'!B57="","",'True_Odds_Calculator_2-way'!B57)</f>
        <v>3.02</v>
      </c>
      <c r="C56" s="4">
        <f t="shared" si="0"/>
        <v>4.5411542100283864E-2</v>
      </c>
      <c r="D56" s="4">
        <f t="shared" si="2"/>
        <v>1.4459644322845417</v>
      </c>
      <c r="E56" s="4">
        <f t="shared" si="3"/>
        <v>3.2423312883435584</v>
      </c>
      <c r="G56" s="4">
        <f t="shared" si="1"/>
        <v>1.0454115421002839</v>
      </c>
    </row>
    <row r="57" spans="1:7" x14ac:dyDescent="0.2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2.9539874871307603E-2</v>
      </c>
      <c r="D57" s="4">
        <f t="shared" si="2"/>
        <v>2.1352836729517204</v>
      </c>
      <c r="E57" s="4">
        <f t="shared" si="3"/>
        <v>1.8808371192373576</v>
      </c>
      <c r="G57" s="4">
        <f t="shared" si="1"/>
        <v>1.0295398748713076</v>
      </c>
    </row>
    <row r="58" spans="1:7" x14ac:dyDescent="0.2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3.0245246040574214E-2</v>
      </c>
      <c r="D58" s="4">
        <f t="shared" si="2"/>
        <v>2.0942925287037548</v>
      </c>
      <c r="E58" s="4">
        <f t="shared" si="3"/>
        <v>1.9138324294186226</v>
      </c>
      <c r="G58" s="4">
        <f t="shared" si="1"/>
        <v>1.0302452460405742</v>
      </c>
    </row>
    <row r="59" spans="1:7" x14ac:dyDescent="0.2">
      <c r="A59" s="4">
        <f>IF('True_Odds_Calculator_2-way'!A60="","",'True_Odds_Calculator_2-way'!A60)</f>
        <v>1.66</v>
      </c>
      <c r="B59" s="4">
        <f>IF('True_Odds_Calculator_2-way'!B60="","",'True_Odds_Calculator_2-way'!B60)</f>
        <v>2.3199999999999998</v>
      </c>
      <c r="C59" s="4">
        <f t="shared" si="0"/>
        <v>3.3444121312837582E-2</v>
      </c>
      <c r="D59" s="4">
        <f t="shared" si="2"/>
        <v>1.707394928178755</v>
      </c>
      <c r="E59" s="4">
        <f t="shared" si="3"/>
        <v>2.4136375031336175</v>
      </c>
      <c r="G59" s="4">
        <f t="shared" si="1"/>
        <v>1.0334441213128376</v>
      </c>
    </row>
    <row r="60" spans="1:7" x14ac:dyDescent="0.2">
      <c r="A60" s="4">
        <f>IF('True_Odds_Calculator_2-way'!A61="","",'True_Odds_Calculator_2-way'!A61)</f>
        <v>1.85</v>
      </c>
      <c r="B60" s="4">
        <f>IF('True_Odds_Calculator_2-way'!B61="","",'True_Odds_Calculator_2-way'!B61)</f>
        <v>2.04</v>
      </c>
      <c r="C60" s="4">
        <f t="shared" si="0"/>
        <v>3.0736618971912932E-2</v>
      </c>
      <c r="D60" s="4">
        <f t="shared" si="2"/>
        <v>1.9041372351160444</v>
      </c>
      <c r="E60" s="4">
        <f t="shared" si="3"/>
        <v>2.1060267857142851</v>
      </c>
      <c r="G60" s="4">
        <f t="shared" si="1"/>
        <v>1.0307366189719129</v>
      </c>
    </row>
    <row r="61" spans="1:7" x14ac:dyDescent="0.2">
      <c r="A61" s="4">
        <f>IF('True_Odds_Calculator_2-way'!A62="","",'True_Odds_Calculator_2-way'!A62)</f>
        <v>1.82</v>
      </c>
      <c r="B61" s="4">
        <f>IF('True_Odds_Calculator_2-way'!B62="","",'True_Odds_Calculator_2-way'!B62)</f>
        <v>2.0699999999999998</v>
      </c>
      <c r="C61" s="4">
        <f t="shared" si="0"/>
        <v>3.2542336890162948E-2</v>
      </c>
      <c r="D61" s="4">
        <f t="shared" si="2"/>
        <v>1.8755413949320454</v>
      </c>
      <c r="E61" s="4">
        <f t="shared" si="3"/>
        <v>2.1421504520384373</v>
      </c>
      <c r="G61" s="4">
        <f t="shared" si="1"/>
        <v>1.0325423368901629</v>
      </c>
    </row>
    <row r="62" spans="1:7" x14ac:dyDescent="0.2">
      <c r="A62" s="4">
        <f>IF('True_Odds_Calculator_2-way'!A63="","",'True_Odds_Calculator_2-way'!A63)</f>
        <v>2.04</v>
      </c>
      <c r="B62" s="4">
        <f>IF('True_Odds_Calculator_2-way'!B63="","",'True_Odds_Calculator_2-way'!B63)</f>
        <v>1.85</v>
      </c>
      <c r="C62" s="4">
        <f t="shared" si="0"/>
        <v>3.0736618971912932E-2</v>
      </c>
      <c r="D62" s="4">
        <f t="shared" si="2"/>
        <v>2.1060267857142851</v>
      </c>
      <c r="E62" s="4">
        <f t="shared" si="3"/>
        <v>1.9041372351160444</v>
      </c>
      <c r="G62" s="4">
        <f t="shared" si="1"/>
        <v>1.0307366189719129</v>
      </c>
    </row>
    <row r="63" spans="1:7" x14ac:dyDescent="0.2">
      <c r="A63" s="4">
        <f>IF('True_Odds_Calculator_2-way'!A64="","",'True_Odds_Calculator_2-way'!A64)</f>
        <v>2.0099999999999998</v>
      </c>
      <c r="B63" s="4">
        <f>IF('True_Odds_Calculator_2-way'!B64="","",'True_Odds_Calculator_2-way'!B64)</f>
        <v>1.88</v>
      </c>
      <c r="C63" s="4">
        <f t="shared" si="0"/>
        <v>2.9427331427966497E-2</v>
      </c>
      <c r="D63" s="4">
        <f t="shared" si="2"/>
        <v>2.0712563034422273</v>
      </c>
      <c r="E63" s="4">
        <f t="shared" si="3"/>
        <v>1.9334834220221038</v>
      </c>
      <c r="G63" s="4">
        <f t="shared" si="1"/>
        <v>1.0294273314279665</v>
      </c>
    </row>
    <row r="64" spans="1:7" x14ac:dyDescent="0.2">
      <c r="A64" s="4">
        <f>IF('True_Odds_Calculator_2-way'!A65="","",'True_Odds_Calculator_2-way'!A65)</f>
        <v>1.68</v>
      </c>
      <c r="B64" s="4">
        <f>IF('True_Odds_Calculator_2-way'!B65="","",'True_Odds_Calculator_2-way'!B65)</f>
        <v>2.21</v>
      </c>
      <c r="C64" s="4">
        <f t="shared" si="0"/>
        <v>4.772678302090072E-2</v>
      </c>
      <c r="D64" s="4">
        <f t="shared" si="2"/>
        <v>1.7501649853870085</v>
      </c>
      <c r="E64" s="4">
        <f t="shared" si="3"/>
        <v>2.3330400904863642</v>
      </c>
      <c r="G64" s="4">
        <f t="shared" si="1"/>
        <v>1.0477267830209007</v>
      </c>
    </row>
    <row r="65" spans="1:7" x14ac:dyDescent="0.2">
      <c r="A65" s="4">
        <f>IF('True_Odds_Calculator_2-way'!A66="","",'True_Odds_Calculator_2-way'!A66)</f>
        <v>1.77</v>
      </c>
      <c r="B65" s="4">
        <f>IF('True_Odds_Calculator_2-way'!B66="","",'True_Odds_Calculator_2-way'!B66)</f>
        <v>2.08</v>
      </c>
      <c r="C65" s="4">
        <f t="shared" si="0"/>
        <v>4.5740982181660117E-2</v>
      </c>
      <c r="D65" s="4">
        <f t="shared" si="2"/>
        <v>1.8446738150115241</v>
      </c>
      <c r="E65" s="4">
        <f t="shared" si="3"/>
        <v>2.1838889547989084</v>
      </c>
      <c r="G65" s="4">
        <f t="shared" si="1"/>
        <v>1.0457409821816601</v>
      </c>
    </row>
    <row r="66" spans="1:7" x14ac:dyDescent="0.2">
      <c r="A66" s="4">
        <f>IF('True_Odds_Calculator_2-way'!A67="","",'True_Odds_Calculator_2-way'!A67)</f>
        <v>1.48</v>
      </c>
      <c r="B66" s="4">
        <f>IF('True_Odds_Calculator_2-way'!B67="","",'True_Odds_Calculator_2-way'!B67)</f>
        <v>2.65</v>
      </c>
      <c r="C66" s="4">
        <f t="shared" ref="C66:C129" si="4">IF(A66="","",((1/A66)+(1/B66))-1)</f>
        <v>5.3034166241713532E-2</v>
      </c>
      <c r="D66" s="4">
        <f t="shared" si="2"/>
        <v>1.5404556166535743</v>
      </c>
      <c r="E66" s="4">
        <f t="shared" si="3"/>
        <v>2.8502906976744189</v>
      </c>
      <c r="G66" s="4">
        <f t="shared" ref="G66:G129" si="5">IF(A66="","",C66+1)</f>
        <v>1.0530341662417135</v>
      </c>
    </row>
    <row r="67" spans="1:7" x14ac:dyDescent="0.2">
      <c r="A67" s="4">
        <f>IF('True_Odds_Calculator_2-way'!A68="","",'True_Odds_Calculator_2-way'!A68)</f>
        <v>1.74</v>
      </c>
      <c r="B67" s="4">
        <f>IF('True_Odds_Calculator_2-way'!B68="","",'True_Odds_Calculator_2-way'!B68)</f>
        <v>2.12</v>
      </c>
      <c r="C67" s="4">
        <f t="shared" si="4"/>
        <v>4.6410756885707949E-2</v>
      </c>
      <c r="D67" s="4">
        <f t="shared" ref="D67:D130" si="6">IF(A67="","",(2*A67)/(2-($C67*A67)))</f>
        <v>1.8132127408572549</v>
      </c>
      <c r="E67" s="4">
        <f t="shared" ref="E67:E130" si="7">IF(B67="","",(2*B67)/(2-($C67*B67)))</f>
        <v>2.2296905222437133</v>
      </c>
      <c r="G67" s="4">
        <f t="shared" si="5"/>
        <v>1.0464107568857079</v>
      </c>
    </row>
    <row r="68" spans="1:7" x14ac:dyDescent="0.2">
      <c r="A68" s="4">
        <f>IF('True_Odds_Calculator_2-way'!A69="","",'True_Odds_Calculator_2-way'!A69)</f>
        <v>1.63</v>
      </c>
      <c r="B68" s="4">
        <f>IF('True_Odds_Calculator_2-way'!B69="","",'True_Odds_Calculator_2-way'!B69)</f>
        <v>2.2999999999999998</v>
      </c>
      <c r="C68" s="4">
        <f t="shared" si="4"/>
        <v>4.8279541210989763E-2</v>
      </c>
      <c r="D68" s="4">
        <f t="shared" si="6"/>
        <v>1.6967639737497173</v>
      </c>
      <c r="E68" s="4">
        <f t="shared" si="7"/>
        <v>2.4352062357908415</v>
      </c>
      <c r="G68" s="4">
        <f t="shared" si="5"/>
        <v>1.0482795412109898</v>
      </c>
    </row>
    <row r="69" spans="1:7" x14ac:dyDescent="0.2">
      <c r="A69" s="4">
        <f>IF('True_Odds_Calculator_2-way'!A70="","",'True_Odds_Calculator_2-way'!A70)</f>
        <v>1.38</v>
      </c>
      <c r="B69" s="4">
        <f>IF('True_Odds_Calculator_2-way'!B70="","",'True_Odds_Calculator_2-way'!B70)</f>
        <v>3.1</v>
      </c>
      <c r="C69" s="4">
        <f t="shared" si="4"/>
        <v>4.7218326320710657E-2</v>
      </c>
      <c r="D69" s="4">
        <f t="shared" si="6"/>
        <v>1.4264754918306102</v>
      </c>
      <c r="E69" s="4">
        <f t="shared" si="7"/>
        <v>3.3448006254886633</v>
      </c>
      <c r="G69" s="4">
        <f t="shared" si="5"/>
        <v>1.0472183263207107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2.09</v>
      </c>
      <c r="C70" s="4">
        <f t="shared" si="4"/>
        <v>3.7128117398625982E-2</v>
      </c>
      <c r="D70" s="4">
        <f t="shared" si="6"/>
        <v>1.8515255747197545</v>
      </c>
      <c r="E70" s="4">
        <f t="shared" si="7"/>
        <v>2.1743628490889537</v>
      </c>
      <c r="G70" s="4">
        <f t="shared" si="5"/>
        <v>1.037128117398626</v>
      </c>
    </row>
    <row r="71" spans="1:7" x14ac:dyDescent="0.2">
      <c r="A71" s="4">
        <f>IF('True_Odds_Calculator_2-way'!A72="","",'True_Odds_Calculator_2-way'!A72)</f>
        <v>2.0099999999999998</v>
      </c>
      <c r="B71" s="4">
        <f>IF('True_Odds_Calculator_2-way'!B72="","",'True_Odds_Calculator_2-way'!B72)</f>
        <v>1.87</v>
      </c>
      <c r="C71" s="4">
        <f t="shared" si="4"/>
        <v>3.22717960997152E-2</v>
      </c>
      <c r="D71" s="4">
        <f t="shared" si="6"/>
        <v>2.0773758532069522</v>
      </c>
      <c r="E71" s="4">
        <f t="shared" si="7"/>
        <v>1.9281811886013285</v>
      </c>
      <c r="G71" s="4">
        <f t="shared" si="5"/>
        <v>1.0322717960997152</v>
      </c>
    </row>
    <row r="72" spans="1:7" x14ac:dyDescent="0.2">
      <c r="A72" s="4">
        <f>IF('True_Odds_Calculator_2-way'!A73="","",'True_Odds_Calculator_2-way'!A73)</f>
        <v>1.76</v>
      </c>
      <c r="B72" s="4">
        <f>IF('True_Odds_Calculator_2-way'!B73="","",'True_Odds_Calculator_2-way'!B73)</f>
        <v>2.12</v>
      </c>
      <c r="C72" s="4">
        <f t="shared" si="4"/>
        <v>3.9879931389365408E-2</v>
      </c>
      <c r="D72" s="4">
        <f t="shared" si="6"/>
        <v>1.8240125146656239</v>
      </c>
      <c r="E72" s="4">
        <f t="shared" si="7"/>
        <v>2.213573801613669</v>
      </c>
      <c r="G72" s="4">
        <f t="shared" si="5"/>
        <v>1.0398799313893654</v>
      </c>
    </row>
    <row r="73" spans="1:7" x14ac:dyDescent="0.2">
      <c r="A73" s="4">
        <f>IF('True_Odds_Calculator_2-way'!A74="","",'True_Odds_Calculator_2-way'!A74)</f>
        <v>2.06</v>
      </c>
      <c r="B73" s="4">
        <f>IF('True_Odds_Calculator_2-way'!B74="","",'True_Odds_Calculator_2-way'!B74)</f>
        <v>1.83</v>
      </c>
      <c r="C73" s="4">
        <f t="shared" si="4"/>
        <v>3.1884980635577431E-2</v>
      </c>
      <c r="D73" s="4">
        <f t="shared" si="6"/>
        <v>2.1299508446804905</v>
      </c>
      <c r="E73" s="4">
        <f t="shared" si="7"/>
        <v>1.8849942497124856</v>
      </c>
      <c r="G73" s="4">
        <f t="shared" si="5"/>
        <v>1.0318849806355774</v>
      </c>
    </row>
    <row r="74" spans="1:7" x14ac:dyDescent="0.2">
      <c r="A74" s="4">
        <f>IF('True_Odds_Calculator_2-way'!A75="","",'True_Odds_Calculator_2-way'!A75)</f>
        <v>2.25</v>
      </c>
      <c r="B74" s="4">
        <f>IF('True_Odds_Calculator_2-way'!B75="","",'True_Odds_Calculator_2-way'!B75)</f>
        <v>1.68</v>
      </c>
      <c r="C74" s="4">
        <f t="shared" si="4"/>
        <v>3.9682539682539542E-2</v>
      </c>
      <c r="D74" s="4">
        <f t="shared" si="6"/>
        <v>2.3551401869158877</v>
      </c>
      <c r="E74" s="4">
        <f t="shared" si="7"/>
        <v>1.7379310344827583</v>
      </c>
      <c r="G74" s="4">
        <f t="shared" si="5"/>
        <v>1.0396825396825395</v>
      </c>
    </row>
    <row r="75" spans="1:7" x14ac:dyDescent="0.2">
      <c r="A75" s="4">
        <f>IF('True_Odds_Calculator_2-way'!A76="","",'True_Odds_Calculator_2-way'!A76)</f>
        <v>2.29</v>
      </c>
      <c r="B75" s="4">
        <f>IF('True_Odds_Calculator_2-way'!B76="","",'True_Odds_Calculator_2-way'!B76)</f>
        <v>1.68</v>
      </c>
      <c r="C75" s="4">
        <f t="shared" si="4"/>
        <v>3.1919317945518833E-2</v>
      </c>
      <c r="D75" s="4">
        <f t="shared" si="6"/>
        <v>2.3768688990485605</v>
      </c>
      <c r="E75" s="4">
        <f t="shared" si="7"/>
        <v>1.7262855604415328</v>
      </c>
      <c r="G75" s="4">
        <f t="shared" si="5"/>
        <v>1.0319193179455188</v>
      </c>
    </row>
    <row r="76" spans="1:7" x14ac:dyDescent="0.2">
      <c r="A76" s="4">
        <f>IF('True_Odds_Calculator_2-way'!A77="","",'True_Odds_Calculator_2-way'!A77)</f>
        <v>2.08</v>
      </c>
      <c r="B76" s="4">
        <f>IF('True_Odds_Calculator_2-way'!B77="","",'True_Odds_Calculator_2-way'!B77)</f>
        <v>1.82</v>
      </c>
      <c r="C76" s="4">
        <f t="shared" si="4"/>
        <v>3.0219780219780112E-2</v>
      </c>
      <c r="D76" s="4">
        <f t="shared" si="6"/>
        <v>2.1474926253687316</v>
      </c>
      <c r="E76" s="4">
        <f t="shared" si="7"/>
        <v>1.8714652956298199</v>
      </c>
      <c r="G76" s="4">
        <f t="shared" si="5"/>
        <v>1.0302197802197801</v>
      </c>
    </row>
    <row r="77" spans="1:7" x14ac:dyDescent="0.2">
      <c r="A77" s="4">
        <f>IF('True_Odds_Calculator_2-way'!A78="","",'True_Odds_Calculator_2-way'!A78)</f>
        <v>1.93</v>
      </c>
      <c r="B77" s="4">
        <f>IF('True_Odds_Calculator_2-way'!B78="","",'True_Odds_Calculator_2-way'!B78)</f>
        <v>1.96</v>
      </c>
      <c r="C77" s="4">
        <f t="shared" si="4"/>
        <v>2.8338796658559762E-2</v>
      </c>
      <c r="D77" s="4">
        <f t="shared" si="6"/>
        <v>1.9842635333613092</v>
      </c>
      <c r="E77" s="4">
        <f t="shared" si="7"/>
        <v>2.0159880622468553</v>
      </c>
      <c r="G77" s="4">
        <f t="shared" si="5"/>
        <v>1.0283387966585598</v>
      </c>
    </row>
    <row r="78" spans="1:7" x14ac:dyDescent="0.2">
      <c r="A78" s="4">
        <f>IF('True_Odds_Calculator_2-way'!A79="","",'True_Odds_Calculator_2-way'!A79)</f>
        <v>2.2599999999999998</v>
      </c>
      <c r="B78" s="4">
        <f>IF('True_Odds_Calculator_2-way'!B79="","",'True_Odds_Calculator_2-way'!B79)</f>
        <v>1.69</v>
      </c>
      <c r="C78" s="4">
        <f t="shared" si="4"/>
        <v>3.4193852437555794E-2</v>
      </c>
      <c r="D78" s="4">
        <f t="shared" si="6"/>
        <v>2.3508340001231001</v>
      </c>
      <c r="E78" s="4">
        <f t="shared" si="7"/>
        <v>1.740283410033262</v>
      </c>
      <c r="G78" s="4">
        <f t="shared" si="5"/>
        <v>1.0341938524375558</v>
      </c>
    </row>
    <row r="79" spans="1:7" x14ac:dyDescent="0.2">
      <c r="A79" s="4">
        <f>IF('True_Odds_Calculator_2-way'!A80="","",'True_Odds_Calculator_2-way'!A80)</f>
        <v>1.86</v>
      </c>
      <c r="B79" s="4">
        <f>IF('True_Odds_Calculator_2-way'!B80="","",'True_Odds_Calculator_2-way'!B80)</f>
        <v>1.98</v>
      </c>
      <c r="C79" s="4">
        <f t="shared" si="4"/>
        <v>4.2684913652655698E-2</v>
      </c>
      <c r="D79" s="4">
        <f t="shared" si="6"/>
        <v>1.9368886083938153</v>
      </c>
      <c r="E79" s="4">
        <f t="shared" si="7"/>
        <v>2.0673627484001349</v>
      </c>
      <c r="G79" s="4">
        <f t="shared" si="5"/>
        <v>1.0426849136526557</v>
      </c>
    </row>
    <row r="80" spans="1:7" x14ac:dyDescent="0.2">
      <c r="A80" s="4">
        <f>IF('True_Odds_Calculator_2-way'!A81="","",'True_Odds_Calculator_2-way'!A81)</f>
        <v>1.91</v>
      </c>
      <c r="B80" s="4">
        <f>IF('True_Odds_Calculator_2-way'!B81="","",'True_Odds_Calculator_2-way'!B81)</f>
        <v>1.93</v>
      </c>
      <c r="C80" s="4">
        <f t="shared" si="4"/>
        <v>4.1694924449990456E-2</v>
      </c>
      <c r="D80" s="4">
        <f t="shared" si="6"/>
        <v>1.9892075654965866</v>
      </c>
      <c r="E80" s="4">
        <f t="shared" si="7"/>
        <v>2.0109101819272834</v>
      </c>
      <c r="G80" s="4">
        <f t="shared" si="5"/>
        <v>1.0416949244499905</v>
      </c>
    </row>
    <row r="81" spans="1:7" x14ac:dyDescent="0.2">
      <c r="A81" s="4">
        <f>IF('True_Odds_Calculator_2-way'!A82="","",'True_Odds_Calculator_2-way'!A82)</f>
        <v>2.12</v>
      </c>
      <c r="B81" s="4">
        <f>IF('True_Odds_Calculator_2-way'!B82="","",'True_Odds_Calculator_2-way'!B82)</f>
        <v>1.74</v>
      </c>
      <c r="C81" s="4">
        <f t="shared" si="4"/>
        <v>4.6410756885707949E-2</v>
      </c>
      <c r="D81" s="4">
        <f t="shared" si="6"/>
        <v>2.2296905222437133</v>
      </c>
      <c r="E81" s="4">
        <f t="shared" si="7"/>
        <v>1.8132127408572549</v>
      </c>
      <c r="G81" s="4">
        <f t="shared" si="5"/>
        <v>1.0464107568857079</v>
      </c>
    </row>
    <row r="82" spans="1:7" x14ac:dyDescent="0.2">
      <c r="A82" s="4">
        <f>IF('True_Odds_Calculator_2-way'!A83="","",'True_Odds_Calculator_2-way'!A83)</f>
        <v>1.88</v>
      </c>
      <c r="B82" s="4">
        <f>IF('True_Odds_Calculator_2-way'!B83="","",'True_Odds_Calculator_2-way'!B83)</f>
        <v>1.93</v>
      </c>
      <c r="C82" s="4">
        <f t="shared" si="4"/>
        <v>5.0049608642928067E-2</v>
      </c>
      <c r="D82" s="4">
        <f t="shared" si="6"/>
        <v>1.9728142670726401</v>
      </c>
      <c r="E82" s="4">
        <f t="shared" si="7"/>
        <v>2.027945450480662</v>
      </c>
      <c r="G82" s="4">
        <f t="shared" si="5"/>
        <v>1.0500496086429281</v>
      </c>
    </row>
    <row r="83" spans="1:7" x14ac:dyDescent="0.2">
      <c r="A83" s="4">
        <f>IF('True_Odds_Calculator_2-way'!A84="","",'True_Odds_Calculator_2-way'!A84)</f>
        <v>2.0299999999999998</v>
      </c>
      <c r="B83" s="4">
        <f>IF('True_Odds_Calculator_2-way'!B84="","",'True_Odds_Calculator_2-way'!B84)</f>
        <v>1.82</v>
      </c>
      <c r="C83" s="4">
        <f t="shared" si="4"/>
        <v>4.2061386888973207E-2</v>
      </c>
      <c r="D83" s="4">
        <f t="shared" si="6"/>
        <v>2.1205303334672561</v>
      </c>
      <c r="E83" s="4">
        <f t="shared" si="7"/>
        <v>1.8924345643599858</v>
      </c>
      <c r="G83" s="4">
        <f t="shared" si="5"/>
        <v>1.0420613868889732</v>
      </c>
    </row>
    <row r="84" spans="1:7" x14ac:dyDescent="0.2">
      <c r="A84" s="4">
        <f>IF('True_Odds_Calculator_2-way'!A85="","",'True_Odds_Calculator_2-way'!A85)</f>
        <v>2.0299999999999998</v>
      </c>
      <c r="B84" s="4">
        <f>IF('True_Odds_Calculator_2-way'!B85="","",'True_Odds_Calculator_2-way'!B85)</f>
        <v>1.77</v>
      </c>
      <c r="C84" s="4">
        <f t="shared" si="4"/>
        <v>5.7582588850852989E-2</v>
      </c>
      <c r="D84" s="4">
        <f t="shared" si="6"/>
        <v>2.1560109207644533</v>
      </c>
      <c r="E84" s="4">
        <f t="shared" si="7"/>
        <v>1.8650437310217747</v>
      </c>
      <c r="G84" s="4">
        <f t="shared" si="5"/>
        <v>1.057582588850853</v>
      </c>
    </row>
    <row r="85" spans="1:7" x14ac:dyDescent="0.2">
      <c r="A85" s="4">
        <f>IF('True_Odds_Calculator_2-way'!A86="","",'True_Odds_Calculator_2-way'!A86)</f>
        <v>2.04</v>
      </c>
      <c r="B85" s="4">
        <f>IF('True_Odds_Calculator_2-way'!B86="","",'True_Odds_Calculator_2-way'!B86)</f>
        <v>1.81</v>
      </c>
      <c r="C85" s="4">
        <f t="shared" si="4"/>
        <v>4.2682266276676373E-2</v>
      </c>
      <c r="D85" s="4">
        <f t="shared" si="6"/>
        <v>2.1328558225508316</v>
      </c>
      <c r="E85" s="4">
        <f t="shared" si="7"/>
        <v>1.8827248623291861</v>
      </c>
      <c r="G85" s="4">
        <f t="shared" si="5"/>
        <v>1.0426822662766764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1.69</v>
      </c>
      <c r="C86" s="4">
        <f t="shared" si="4"/>
        <v>4.8336980897571102E-2</v>
      </c>
      <c r="D86" s="4">
        <f t="shared" si="6"/>
        <v>2.3123926150385805</v>
      </c>
      <c r="E86" s="4">
        <f t="shared" si="7"/>
        <v>1.7619671038537528</v>
      </c>
      <c r="G86" s="4">
        <f t="shared" si="5"/>
        <v>1.0483369808975711</v>
      </c>
    </row>
    <row r="87" spans="1:7" x14ac:dyDescent="0.2">
      <c r="A87" s="4">
        <f>IF('True_Odds_Calculator_2-way'!A88="","",'True_Odds_Calculator_2-way'!A88)</f>
        <v>1.68</v>
      </c>
      <c r="B87" s="4">
        <f>IF('True_Odds_Calculator_2-way'!B88="","",'True_Odds_Calculator_2-way'!B88)</f>
        <v>2.1800000000000002</v>
      </c>
      <c r="C87" s="4">
        <f t="shared" si="4"/>
        <v>5.3953691568370488E-2</v>
      </c>
      <c r="D87" s="4">
        <f t="shared" si="6"/>
        <v>1.7597539880837978</v>
      </c>
      <c r="E87" s="4">
        <f t="shared" si="7"/>
        <v>2.3162155325069569</v>
      </c>
      <c r="G87" s="4">
        <f t="shared" si="5"/>
        <v>1.0539536915683705</v>
      </c>
    </row>
    <row r="88" spans="1:7" x14ac:dyDescent="0.2">
      <c r="A88" s="4">
        <f>IF('True_Odds_Calculator_2-way'!A89="","",'True_Odds_Calculator_2-way'!A89)</f>
        <v>1.72</v>
      </c>
      <c r="B88" s="4">
        <f>IF('True_Odds_Calculator_2-way'!B89="","",'True_Odds_Calculator_2-way'!B89)</f>
        <v>2.1</v>
      </c>
      <c r="C88" s="4">
        <f t="shared" si="4"/>
        <v>5.75858250276855E-2</v>
      </c>
      <c r="D88" s="4">
        <f t="shared" si="6"/>
        <v>1.8096192384769538</v>
      </c>
      <c r="E88" s="4">
        <f t="shared" si="7"/>
        <v>2.2351485148514851</v>
      </c>
      <c r="G88" s="4">
        <f t="shared" si="5"/>
        <v>1.0575858250276855</v>
      </c>
    </row>
    <row r="89" spans="1:7" x14ac:dyDescent="0.2">
      <c r="A89" s="4">
        <f>IF('True_Odds_Calculator_2-way'!A90="","",'True_Odds_Calculator_2-way'!A90)</f>
        <v>1.68</v>
      </c>
      <c r="B89" s="4">
        <f>IF('True_Odds_Calculator_2-way'!B90="","",'True_Odds_Calculator_2-way'!B90)</f>
        <v>2.17</v>
      </c>
      <c r="C89" s="4">
        <f t="shared" si="4"/>
        <v>5.6067588325652729E-2</v>
      </c>
      <c r="D89" s="4">
        <f t="shared" si="6"/>
        <v>1.76303317535545</v>
      </c>
      <c r="E89" s="4">
        <f t="shared" si="7"/>
        <v>2.3105590062111796</v>
      </c>
      <c r="G89" s="4">
        <f t="shared" si="5"/>
        <v>1.0560675883256527</v>
      </c>
    </row>
    <row r="90" spans="1:7" x14ac:dyDescent="0.2">
      <c r="A90" s="4">
        <f>IF('True_Odds_Calculator_2-way'!A91="","",'True_Odds_Calculator_2-way'!A91)</f>
        <v>1.85</v>
      </c>
      <c r="B90" s="4">
        <f>IF('True_Odds_Calculator_2-way'!B91="","",'True_Odds_Calculator_2-way'!B91)</f>
        <v>1.95</v>
      </c>
      <c r="C90" s="4">
        <f t="shared" si="4"/>
        <v>5.3361053361053346E-2</v>
      </c>
      <c r="D90" s="4">
        <f t="shared" si="6"/>
        <v>1.9460552933243427</v>
      </c>
      <c r="E90" s="4">
        <f t="shared" si="7"/>
        <v>2.0570206699928724</v>
      </c>
      <c r="G90" s="4">
        <f t="shared" si="5"/>
        <v>1.0533610533610533</v>
      </c>
    </row>
    <row r="91" spans="1:7" x14ac:dyDescent="0.2">
      <c r="A91" s="4">
        <f>IF('True_Odds_Calculator_2-way'!A92="","",'True_Odds_Calculator_2-way'!A92)</f>
        <v>1.78</v>
      </c>
      <c r="B91" s="4">
        <f>IF('True_Odds_Calculator_2-way'!B92="","",'True_Odds_Calculator_2-way'!B92)</f>
        <v>2.0299999999999998</v>
      </c>
      <c r="C91" s="4">
        <f t="shared" si="4"/>
        <v>5.4408590247412514E-2</v>
      </c>
      <c r="D91" s="4">
        <f t="shared" si="6"/>
        <v>1.8705803178547395</v>
      </c>
      <c r="E91" s="4">
        <f t="shared" si="7"/>
        <v>2.1486590949634299</v>
      </c>
      <c r="G91" s="4">
        <f t="shared" si="5"/>
        <v>1.0544085902474125</v>
      </c>
    </row>
    <row r="92" spans="1:7" x14ac:dyDescent="0.2">
      <c r="A92" s="4">
        <f>IF('True_Odds_Calculator_2-way'!A93="","",'True_Odds_Calculator_2-way'!A93)</f>
        <v>1.77</v>
      </c>
      <c r="B92" s="4">
        <f>IF('True_Odds_Calculator_2-way'!B93="","",'True_Odds_Calculator_2-way'!B93)</f>
        <v>2.0299999999999998</v>
      </c>
      <c r="C92" s="4">
        <f t="shared" si="4"/>
        <v>5.7582588850852989E-2</v>
      </c>
      <c r="D92" s="4">
        <f t="shared" si="6"/>
        <v>1.8650437310217747</v>
      </c>
      <c r="E92" s="4">
        <f t="shared" si="7"/>
        <v>2.1560109207644533</v>
      </c>
      <c r="G92" s="4">
        <f t="shared" si="5"/>
        <v>1.057582588850853</v>
      </c>
    </row>
    <row r="93" spans="1:7" x14ac:dyDescent="0.2">
      <c r="A93" s="4">
        <f>IF('True_Odds_Calculator_2-way'!A94="","",'True_Odds_Calculator_2-way'!A94)</f>
        <v>1.82</v>
      </c>
      <c r="B93" s="4">
        <f>IF('True_Odds_Calculator_2-way'!B94="","",'True_Odds_Calculator_2-way'!B94)</f>
        <v>1.99</v>
      </c>
      <c r="C93" s="4">
        <f t="shared" si="4"/>
        <v>5.1963112264619582E-2</v>
      </c>
      <c r="D93" s="4">
        <f t="shared" si="6"/>
        <v>1.9103328234611527</v>
      </c>
      <c r="E93" s="4">
        <f t="shared" si="7"/>
        <v>2.0984993336809774</v>
      </c>
      <c r="G93" s="4">
        <f t="shared" si="5"/>
        <v>1.0519631122646196</v>
      </c>
    </row>
    <row r="94" spans="1:7" x14ac:dyDescent="0.2">
      <c r="A94" s="4">
        <f>IF('True_Odds_Calculator_2-way'!A95="","",'True_Odds_Calculator_2-way'!A95)</f>
        <v>1.71</v>
      </c>
      <c r="B94" s="4">
        <f>IF('True_Odds_Calculator_2-way'!B95="","",'True_Odds_Calculator_2-way'!B95)</f>
        <v>2.2200000000000002</v>
      </c>
      <c r="C94" s="4">
        <f t="shared" si="4"/>
        <v>3.5245772087877381E-2</v>
      </c>
      <c r="D94" s="4">
        <f t="shared" si="6"/>
        <v>1.7631322279503969</v>
      </c>
      <c r="E94" s="4">
        <f t="shared" si="7"/>
        <v>2.3103888990323171</v>
      </c>
      <c r="G94" s="4">
        <f t="shared" si="5"/>
        <v>1.0352457720878774</v>
      </c>
    </row>
    <row r="95" spans="1:7" x14ac:dyDescent="0.2">
      <c r="A95" s="4">
        <f>IF('True_Odds_Calculator_2-way'!A96="","",'True_Odds_Calculator_2-way'!A96)</f>
        <v>2.0499999999999998</v>
      </c>
      <c r="B95" s="4">
        <f>IF('True_Odds_Calculator_2-way'!B96="","",'True_Odds_Calculator_2-way'!B96)</f>
        <v>1.85</v>
      </c>
      <c r="C95" s="4">
        <f t="shared" si="4"/>
        <v>2.8345418589321048E-2</v>
      </c>
      <c r="D95" s="4">
        <f t="shared" si="6"/>
        <v>2.1113430758524703</v>
      </c>
      <c r="E95" s="4">
        <f t="shared" si="7"/>
        <v>1.8998121477770822</v>
      </c>
      <c r="G95" s="4">
        <f t="shared" si="5"/>
        <v>1.028345418589321</v>
      </c>
    </row>
    <row r="96" spans="1:7" x14ac:dyDescent="0.2">
      <c r="A96" s="4">
        <f>IF('True_Odds_Calculator_2-way'!A97="","",'True_Odds_Calculator_2-way'!A97)</f>
        <v>2.23</v>
      </c>
      <c r="B96" s="4">
        <f>IF('True_Odds_Calculator_2-way'!B97="","",'True_Odds_Calculator_2-way'!B97)</f>
        <v>1.71</v>
      </c>
      <c r="C96" s="4">
        <f t="shared" si="4"/>
        <v>3.3225814910969431E-2</v>
      </c>
      <c r="D96" s="4">
        <f t="shared" si="6"/>
        <v>2.315792669966295</v>
      </c>
      <c r="E96" s="4">
        <f t="shared" si="7"/>
        <v>1.7599981538319522</v>
      </c>
      <c r="G96" s="4">
        <f t="shared" si="5"/>
        <v>1.0332258149109694</v>
      </c>
    </row>
    <row r="97" spans="1:7" x14ac:dyDescent="0.2">
      <c r="A97" s="4">
        <f>IF('True_Odds_Calculator_2-way'!A98="","",'True_Odds_Calculator_2-way'!A98)</f>
        <v>1.85</v>
      </c>
      <c r="B97" s="4">
        <f>IF('True_Odds_Calculator_2-way'!B98="","",'True_Odds_Calculator_2-way'!B98)</f>
        <v>2.04</v>
      </c>
      <c r="C97" s="4">
        <f t="shared" si="4"/>
        <v>3.0736618971912932E-2</v>
      </c>
      <c r="D97" s="4">
        <f t="shared" si="6"/>
        <v>1.9041372351160444</v>
      </c>
      <c r="E97" s="4">
        <f t="shared" si="7"/>
        <v>2.1060267857142851</v>
      </c>
      <c r="G97" s="4">
        <f t="shared" si="5"/>
        <v>1.0307366189719129</v>
      </c>
    </row>
    <row r="98" spans="1:7" x14ac:dyDescent="0.2">
      <c r="A98" s="4">
        <f>IF('True_Odds_Calculator_2-way'!A99="","",'True_Odds_Calculator_2-way'!A99)</f>
        <v>2.38</v>
      </c>
      <c r="B98" s="4">
        <f>IF('True_Odds_Calculator_2-way'!B99="","",'True_Odds_Calculator_2-way'!B99)</f>
        <v>1.63</v>
      </c>
      <c r="C98" s="4">
        <f t="shared" si="4"/>
        <v>3.3664999742228252E-2</v>
      </c>
      <c r="D98" s="4">
        <f t="shared" si="6"/>
        <v>2.4793251102447753</v>
      </c>
      <c r="E98" s="4">
        <f t="shared" si="7"/>
        <v>1.6759839288028686</v>
      </c>
      <c r="G98" s="4">
        <f t="shared" si="5"/>
        <v>1.0336649997422283</v>
      </c>
    </row>
    <row r="99" spans="1:7" x14ac:dyDescent="0.2">
      <c r="A99" s="4">
        <f>IF('True_Odds_Calculator_2-way'!A100="","",'True_Odds_Calculator_2-way'!A100)</f>
        <v>1.52</v>
      </c>
      <c r="B99" s="4">
        <f>IF('True_Odds_Calculator_2-way'!B100="","",'True_Odds_Calculator_2-way'!B100)</f>
        <v>2.63</v>
      </c>
      <c r="C99" s="4">
        <f t="shared" si="4"/>
        <v>3.8122873724234729E-2</v>
      </c>
      <c r="D99" s="4">
        <f t="shared" si="6"/>
        <v>1.5653535907275435</v>
      </c>
      <c r="E99" s="4">
        <f t="shared" si="7"/>
        <v>2.7688045435655915</v>
      </c>
      <c r="G99" s="4">
        <f t="shared" si="5"/>
        <v>1.0381228737242347</v>
      </c>
    </row>
    <row r="100" spans="1:7" x14ac:dyDescent="0.2">
      <c r="A100" s="4">
        <f>IF('True_Odds_Calculator_2-way'!A101="","",'True_Odds_Calculator_2-way'!A101)</f>
        <v>2.27</v>
      </c>
      <c r="B100" s="4">
        <f>IF('True_Odds_Calculator_2-way'!B101="","",'True_Odds_Calculator_2-way'!B101)</f>
        <v>1.63</v>
      </c>
      <c r="C100" s="4">
        <f t="shared" si="4"/>
        <v>5.4025566876570785E-2</v>
      </c>
      <c r="D100" s="4">
        <f t="shared" si="6"/>
        <v>2.418286984085487</v>
      </c>
      <c r="E100" s="4">
        <f t="shared" si="7"/>
        <v>1.7050759199096792</v>
      </c>
      <c r="G100" s="4">
        <f t="shared" si="5"/>
        <v>1.0540255668765708</v>
      </c>
    </row>
    <row r="101" spans="1:7" x14ac:dyDescent="0.2">
      <c r="A101" s="4">
        <f>IF('True_Odds_Calculator_2-way'!A102="","",'True_Odds_Calculator_2-way'!A102)</f>
        <v>2.0699999999999998</v>
      </c>
      <c r="B101" s="4">
        <f>IF('True_Odds_Calculator_2-way'!B102="","",'True_Odds_Calculator_2-way'!B102)</f>
        <v>1.75</v>
      </c>
      <c r="C101" s="4">
        <f t="shared" si="4"/>
        <v>5.452035886818507E-2</v>
      </c>
      <c r="D101" s="4">
        <f t="shared" si="6"/>
        <v>2.1937925813777439</v>
      </c>
      <c r="E101" s="4">
        <f t="shared" si="7"/>
        <v>1.8376664552948638</v>
      </c>
      <c r="G101" s="4">
        <f t="shared" si="5"/>
        <v>1.0545203588681851</v>
      </c>
    </row>
    <row r="102" spans="1:7" x14ac:dyDescent="0.2">
      <c r="A102" s="4">
        <f>IF('True_Odds_Calculator_2-way'!A103="","",'True_Odds_Calculator_2-way'!A103)</f>
        <v>2.1</v>
      </c>
      <c r="B102" s="4">
        <f>IF('True_Odds_Calculator_2-way'!B103="","",'True_Odds_Calculator_2-way'!B103)</f>
        <v>1.72</v>
      </c>
      <c r="C102" s="4">
        <f t="shared" si="4"/>
        <v>5.75858250276855E-2</v>
      </c>
      <c r="D102" s="4">
        <f t="shared" si="6"/>
        <v>2.2351485148514851</v>
      </c>
      <c r="E102" s="4">
        <f t="shared" si="7"/>
        <v>1.8096192384769538</v>
      </c>
      <c r="G102" s="4">
        <f t="shared" si="5"/>
        <v>1.0575858250276855</v>
      </c>
    </row>
    <row r="103" spans="1:7" x14ac:dyDescent="0.2">
      <c r="A103" s="4">
        <f>IF('True_Odds_Calculator_2-way'!A104="","",'True_Odds_Calculator_2-way'!A104)</f>
        <v>2.0299999999999998</v>
      </c>
      <c r="B103" s="4">
        <f>IF('True_Odds_Calculator_2-way'!B104="","",'True_Odds_Calculator_2-way'!B104)</f>
        <v>1.78</v>
      </c>
      <c r="C103" s="4">
        <f t="shared" si="4"/>
        <v>5.4408590247412514E-2</v>
      </c>
      <c r="D103" s="4">
        <f t="shared" si="6"/>
        <v>2.1486590949634299</v>
      </c>
      <c r="E103" s="4">
        <f t="shared" si="7"/>
        <v>1.8705803178547395</v>
      </c>
      <c r="G103" s="4">
        <f t="shared" si="5"/>
        <v>1.0544085902474125</v>
      </c>
    </row>
    <row r="104" spans="1:7" x14ac:dyDescent="0.2">
      <c r="A104" s="4">
        <f>IF('True_Odds_Calculator_2-way'!A105="","",'True_Odds_Calculator_2-way'!A105)</f>
        <v>1.85</v>
      </c>
      <c r="B104" s="4">
        <f>IF('True_Odds_Calculator_2-way'!B105="","",'True_Odds_Calculator_2-way'!B105)</f>
        <v>2.02</v>
      </c>
      <c r="C104" s="4">
        <f t="shared" si="4"/>
        <v>3.5590045491035394E-2</v>
      </c>
      <c r="D104" s="4">
        <f t="shared" si="6"/>
        <v>1.9129767084719731</v>
      </c>
      <c r="E104" s="4">
        <f t="shared" si="7"/>
        <v>2.0953181945612553</v>
      </c>
      <c r="G104" s="4">
        <f t="shared" si="5"/>
        <v>1.0355900454910354</v>
      </c>
    </row>
    <row r="105" spans="1:7" x14ac:dyDescent="0.2">
      <c r="A105" s="4">
        <f>IF('True_Odds_Calculator_2-way'!A106="","",'True_Odds_Calculator_2-way'!A106)</f>
        <v>1.7</v>
      </c>
      <c r="B105" s="4">
        <f>IF('True_Odds_Calculator_2-way'!B106="","",'True_Odds_Calculator_2-way'!B106)</f>
        <v>2.21</v>
      </c>
      <c r="C105" s="4">
        <f t="shared" si="4"/>
        <v>4.0723981900452566E-2</v>
      </c>
      <c r="D105" s="4">
        <f t="shared" si="6"/>
        <v>1.760956175298805</v>
      </c>
      <c r="E105" s="4">
        <f t="shared" si="7"/>
        <v>2.3141361256544504</v>
      </c>
      <c r="G105" s="4">
        <f t="shared" si="5"/>
        <v>1.0407239819004526</v>
      </c>
    </row>
    <row r="106" spans="1:7" x14ac:dyDescent="0.2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2.0099999999999998</v>
      </c>
      <c r="C106" s="4">
        <f t="shared" si="4"/>
        <v>3.80529783514858E-2</v>
      </c>
      <c r="D106" s="4">
        <f t="shared" si="6"/>
        <v>1.9174938764986464</v>
      </c>
      <c r="E106" s="4">
        <f t="shared" si="7"/>
        <v>2.0899255304201207</v>
      </c>
      <c r="G106" s="4">
        <f t="shared" si="5"/>
        <v>1.0380529783514858</v>
      </c>
    </row>
    <row r="107" spans="1:7" x14ac:dyDescent="0.2">
      <c r="A107" s="4">
        <f>IF('True_Odds_Calculator_2-way'!A108="","",'True_Odds_Calculator_2-way'!A108)</f>
        <v>1.8</v>
      </c>
      <c r="B107" s="4">
        <f>IF('True_Odds_Calculator_2-way'!B108="","",'True_Odds_Calculator_2-way'!B108)</f>
        <v>2.15</v>
      </c>
      <c r="C107" s="4">
        <f t="shared" si="4"/>
        <v>2.067183462532296E-2</v>
      </c>
      <c r="D107" s="4">
        <f t="shared" si="6"/>
        <v>1.8341232227488151</v>
      </c>
      <c r="E107" s="4">
        <f t="shared" si="7"/>
        <v>2.1988636363636362</v>
      </c>
      <c r="G107" s="4">
        <f t="shared" si="5"/>
        <v>1.020671834625323</v>
      </c>
    </row>
    <row r="108" spans="1:7" x14ac:dyDescent="0.2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2</v>
      </c>
      <c r="C108" s="4">
        <f t="shared" si="4"/>
        <v>2.9100529100529293E-2</v>
      </c>
      <c r="D108" s="4">
        <f t="shared" si="6"/>
        <v>1.9434447300771212</v>
      </c>
      <c r="E108" s="4">
        <f t="shared" si="7"/>
        <v>2.0599455040871937</v>
      </c>
      <c r="G108" s="4">
        <f t="shared" si="5"/>
        <v>1.0291005291005293</v>
      </c>
    </row>
    <row r="109" spans="1:7" x14ac:dyDescent="0.2">
      <c r="A109" s="4">
        <f>IF('True_Odds_Calculator_2-way'!A110="","",'True_Odds_Calculator_2-way'!A110)</f>
        <v>2.17</v>
      </c>
      <c r="B109" s="4">
        <f>IF('True_Odds_Calculator_2-way'!B110="","",'True_Odds_Calculator_2-way'!B110)</f>
        <v>1.72</v>
      </c>
      <c r="C109" s="4">
        <f t="shared" si="4"/>
        <v>4.2224841924766832E-2</v>
      </c>
      <c r="D109" s="4">
        <f t="shared" si="6"/>
        <v>2.2741896173531559</v>
      </c>
      <c r="E109" s="4">
        <f t="shared" si="7"/>
        <v>1.7848125478194337</v>
      </c>
      <c r="G109" s="4">
        <f t="shared" si="5"/>
        <v>1.0422248419247668</v>
      </c>
    </row>
    <row r="110" spans="1:7" x14ac:dyDescent="0.2">
      <c r="A110" s="4">
        <f>IF('True_Odds_Calculator_2-way'!A111="","",'True_Odds_Calculator_2-way'!A111)</f>
        <v>1.94</v>
      </c>
      <c r="B110" s="4">
        <f>IF('True_Odds_Calculator_2-way'!B111="","",'True_Odds_Calculator_2-way'!B111)</f>
        <v>1.93</v>
      </c>
      <c r="C110" s="4">
        <f t="shared" si="4"/>
        <v>3.3598632551679941E-2</v>
      </c>
      <c r="D110" s="4">
        <f t="shared" si="6"/>
        <v>2.0053558995233249</v>
      </c>
      <c r="E110" s="4">
        <f t="shared" si="7"/>
        <v>1.9946726333173512</v>
      </c>
      <c r="G110" s="4">
        <f t="shared" si="5"/>
        <v>1.0335986325516799</v>
      </c>
    </row>
    <row r="111" spans="1:7" x14ac:dyDescent="0.2">
      <c r="A111" s="4">
        <f>IF('True_Odds_Calculator_2-way'!A112="","",'True_Odds_Calculator_2-way'!A112)</f>
        <v>1.85</v>
      </c>
      <c r="B111" s="4">
        <f>IF('True_Odds_Calculator_2-way'!B112="","",'True_Odds_Calculator_2-way'!B112)</f>
        <v>2.04</v>
      </c>
      <c r="C111" s="4">
        <f t="shared" si="4"/>
        <v>3.0736618971912932E-2</v>
      </c>
      <c r="D111" s="4">
        <f t="shared" si="6"/>
        <v>1.9041372351160444</v>
      </c>
      <c r="E111" s="4">
        <f t="shared" si="7"/>
        <v>2.1060267857142851</v>
      </c>
      <c r="G111" s="4">
        <f t="shared" si="5"/>
        <v>1.0307366189719129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1.69</v>
      </c>
      <c r="B114" s="4">
        <f>IF('True_Odds_Calculator_2-way'!B115="","",'True_Odds_Calculator_2-way'!B115)</f>
        <v>2.2599999999999998</v>
      </c>
      <c r="C114" s="4">
        <f t="shared" si="4"/>
        <v>3.4193852437555794E-2</v>
      </c>
      <c r="D114" s="4">
        <f t="shared" si="6"/>
        <v>1.740283410033262</v>
      </c>
      <c r="E114" s="4">
        <f t="shared" si="7"/>
        <v>2.3508340001231001</v>
      </c>
      <c r="G114" s="4">
        <f t="shared" si="5"/>
        <v>1.0341938524375558</v>
      </c>
    </row>
    <row r="115" spans="1:7" x14ac:dyDescent="0.2">
      <c r="A115" s="4">
        <f>IF('True_Odds_Calculator_2-way'!A116="","",'True_Odds_Calculator_2-way'!A116)</f>
        <v>1.62</v>
      </c>
      <c r="B115" s="4">
        <f>IF('True_Odds_Calculator_2-way'!B116="","",'True_Odds_Calculator_2-way'!B116)</f>
        <v>2.33</v>
      </c>
      <c r="C115" s="4">
        <f t="shared" si="4"/>
        <v>4.6468499973506994E-2</v>
      </c>
      <c r="D115" s="4">
        <f t="shared" si="6"/>
        <v>1.6833608348570663</v>
      </c>
      <c r="E115" s="4">
        <f t="shared" si="7"/>
        <v>2.4633557397376489</v>
      </c>
      <c r="G115" s="4">
        <f t="shared" si="5"/>
        <v>1.046468499973507</v>
      </c>
    </row>
    <row r="116" spans="1:7" x14ac:dyDescent="0.2">
      <c r="A116" s="4">
        <f>IF('True_Odds_Calculator_2-way'!A117="","",'True_Odds_Calculator_2-way'!A117)</f>
        <v>1.62</v>
      </c>
      <c r="B116" s="4">
        <f>IF('True_Odds_Calculator_2-way'!B117="","",'True_Odds_Calculator_2-way'!B117)</f>
        <v>2.33</v>
      </c>
      <c r="C116" s="4">
        <f t="shared" si="4"/>
        <v>4.6468499973506994E-2</v>
      </c>
      <c r="D116" s="4">
        <f t="shared" si="6"/>
        <v>1.6833608348570663</v>
      </c>
      <c r="E116" s="4">
        <f t="shared" si="7"/>
        <v>2.4633557397376489</v>
      </c>
      <c r="G116" s="4">
        <f t="shared" si="5"/>
        <v>1.046468499973507</v>
      </c>
    </row>
    <row r="117" spans="1:7" x14ac:dyDescent="0.2">
      <c r="A117" s="4">
        <f>IF('True_Odds_Calculator_2-way'!A118="","",'True_Odds_Calculator_2-way'!A118)</f>
        <v>1.63</v>
      </c>
      <c r="B117" s="4">
        <f>IF('True_Odds_Calculator_2-way'!B118="","",'True_Odds_Calculator_2-way'!B118)</f>
        <v>2.2999999999999998</v>
      </c>
      <c r="C117" s="4">
        <f t="shared" si="4"/>
        <v>4.8279541210989763E-2</v>
      </c>
      <c r="D117" s="4">
        <f t="shared" si="6"/>
        <v>1.6967639737497173</v>
      </c>
      <c r="E117" s="4">
        <f t="shared" si="7"/>
        <v>2.4352062357908415</v>
      </c>
      <c r="G117" s="4">
        <f t="shared" si="5"/>
        <v>1.0482795412109898</v>
      </c>
    </row>
    <row r="118" spans="1:7" x14ac:dyDescent="0.2">
      <c r="A118" s="4">
        <f>IF('True_Odds_Calculator_2-way'!A119="","",'True_Odds_Calculator_2-way'!A119)</f>
        <v>1.81</v>
      </c>
      <c r="B118" s="4">
        <f>IF('True_Odds_Calculator_2-way'!B119="","",'True_Odds_Calculator_2-way'!B119)</f>
        <v>2.04</v>
      </c>
      <c r="C118" s="4">
        <f t="shared" si="4"/>
        <v>4.2682266276676373E-2</v>
      </c>
      <c r="D118" s="4">
        <f t="shared" si="6"/>
        <v>1.8827248623291861</v>
      </c>
      <c r="E118" s="4">
        <f t="shared" si="7"/>
        <v>2.1328558225508316</v>
      </c>
      <c r="G118" s="4">
        <f t="shared" si="5"/>
        <v>1.0426822662766764</v>
      </c>
    </row>
    <row r="119" spans="1:7" x14ac:dyDescent="0.2">
      <c r="A119" s="4">
        <f>IF('True_Odds_Calculator_2-way'!A120="","",'True_Odds_Calculator_2-way'!A120)</f>
        <v>1.63</v>
      </c>
      <c r="B119" s="4">
        <f>IF('True_Odds_Calculator_2-way'!B120="","",'True_Odds_Calculator_2-way'!B120)</f>
        <v>2.35</v>
      </c>
      <c r="C119" s="4">
        <f t="shared" si="4"/>
        <v>3.9028847408954404E-2</v>
      </c>
      <c r="D119" s="4">
        <f t="shared" si="6"/>
        <v>1.6835512581035048</v>
      </c>
      <c r="E119" s="4">
        <f t="shared" si="7"/>
        <v>2.4629480790869636</v>
      </c>
      <c r="G119" s="4">
        <f t="shared" si="5"/>
        <v>1.0390288474089544</v>
      </c>
    </row>
    <row r="120" spans="1:7" x14ac:dyDescent="0.2">
      <c r="A120" s="4">
        <f>IF('True_Odds_Calculator_2-way'!A121="","",'True_Odds_Calculator_2-way'!A121)</f>
        <v>2.23</v>
      </c>
      <c r="B120" s="4">
        <f>IF('True_Odds_Calculator_2-way'!B121="","",'True_Odds_Calculator_2-way'!B121)</f>
        <v>1.65</v>
      </c>
      <c r="C120" s="4">
        <f t="shared" si="4"/>
        <v>5.4491099334148752E-2</v>
      </c>
      <c r="D120" s="4">
        <f t="shared" si="6"/>
        <v>2.374253911921278</v>
      </c>
      <c r="E120" s="4">
        <f t="shared" si="7"/>
        <v>1.7276675666158001</v>
      </c>
      <c r="G120" s="4">
        <f t="shared" si="5"/>
        <v>1.0544910993341488</v>
      </c>
    </row>
    <row r="121" spans="1:7" x14ac:dyDescent="0.2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1.93</v>
      </c>
      <c r="C121" s="4">
        <f t="shared" si="4"/>
        <v>5.2894073314676771E-2</v>
      </c>
      <c r="D121" s="4">
        <f t="shared" si="6"/>
        <v>1.9672944318770271</v>
      </c>
      <c r="E121" s="4">
        <f t="shared" si="7"/>
        <v>2.0338113888027949</v>
      </c>
      <c r="G121" s="4">
        <f t="shared" si="5"/>
        <v>1.0528940733146768</v>
      </c>
    </row>
    <row r="122" spans="1:7" x14ac:dyDescent="0.2">
      <c r="A122" s="4">
        <f>IF('True_Odds_Calculator_2-way'!A123="","",'True_Odds_Calculator_2-way'!A123)</f>
        <v>1.9</v>
      </c>
      <c r="B122" s="4">
        <f>IF('True_Odds_Calculator_2-way'!B123="","",'True_Odds_Calculator_2-way'!B123)</f>
        <v>1.9</v>
      </c>
      <c r="C122" s="4">
        <f t="shared" si="4"/>
        <v>5.2631578947368363E-2</v>
      </c>
      <c r="D122" s="4">
        <f t="shared" si="6"/>
        <v>1.9999999999999998</v>
      </c>
      <c r="E122" s="4">
        <f t="shared" si="7"/>
        <v>1.9999999999999998</v>
      </c>
      <c r="G122" s="4">
        <f t="shared" si="5"/>
        <v>1.0526315789473684</v>
      </c>
    </row>
    <row r="123" spans="1:7" x14ac:dyDescent="0.2">
      <c r="A123" s="4">
        <f>IF('True_Odds_Calculator_2-way'!A124="","",'True_Odds_Calculator_2-way'!A124)</f>
        <v>2.14</v>
      </c>
      <c r="B123" s="4">
        <f>IF('True_Odds_Calculator_2-way'!B124="","",'True_Odds_Calculator_2-way'!B124)</f>
        <v>1.75</v>
      </c>
      <c r="C123" s="4">
        <f t="shared" si="4"/>
        <v>3.8718291054739673E-2</v>
      </c>
      <c r="D123" s="4">
        <f t="shared" si="6"/>
        <v>2.2324888226527575</v>
      </c>
      <c r="E123" s="4">
        <f t="shared" si="7"/>
        <v>1.81136638452237</v>
      </c>
      <c r="G123" s="4">
        <f t="shared" si="5"/>
        <v>1.0387182910547397</v>
      </c>
    </row>
    <row r="124" spans="1:7" x14ac:dyDescent="0.2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2.0699999999999998</v>
      </c>
      <c r="C124" s="4">
        <f t="shared" si="4"/>
        <v>3.8647342995169254E-2</v>
      </c>
      <c r="D124" s="4">
        <f t="shared" si="6"/>
        <v>1.8648648648648651</v>
      </c>
      <c r="E124" s="4">
        <f t="shared" si="7"/>
        <v>2.15625</v>
      </c>
      <c r="G124" s="4">
        <f t="shared" si="5"/>
        <v>1.0386473429951693</v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1.65</v>
      </c>
      <c r="B2" s="4">
        <f>IF('True_Odds_Calculator_3-way'!B3="","",'True_Odds_Calculator_3-way'!B3)</f>
        <v>3.47</v>
      </c>
      <c r="C2" s="4">
        <f>IF('True_Odds_Calculator_3-way'!C3="","",'True_Odds_Calculator_3-way'!C3)</f>
        <v>6.98</v>
      </c>
      <c r="D2" s="4">
        <f>IF(A2="","",((1/A2)+(1/B2)+(1/C2))-1)</f>
        <v>3.7511519745651034E-2</v>
      </c>
      <c r="E2" s="4">
        <f>IF(A2="","",(3*A2)/(3-($D2*A2)))</f>
        <v>1.6847588251652654</v>
      </c>
      <c r="F2" s="4">
        <f>IF(B2="","",(3*B2)/(3-($D2*B2)))</f>
        <v>3.6273862099867813</v>
      </c>
      <c r="G2" s="4">
        <f>IF(C2="","",(3*C2)/(3-($D2*C2)))</f>
        <v>7.6474445044742785</v>
      </c>
      <c r="I2" s="4">
        <f>IF(A2="","",D2+1)</f>
        <v>1.037511519745651</v>
      </c>
    </row>
    <row r="3" spans="1:9" x14ac:dyDescent="0.2">
      <c r="A3" s="4">
        <f>IF('True_Odds_Calculator_3-way'!A4="","",'True_Odds_Calculator_3-way'!A4)</f>
        <v>1.85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4.62</v>
      </c>
      <c r="D3" s="4">
        <f t="shared" ref="D3:D66" si="0">IF(A3="","",((1/A3)+(1/B3)+(1/C3))-1)</f>
        <v>3.7889633395251199E-2</v>
      </c>
      <c r="E3" s="4">
        <f t="shared" ref="E3:E66" si="1">IF(A3="","",(3*A3)/(3-($D3*A3)))</f>
        <v>1.8942599014873192</v>
      </c>
      <c r="F3" s="4">
        <f t="shared" ref="F3:F66" si="2">IF(B3="","",(3*B3)/(3-($D3*B3)))</f>
        <v>3.7276017922159794</v>
      </c>
      <c r="G3" s="4">
        <f t="shared" ref="G3:G66" si="3">IF(C3="","",(3*C3)/(3-($D3*C3)))</f>
        <v>4.9062817117008635</v>
      </c>
      <c r="I3" s="4">
        <f t="shared" ref="I3:I66" si="4">IF(A3="","",D3+1)</f>
        <v>1.0378896333952512</v>
      </c>
    </row>
    <row r="4" spans="1:9" x14ac:dyDescent="0.2">
      <c r="A4" s="4">
        <f>IF('True_Odds_Calculator_3-way'!A5="","",'True_Odds_Calculator_3-way'!A5)</f>
        <v>1.81</v>
      </c>
      <c r="B4" s="4">
        <f>IF('True_Odds_Calculator_3-way'!B5="","",'True_Odds_Calculator_3-way'!B5)</f>
        <v>3.47</v>
      </c>
      <c r="C4" s="4">
        <f>IF('True_Odds_Calculator_3-way'!C5="","",'True_Odds_Calculator_3-way'!C5)</f>
        <v>5.14</v>
      </c>
      <c r="D4" s="4">
        <f t="shared" si="0"/>
        <v>3.5223155068529133E-2</v>
      </c>
      <c r="E4" s="4">
        <f t="shared" si="1"/>
        <v>1.8493000364443219</v>
      </c>
      <c r="F4" s="4">
        <f t="shared" si="2"/>
        <v>3.6173771895953171</v>
      </c>
      <c r="G4" s="4">
        <f t="shared" si="3"/>
        <v>5.4701160655313261</v>
      </c>
      <c r="I4" s="4">
        <f t="shared" si="4"/>
        <v>1.0352231550685291</v>
      </c>
    </row>
    <row r="5" spans="1:9" x14ac:dyDescent="0.2">
      <c r="A5" s="4">
        <f>IF('True_Odds_Calculator_3-way'!A6="","",'True_Odds_Calculator_3-way'!A6)</f>
        <v>2.92</v>
      </c>
      <c r="B5" s="4">
        <f>IF('True_Odds_Calculator_3-way'!B6="","",'True_Odds_Calculator_3-way'!B6)</f>
        <v>2.95</v>
      </c>
      <c r="C5" s="4">
        <f>IF('True_Odds_Calculator_3-way'!C6="","",'True_Odds_Calculator_3-way'!C6)</f>
        <v>2.84</v>
      </c>
      <c r="D5" s="4">
        <f t="shared" si="0"/>
        <v>3.3561480328453186E-2</v>
      </c>
      <c r="E5" s="4">
        <f t="shared" si="1"/>
        <v>3.0186073600252703</v>
      </c>
      <c r="F5" s="4">
        <f t="shared" si="2"/>
        <v>3.0506788774828162</v>
      </c>
      <c r="G5" s="4">
        <f t="shared" si="3"/>
        <v>2.9331920118172921</v>
      </c>
      <c r="I5" s="4">
        <f t="shared" si="4"/>
        <v>1.0335614803284532</v>
      </c>
    </row>
    <row r="6" spans="1:9" x14ac:dyDescent="0.2">
      <c r="A6" s="4">
        <f>IF('True_Odds_Calculator_3-way'!A7="","",'True_Odds_Calculator_3-way'!A7)</f>
        <v>4.6500000000000004</v>
      </c>
      <c r="B6" s="4">
        <f>IF('True_Odds_Calculator_3-way'!B7="","",'True_Odds_Calculator_3-way'!B7)</f>
        <v>3.8</v>
      </c>
      <c r="C6" s="4">
        <f>IF('True_Odds_Calculator_3-way'!C7="","",'True_Odds_Calculator_3-way'!C7)</f>
        <v>1.79</v>
      </c>
      <c r="D6" s="4">
        <f t="shared" si="0"/>
        <v>3.6870876054797108E-2</v>
      </c>
      <c r="E6" s="4">
        <f t="shared" si="1"/>
        <v>4.9318548009854561</v>
      </c>
      <c r="F6" s="4">
        <f t="shared" si="2"/>
        <v>3.9861663649004577</v>
      </c>
      <c r="G6" s="4">
        <f t="shared" si="3"/>
        <v>1.8302651426014294</v>
      </c>
      <c r="I6" s="4">
        <f t="shared" si="4"/>
        <v>1.0368708760547971</v>
      </c>
    </row>
    <row r="7" spans="1:9" x14ac:dyDescent="0.2">
      <c r="A7" s="4">
        <f>IF('True_Odds_Calculator_3-way'!A8="","",'True_Odds_Calculator_3-way'!A8)</f>
        <v>2.78</v>
      </c>
      <c r="B7" s="4">
        <f>IF('True_Odds_Calculator_3-way'!B8="","",'True_Odds_Calculator_3-way'!B8)</f>
        <v>3.22</v>
      </c>
      <c r="C7" s="4">
        <f>IF('True_Odds_Calculator_3-way'!C8="","",'True_Odds_Calculator_3-way'!C8)</f>
        <v>2.75</v>
      </c>
      <c r="D7" s="4">
        <f t="shared" si="0"/>
        <v>3.3907600063371124E-2</v>
      </c>
      <c r="E7" s="4">
        <f t="shared" si="1"/>
        <v>2.8701841797413943</v>
      </c>
      <c r="F7" s="4">
        <f t="shared" si="2"/>
        <v>3.3416152721908756</v>
      </c>
      <c r="G7" s="4">
        <f t="shared" si="3"/>
        <v>2.8382173781038507</v>
      </c>
      <c r="I7" s="4">
        <f t="shared" si="4"/>
        <v>1.0339076000633711</v>
      </c>
    </row>
    <row r="8" spans="1:9" x14ac:dyDescent="0.2">
      <c r="A8" s="4">
        <f>IF('True_Odds_Calculator_3-way'!A9="","",'True_Odds_Calculator_3-way'!A9)</f>
        <v>1.91</v>
      </c>
      <c r="B8" s="4">
        <f>IF('True_Odds_Calculator_3-way'!B9="","",'True_Odds_Calculator_3-way'!B9)</f>
        <v>3.24</v>
      </c>
      <c r="C8" s="4">
        <f>IF('True_Odds_Calculator_3-way'!C9="","",'True_Odds_Calculator_3-way'!C9)</f>
        <v>4.93</v>
      </c>
      <c r="D8" s="4">
        <f t="shared" si="0"/>
        <v>3.5041941325017811E-2</v>
      </c>
      <c r="E8" s="4">
        <f t="shared" si="1"/>
        <v>1.9535845414026636</v>
      </c>
      <c r="F8" s="4">
        <f t="shared" si="2"/>
        <v>3.3674418351385214</v>
      </c>
      <c r="G8" s="4">
        <f t="shared" si="3"/>
        <v>5.2312442901600074</v>
      </c>
      <c r="I8" s="4">
        <f t="shared" si="4"/>
        <v>1.0350419413250178</v>
      </c>
    </row>
    <row r="9" spans="1:9" x14ac:dyDescent="0.2">
      <c r="A9" s="4">
        <f>IF('True_Odds_Calculator_3-way'!A10="","",'True_Odds_Calculator_3-way'!A10)</f>
        <v>3.21</v>
      </c>
      <c r="B9" s="4">
        <f>IF('True_Odds_Calculator_3-way'!B10="","",'True_Odds_Calculator_3-way'!B10)</f>
        <v>3.01</v>
      </c>
      <c r="C9" s="4">
        <f>IF('True_Odds_Calculator_3-way'!C10="","",'True_Odds_Calculator_3-way'!C10)</f>
        <v>2.58</v>
      </c>
      <c r="D9" s="4">
        <f t="shared" si="0"/>
        <v>3.1349292596847489E-2</v>
      </c>
      <c r="E9" s="4">
        <f t="shared" si="1"/>
        <v>3.3214126112912647</v>
      </c>
      <c r="F9" s="4">
        <f t="shared" si="2"/>
        <v>3.1077505333919437</v>
      </c>
      <c r="G9" s="4">
        <f t="shared" si="3"/>
        <v>2.6514850760604092</v>
      </c>
      <c r="I9" s="4">
        <f t="shared" si="4"/>
        <v>1.0313492925968475</v>
      </c>
    </row>
    <row r="10" spans="1:9" x14ac:dyDescent="0.2">
      <c r="A10" s="4">
        <f>IF('True_Odds_Calculator_3-way'!A11="","",'True_Odds_Calculator_3-way'!A11)</f>
        <v>2.4900000000000002</v>
      </c>
      <c r="B10" s="4">
        <f>IF('True_Odds_Calculator_3-way'!B11="","",'True_Odds_Calculator_3-way'!B11)</f>
        <v>2.83</v>
      </c>
      <c r="C10" s="4">
        <f>IF('True_Odds_Calculator_3-way'!C11="","",'True_Odds_Calculator_3-way'!C11)</f>
        <v>3.6</v>
      </c>
      <c r="D10" s="4">
        <f t="shared" si="0"/>
        <v>3.2741093939952837E-2</v>
      </c>
      <c r="E10" s="4">
        <f t="shared" si="1"/>
        <v>2.5595562165401757</v>
      </c>
      <c r="F10" s="4">
        <f t="shared" si="2"/>
        <v>2.9201923763171767</v>
      </c>
      <c r="G10" s="4">
        <f t="shared" si="3"/>
        <v>3.7472259314843477</v>
      </c>
      <c r="I10" s="4">
        <f t="shared" si="4"/>
        <v>1.0327410939399528</v>
      </c>
    </row>
    <row r="11" spans="1:9" x14ac:dyDescent="0.2">
      <c r="A11" s="4">
        <f>IF('True_Odds_Calculator_3-way'!A12="","",'True_Odds_Calculator_3-way'!A12)</f>
        <v>1.88</v>
      </c>
      <c r="B11" s="4">
        <f>IF('True_Odds_Calculator_3-way'!B12="","",'True_Odds_Calculator_3-way'!B12)</f>
        <v>3.35</v>
      </c>
      <c r="C11" s="4">
        <f>IF('True_Odds_Calculator_3-way'!C12="","",'True_Odds_Calculator_3-way'!C12)</f>
        <v>4.8899999999999997</v>
      </c>
      <c r="D11" s="4">
        <f t="shared" si="0"/>
        <v>3.4921333808700883E-2</v>
      </c>
      <c r="E11" s="4">
        <f t="shared" si="1"/>
        <v>1.9220624843194221</v>
      </c>
      <c r="F11" s="4">
        <f t="shared" si="2"/>
        <v>3.4859357714951491</v>
      </c>
      <c r="G11" s="4">
        <f t="shared" si="3"/>
        <v>5.1851478125007002</v>
      </c>
      <c r="I11" s="4">
        <f t="shared" si="4"/>
        <v>1.0349213338087009</v>
      </c>
    </row>
    <row r="12" spans="1:9" x14ac:dyDescent="0.2">
      <c r="A12" s="4">
        <f>IF('True_Odds_Calculator_3-way'!A13="","",'True_Odds_Calculator_3-way'!A13)</f>
        <v>8.14</v>
      </c>
      <c r="B12" s="4">
        <f>IF('True_Odds_Calculator_3-way'!B13="","",'True_Odds_Calculator_3-way'!B13)</f>
        <v>4.95</v>
      </c>
      <c r="C12" s="4">
        <f>IF('True_Odds_Calculator_3-way'!C13="","",'True_Odds_Calculator_3-way'!C13)</f>
        <v>1.43</v>
      </c>
      <c r="D12" s="4">
        <f t="shared" si="0"/>
        <v>2.4171024171024236E-2</v>
      </c>
      <c r="E12" s="4">
        <f t="shared" si="1"/>
        <v>8.7113238612110511</v>
      </c>
      <c r="F12" s="4">
        <f t="shared" si="2"/>
        <v>5.1556173084557368</v>
      </c>
      <c r="G12" s="4">
        <f t="shared" si="3"/>
        <v>1.4466678143576137</v>
      </c>
      <c r="I12" s="4">
        <f t="shared" si="4"/>
        <v>1.0241710241710242</v>
      </c>
    </row>
    <row r="13" spans="1:9" x14ac:dyDescent="0.2">
      <c r="A13" s="4">
        <f>IF('True_Odds_Calculator_3-way'!A14="","",'True_Odds_Calculator_3-way'!A14)</f>
        <v>1.19</v>
      </c>
      <c r="B13" s="4">
        <f>IF('True_Odds_Calculator_3-way'!B14="","",'True_Odds_Calculator_3-way'!B14)</f>
        <v>7</v>
      </c>
      <c r="C13" s="4">
        <f>IF('True_Odds_Calculator_3-way'!C14="","",'True_Odds_Calculator_3-way'!C14)</f>
        <v>20</v>
      </c>
      <c r="D13" s="4">
        <f t="shared" si="0"/>
        <v>3.3193277310924474E-2</v>
      </c>
      <c r="E13" s="4">
        <f t="shared" si="1"/>
        <v>1.2058773855767608</v>
      </c>
      <c r="F13" s="4">
        <f t="shared" si="2"/>
        <v>7.5876726886291204</v>
      </c>
      <c r="G13" s="4">
        <f t="shared" si="3"/>
        <v>25.683453237410095</v>
      </c>
      <c r="I13" s="4">
        <f t="shared" si="4"/>
        <v>1.0331932773109245</v>
      </c>
    </row>
    <row r="14" spans="1:9" x14ac:dyDescent="0.2">
      <c r="A14" s="4">
        <f>IF('True_Odds_Calculator_3-way'!A15="","",'True_Odds_Calculator_3-way'!A15)</f>
        <v>1.52</v>
      </c>
      <c r="B14" s="4">
        <f>IF('True_Odds_Calculator_3-way'!B15="","",'True_Odds_Calculator_3-way'!B15)</f>
        <v>4.3899999999999997</v>
      </c>
      <c r="C14" s="4">
        <f>IF('True_Odds_Calculator_3-way'!C15="","",'True_Odds_Calculator_3-way'!C15)</f>
        <v>6.89</v>
      </c>
      <c r="D14" s="4">
        <f t="shared" si="0"/>
        <v>3.0823050630865101E-2</v>
      </c>
      <c r="E14" s="4">
        <f t="shared" si="1"/>
        <v>1.5441144544582055</v>
      </c>
      <c r="F14" s="4">
        <f t="shared" si="2"/>
        <v>4.5973612069773511</v>
      </c>
      <c r="G14" s="4">
        <f t="shared" si="3"/>
        <v>7.4149030078125735</v>
      </c>
      <c r="I14" s="4">
        <f t="shared" si="4"/>
        <v>1.0308230506308651</v>
      </c>
    </row>
    <row r="15" spans="1:9" x14ac:dyDescent="0.2">
      <c r="A15" s="4">
        <f>IF('True_Odds_Calculator_3-way'!A16="","",'True_Odds_Calculator_3-way'!A16)</f>
        <v>1.37</v>
      </c>
      <c r="B15" s="4">
        <f>IF('True_Odds_Calculator_3-way'!B16="","",'True_Odds_Calculator_3-way'!B16)</f>
        <v>5.12</v>
      </c>
      <c r="C15" s="4">
        <f>IF('True_Odds_Calculator_3-way'!C16="","",'True_Odds_Calculator_3-way'!C16)</f>
        <v>9.32</v>
      </c>
      <c r="D15" s="4">
        <f t="shared" si="0"/>
        <v>3.2535644638325811E-2</v>
      </c>
      <c r="E15" s="4">
        <f t="shared" si="1"/>
        <v>1.3906623843649777</v>
      </c>
      <c r="F15" s="4">
        <f t="shared" si="2"/>
        <v>5.4210154355903963</v>
      </c>
      <c r="G15" s="4">
        <f t="shared" si="3"/>
        <v>10.367967195116483</v>
      </c>
      <c r="I15" s="4">
        <f t="shared" si="4"/>
        <v>1.0325356446383258</v>
      </c>
    </row>
    <row r="16" spans="1: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3.43</v>
      </c>
      <c r="C16" s="4">
        <f>IF('True_Odds_Calculator_3-way'!C17="","",'True_Odds_Calculator_3-way'!C17)</f>
        <v>3.26</v>
      </c>
      <c r="D16" s="4">
        <f t="shared" si="0"/>
        <v>7.6762555283572897E-2</v>
      </c>
      <c r="E16" s="4">
        <f t="shared" si="1"/>
        <v>2.2080837096572119</v>
      </c>
      <c r="F16" s="4">
        <f t="shared" si="2"/>
        <v>3.7599968293913277</v>
      </c>
      <c r="G16" s="4">
        <f t="shared" si="3"/>
        <v>3.5566817074656747</v>
      </c>
      <c r="I16" s="4">
        <f t="shared" si="4"/>
        <v>1.0767625552835729</v>
      </c>
    </row>
    <row r="17" spans="1:9" x14ac:dyDescent="0.2">
      <c r="A17" s="4">
        <f>IF('True_Odds_Calculator_3-way'!A18="","",'True_Odds_Calculator_3-way'!A18)</f>
        <v>1.37</v>
      </c>
      <c r="B17" s="4">
        <f>IF('True_Odds_Calculator_3-way'!B18="","",'True_Odds_Calculator_3-way'!B18)</f>
        <v>5.34</v>
      </c>
      <c r="C17" s="4">
        <f>IF('True_Odds_Calculator_3-way'!C18="","",'True_Odds_Calculator_3-way'!C18)</f>
        <v>9.3000000000000007</v>
      </c>
      <c r="D17" s="4">
        <f t="shared" si="0"/>
        <v>2.471980662269635E-2</v>
      </c>
      <c r="E17" s="4">
        <f t="shared" si="1"/>
        <v>1.385642114335687</v>
      </c>
      <c r="F17" s="4">
        <f t="shared" si="2"/>
        <v>5.5857813959827185</v>
      </c>
      <c r="G17" s="4">
        <f t="shared" si="3"/>
        <v>10.071817479326974</v>
      </c>
      <c r="I17" s="4">
        <f t="shared" si="4"/>
        <v>1.0247198066226963</v>
      </c>
    </row>
    <row r="18" spans="1:9" x14ac:dyDescent="0.2">
      <c r="A18" s="4">
        <f>IF('True_Odds_Calculator_3-way'!A19="","",'True_Odds_Calculator_3-way'!A19)</f>
        <v>2.61</v>
      </c>
      <c r="B18" s="4">
        <f>IF('True_Odds_Calculator_3-way'!B19="","",'True_Odds_Calculator_3-way'!B19)</f>
        <v>3.29</v>
      </c>
      <c r="C18" s="4">
        <f>IF('True_Odds_Calculator_3-way'!C19="","",'True_Odds_Calculator_3-way'!C19)</f>
        <v>2.98</v>
      </c>
      <c r="D18" s="4">
        <f t="shared" si="0"/>
        <v>2.2663600031920028E-2</v>
      </c>
      <c r="E18" s="4">
        <f t="shared" si="1"/>
        <v>2.6624973441578166</v>
      </c>
      <c r="F18" s="4">
        <f t="shared" si="2"/>
        <v>3.3738551961894858</v>
      </c>
      <c r="G18" s="4">
        <f t="shared" si="3"/>
        <v>3.0486323646599733</v>
      </c>
      <c r="I18" s="4">
        <f t="shared" si="4"/>
        <v>1.02266360003192</v>
      </c>
    </row>
    <row r="19" spans="1:9" x14ac:dyDescent="0.2">
      <c r="A19" s="4">
        <f>IF('True_Odds_Calculator_3-way'!A20="","",'True_Odds_Calculator_3-way'!A20)</f>
        <v>1.91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4.33</v>
      </c>
      <c r="D19" s="4">
        <f t="shared" si="0"/>
        <v>2.8479694380899812E-2</v>
      </c>
      <c r="E19" s="4">
        <f t="shared" si="1"/>
        <v>1.9452718086678</v>
      </c>
      <c r="F19" s="4">
        <f t="shared" si="2"/>
        <v>3.7810132229310476</v>
      </c>
      <c r="G19" s="4">
        <f t="shared" si="3"/>
        <v>4.5156175867167923</v>
      </c>
      <c r="I19" s="4">
        <f t="shared" si="4"/>
        <v>1.0284796943808998</v>
      </c>
    </row>
    <row r="20" spans="1:9" x14ac:dyDescent="0.2">
      <c r="A20" s="4">
        <f>IF('True_Odds_Calculator_3-way'!A21="","",'True_Odds_Calculator_3-way'!A21)</f>
        <v>1.93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4.4800000000000004</v>
      </c>
      <c r="D20" s="4">
        <f t="shared" si="0"/>
        <v>2.8705322579273052E-2</v>
      </c>
      <c r="E20" s="4">
        <f t="shared" si="1"/>
        <v>1.9663120635351039</v>
      </c>
      <c r="F20" s="4">
        <f t="shared" si="2"/>
        <v>3.5998690672701996</v>
      </c>
      <c r="G20" s="4">
        <f t="shared" si="3"/>
        <v>4.6806433360822082</v>
      </c>
      <c r="I20" s="4">
        <f t="shared" si="4"/>
        <v>1.0287053225792731</v>
      </c>
    </row>
    <row r="21" spans="1:9" x14ac:dyDescent="0.2">
      <c r="A21" s="4">
        <f>IF('True_Odds_Calculator_3-way'!A22="","",'True_Odds_Calculator_3-way'!A22)</f>
        <v>2.82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2.59</v>
      </c>
      <c r="D21" s="4">
        <f t="shared" si="0"/>
        <v>2.8066637017480911E-2</v>
      </c>
      <c r="E21" s="4">
        <f t="shared" si="1"/>
        <v>2.8964150726667071</v>
      </c>
      <c r="F21" s="4">
        <f t="shared" si="2"/>
        <v>3.5971122591426452</v>
      </c>
      <c r="G21" s="4">
        <f t="shared" si="3"/>
        <v>2.6543163772707228</v>
      </c>
      <c r="I21" s="4">
        <f t="shared" si="4"/>
        <v>1.0280666370174809</v>
      </c>
    </row>
    <row r="22" spans="1:9" x14ac:dyDescent="0.2">
      <c r="A22" s="4">
        <f>IF('True_Odds_Calculator_3-way'!A23="","",'True_Odds_Calculator_3-way'!A23)</f>
        <v>3.59</v>
      </c>
      <c r="B22" s="4">
        <f>IF('True_Odds_Calculator_3-way'!B23="","",'True_Odds_Calculator_3-way'!B23)</f>
        <v>3.45</v>
      </c>
      <c r="C22" s="4">
        <f>IF('True_Odds_Calculator_3-way'!C23="","",'True_Odds_Calculator_3-way'!C23)</f>
        <v>2.17</v>
      </c>
      <c r="D22" s="4">
        <f t="shared" si="0"/>
        <v>2.9236097584751874E-2</v>
      </c>
      <c r="E22" s="4">
        <f t="shared" si="1"/>
        <v>3.7201527563200338</v>
      </c>
      <c r="F22" s="4">
        <f t="shared" si="2"/>
        <v>3.5700298005745821</v>
      </c>
      <c r="G22" s="4">
        <f t="shared" si="3"/>
        <v>2.2168813745446716</v>
      </c>
      <c r="I22" s="4">
        <f t="shared" si="4"/>
        <v>1.0292360975847519</v>
      </c>
    </row>
    <row r="23" spans="1:9" x14ac:dyDescent="0.2">
      <c r="A23" s="4">
        <f>IF('True_Odds_Calculator_3-way'!A24="","",'True_Odds_Calculator_3-way'!A24)</f>
        <v>4.41</v>
      </c>
      <c r="B23" s="4">
        <f>IF('True_Odds_Calculator_3-way'!B24="","",'True_Odds_Calculator_3-way'!B24)</f>
        <v>4.0199999999999996</v>
      </c>
      <c r="C23" s="4">
        <f>IF('True_Odds_Calculator_3-way'!C24="","",'True_Odds_Calculator_3-way'!C24)</f>
        <v>1.82</v>
      </c>
      <c r="D23" s="4">
        <f t="shared" si="0"/>
        <v>2.4964137970534539E-2</v>
      </c>
      <c r="E23" s="4">
        <f t="shared" si="1"/>
        <v>4.5780001668580237</v>
      </c>
      <c r="F23" s="4">
        <f t="shared" si="2"/>
        <v>4.1591310216883643</v>
      </c>
      <c r="G23" s="4">
        <f t="shared" si="3"/>
        <v>1.8479876066655869</v>
      </c>
      <c r="I23" s="4">
        <f t="shared" si="4"/>
        <v>1.0249641379705345</v>
      </c>
    </row>
    <row r="24" spans="1:9" x14ac:dyDescent="0.2">
      <c r="A24" s="4">
        <f>IF('True_Odds_Calculator_3-way'!A25="","",'True_Odds_Calculator_3-way'!A25)</f>
        <v>3.1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2.4700000000000002</v>
      </c>
      <c r="D24" s="4">
        <f t="shared" si="0"/>
        <v>2.2424195493895072E-2</v>
      </c>
      <c r="E24" s="4">
        <f t="shared" si="1"/>
        <v>3.1735361276852925</v>
      </c>
      <c r="F24" s="4">
        <f t="shared" si="2"/>
        <v>3.4781336133526697</v>
      </c>
      <c r="G24" s="4">
        <f t="shared" si="3"/>
        <v>2.5164603700832413</v>
      </c>
      <c r="I24" s="4">
        <f t="shared" si="4"/>
        <v>1.0224241954938951</v>
      </c>
    </row>
    <row r="25" spans="1:9" x14ac:dyDescent="0.2">
      <c r="A25" s="4">
        <f>IF('True_Odds_Calculator_3-way'!A26="","",'True_Odds_Calculator_3-way'!A26)</f>
        <v>8.34</v>
      </c>
      <c r="B25" s="4">
        <f>IF('True_Odds_Calculator_3-way'!B26="","",'True_Odds_Calculator_3-way'!B26)</f>
        <v>5.45</v>
      </c>
      <c r="C25" s="4">
        <f>IF('True_Odds_Calculator_3-way'!C26="","",'True_Odds_Calculator_3-way'!C26)</f>
        <v>1.38</v>
      </c>
      <c r="D25" s="4">
        <f t="shared" si="0"/>
        <v>2.8027996430139535E-2</v>
      </c>
      <c r="E25" s="4">
        <f t="shared" si="1"/>
        <v>9.0447470648797843</v>
      </c>
      <c r="F25" s="4">
        <f t="shared" si="2"/>
        <v>5.7423882056324267</v>
      </c>
      <c r="G25" s="4">
        <f t="shared" si="3"/>
        <v>1.3980245606011368</v>
      </c>
      <c r="I25" s="4">
        <f t="shared" si="4"/>
        <v>1.0280279964301395</v>
      </c>
    </row>
    <row r="26" spans="1:9" x14ac:dyDescent="0.2">
      <c r="A26" s="4">
        <f>IF('True_Odds_Calculator_3-way'!A27="","",'True_Odds_Calculator_3-way'!A27)</f>
        <v>1.37</v>
      </c>
      <c r="B26" s="4">
        <f>IF('True_Odds_Calculator_3-way'!B27="","",'True_Odds_Calculator_3-way'!B27)</f>
        <v>5.64</v>
      </c>
      <c r="C26" s="4">
        <f>IF('True_Odds_Calculator_3-way'!C27="","",'True_Odds_Calculator_3-way'!C27)</f>
        <v>8.4600000000000009</v>
      </c>
      <c r="D26" s="4">
        <f t="shared" si="0"/>
        <v>2.543528153094865E-2</v>
      </c>
      <c r="E26" s="4">
        <f t="shared" si="1"/>
        <v>1.3861001706185321</v>
      </c>
      <c r="F26" s="4">
        <f t="shared" si="2"/>
        <v>5.9232394126264865</v>
      </c>
      <c r="G26" s="4">
        <f t="shared" si="3"/>
        <v>9.1137030824072163</v>
      </c>
      <c r="I26" s="4">
        <f t="shared" si="4"/>
        <v>1.0254352815309487</v>
      </c>
    </row>
    <row r="27" spans="1: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3.89</v>
      </c>
      <c r="C27" s="4">
        <f>IF('True_Odds_Calculator_3-way'!C28="","",'True_Odds_Calculator_3-way'!C28)</f>
        <v>5.81</v>
      </c>
      <c r="D27" s="4">
        <f t="shared" si="0"/>
        <v>2.4424543565374268E-2</v>
      </c>
      <c r="E27" s="4">
        <f t="shared" si="1"/>
        <v>1.703297264616874</v>
      </c>
      <c r="F27" s="4">
        <f t="shared" si="2"/>
        <v>4.0172275716194372</v>
      </c>
      <c r="G27" s="4">
        <f t="shared" si="3"/>
        <v>6.0984710956273549</v>
      </c>
      <c r="I27" s="4">
        <f t="shared" si="4"/>
        <v>1.0244245435653743</v>
      </c>
    </row>
    <row r="28" spans="1:9" x14ac:dyDescent="0.2">
      <c r="A28" s="4">
        <f>IF('True_Odds_Calculator_3-way'!A29="","",'True_Odds_Calculator_3-way'!A29)</f>
        <v>2.2799999999999998</v>
      </c>
      <c r="B28" s="4">
        <f>IF('True_Odds_Calculator_3-way'!B29="","",'True_Odds_Calculator_3-way'!B29)</f>
        <v>3.63</v>
      </c>
      <c r="C28" s="4">
        <f>IF('True_Odds_Calculator_3-way'!C29="","",'True_Odds_Calculator_3-way'!C29)</f>
        <v>3.26</v>
      </c>
      <c r="D28" s="4">
        <f t="shared" si="0"/>
        <v>2.0827051149650888E-2</v>
      </c>
      <c r="E28" s="4">
        <f t="shared" si="1"/>
        <v>2.316669540208173</v>
      </c>
      <c r="F28" s="4">
        <f t="shared" si="2"/>
        <v>3.7238435837586104</v>
      </c>
      <c r="G28" s="4">
        <f t="shared" si="3"/>
        <v>3.3354889945566177</v>
      </c>
      <c r="I28" s="4">
        <f t="shared" si="4"/>
        <v>1.0208270511496509</v>
      </c>
    </row>
    <row r="29" spans="1: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3.35</v>
      </c>
      <c r="C29" s="4">
        <f>IF('True_Odds_Calculator_3-way'!C30="","",'True_Odds_Calculator_3-way'!C30)</f>
        <v>3.64</v>
      </c>
      <c r="D29" s="4">
        <f t="shared" si="0"/>
        <v>2.1663230685384338E-2</v>
      </c>
      <c r="E29" s="4">
        <f t="shared" si="1"/>
        <v>2.2664974111575273</v>
      </c>
      <c r="F29" s="4">
        <f t="shared" si="2"/>
        <v>3.4330475050625942</v>
      </c>
      <c r="G29" s="4">
        <f t="shared" si="3"/>
        <v>3.7382590931711506</v>
      </c>
      <c r="I29" s="4">
        <f t="shared" si="4"/>
        <v>1.0216632306853843</v>
      </c>
    </row>
    <row r="30" spans="1:9" x14ac:dyDescent="0.2">
      <c r="A30" s="4">
        <f>IF('True_Odds_Calculator_3-way'!A31="","",'True_Odds_Calculator_3-way'!A31)</f>
        <v>2.14</v>
      </c>
      <c r="B30" s="4">
        <f>IF('True_Odds_Calculator_3-way'!B31="","",'True_Odds_Calculator_3-way'!B31)</f>
        <v>3.48</v>
      </c>
      <c r="C30" s="4">
        <f>IF('True_Odds_Calculator_3-way'!C31="","",'True_Odds_Calculator_3-way'!C31)</f>
        <v>3.73</v>
      </c>
      <c r="D30" s="4">
        <f t="shared" si="0"/>
        <v>2.2742556210556986E-2</v>
      </c>
      <c r="E30" s="4">
        <f t="shared" si="1"/>
        <v>2.175289777020065</v>
      </c>
      <c r="F30" s="4">
        <f t="shared" si="2"/>
        <v>3.5742947758287675</v>
      </c>
      <c r="G30" s="4">
        <f t="shared" si="3"/>
        <v>3.8385407991651346</v>
      </c>
      <c r="I30" s="4">
        <f t="shared" si="4"/>
        <v>1.022742556210557</v>
      </c>
    </row>
    <row r="31" spans="1:9" x14ac:dyDescent="0.2">
      <c r="A31" s="4">
        <f>IF('True_Odds_Calculator_3-way'!A32="","",'True_Odds_Calculator_3-way'!A32)</f>
        <v>2.66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2.83</v>
      </c>
      <c r="D31" s="4">
        <f t="shared" si="0"/>
        <v>2.1694400902137589E-2</v>
      </c>
      <c r="E31" s="4">
        <f t="shared" si="1"/>
        <v>2.712170503948482</v>
      </c>
      <c r="F31" s="4">
        <f t="shared" si="2"/>
        <v>3.5067270299274331</v>
      </c>
      <c r="G31" s="4">
        <f t="shared" si="3"/>
        <v>2.889126114780058</v>
      </c>
      <c r="I31" s="4">
        <f t="shared" si="4"/>
        <v>1.0216944009021376</v>
      </c>
    </row>
    <row r="32" spans="1:9" x14ac:dyDescent="0.2">
      <c r="A32" s="4">
        <f>IF('True_Odds_Calculator_3-way'!A33="","",'True_Odds_Calculator_3-way'!A33)</f>
        <v>2.6</v>
      </c>
      <c r="B32" s="4">
        <f>IF('True_Odds_Calculator_3-way'!B33="","",'True_Odds_Calculator_3-way'!B33)</f>
        <v>3.34</v>
      </c>
      <c r="C32" s="4">
        <f>IF('True_Odds_Calculator_3-way'!C33="","",'True_Odds_Calculator_3-way'!C33)</f>
        <v>2.96</v>
      </c>
      <c r="D32" s="4">
        <f t="shared" si="0"/>
        <v>2.1854420058012858E-2</v>
      </c>
      <c r="E32" s="4">
        <f t="shared" si="1"/>
        <v>2.6501960309910424</v>
      </c>
      <c r="F32" s="4">
        <f t="shared" si="2"/>
        <v>3.4232930129484549</v>
      </c>
      <c r="G32" s="4">
        <f t="shared" si="3"/>
        <v>3.0252331872905076</v>
      </c>
      <c r="I32" s="4">
        <f t="shared" si="4"/>
        <v>1.0218544200580129</v>
      </c>
    </row>
    <row r="33" spans="1:9" x14ac:dyDescent="0.2">
      <c r="A33" s="4">
        <f>IF('True_Odds_Calculator_3-way'!A34="","",'True_Odds_Calculator_3-way'!A34)</f>
        <v>2.06</v>
      </c>
      <c r="B33" s="4">
        <f>IF('True_Odds_Calculator_3-way'!B34="","",'True_Odds_Calculator_3-way'!B34)</f>
        <v>3.76</v>
      </c>
      <c r="C33" s="4">
        <f>IF('True_Odds_Calculator_3-way'!C34="","",'True_Odds_Calculator_3-way'!C34)</f>
        <v>3.69</v>
      </c>
      <c r="D33" s="4">
        <f t="shared" si="0"/>
        <v>2.2397050039494548E-2</v>
      </c>
      <c r="E33" s="4">
        <f t="shared" si="1"/>
        <v>2.0921762218656959</v>
      </c>
      <c r="F33" s="4">
        <f t="shared" si="2"/>
        <v>3.8685952179167145</v>
      </c>
      <c r="G33" s="4">
        <f t="shared" si="3"/>
        <v>3.794533210742967</v>
      </c>
      <c r="I33" s="4">
        <f t="shared" si="4"/>
        <v>1.0223970500394945</v>
      </c>
    </row>
    <row r="34" spans="1:9" x14ac:dyDescent="0.2">
      <c r="A34" s="4">
        <f>IF('True_Odds_Calculator_3-way'!A35="","",'True_Odds_Calculator_3-way'!A35)</f>
        <v>4.24</v>
      </c>
      <c r="B34" s="4">
        <f>IF('True_Odds_Calculator_3-way'!B35="","",'True_Odds_Calculator_3-way'!B35)</f>
        <v>3.63</v>
      </c>
      <c r="C34" s="4">
        <f>IF('True_Odds_Calculator_3-way'!C35="","",'True_Odds_Calculator_3-way'!C35)</f>
        <v>1.95</v>
      </c>
      <c r="D34" s="4">
        <f t="shared" si="0"/>
        <v>2.4151663088198383E-2</v>
      </c>
      <c r="E34" s="4">
        <f t="shared" si="1"/>
        <v>4.3898444904693381</v>
      </c>
      <c r="F34" s="4">
        <f t="shared" si="2"/>
        <v>3.7392747415397731</v>
      </c>
      <c r="G34" s="4">
        <f t="shared" si="3"/>
        <v>1.9811004661515368</v>
      </c>
      <c r="I34" s="4">
        <f t="shared" si="4"/>
        <v>1.0241516630881984</v>
      </c>
    </row>
    <row r="35" spans="1:9" x14ac:dyDescent="0.2">
      <c r="A35" s="4">
        <f>IF('True_Odds_Calculator_3-way'!A36="","",'True_Odds_Calculator_3-way'!A36)</f>
        <v>1.34</v>
      </c>
      <c r="B35" s="4">
        <f>IF('True_Odds_Calculator_3-way'!B36="","",'True_Odds_Calculator_3-way'!B36)</f>
        <v>5.64</v>
      </c>
      <c r="C35" s="4">
        <f>IF('True_Odds_Calculator_3-way'!C36="","",'True_Odds_Calculator_3-way'!C36)</f>
        <v>9.7100000000000009</v>
      </c>
      <c r="D35" s="4">
        <f t="shared" si="0"/>
        <v>2.6560232995898714E-2</v>
      </c>
      <c r="E35" s="4">
        <f t="shared" si="1"/>
        <v>1.3560880464664389</v>
      </c>
      <c r="F35" s="4">
        <f t="shared" si="2"/>
        <v>5.9364249185171305</v>
      </c>
      <c r="G35" s="4">
        <f t="shared" si="3"/>
        <v>10.623244425125712</v>
      </c>
      <c r="I35" s="4">
        <f t="shared" si="4"/>
        <v>1.0265602329958987</v>
      </c>
    </row>
    <row r="36" spans="1: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4.46</v>
      </c>
      <c r="C36" s="4">
        <f>IF('True_Odds_Calculator_3-way'!C37="","",'True_Odds_Calculator_3-way'!C37)</f>
        <v>5.69</v>
      </c>
      <c r="D36" s="4">
        <f t="shared" si="0"/>
        <v>2.4962171065593841E-2</v>
      </c>
      <c r="E36" s="4">
        <f t="shared" si="1"/>
        <v>1.6215884632629136</v>
      </c>
      <c r="F36" s="4">
        <f t="shared" si="2"/>
        <v>4.6318914734105894</v>
      </c>
      <c r="G36" s="4">
        <f t="shared" si="3"/>
        <v>5.9727808167324037</v>
      </c>
      <c r="I36" s="4">
        <f t="shared" si="4"/>
        <v>1.0249621710655938</v>
      </c>
    </row>
    <row r="37" spans="1:9" x14ac:dyDescent="0.2">
      <c r="A37" s="4">
        <f>IF('True_Odds_Calculator_3-way'!A38="","",'True_Odds_Calculator_3-way'!A38)</f>
        <v>3.01</v>
      </c>
      <c r="B37" s="4">
        <f>IF('True_Odds_Calculator_3-way'!B38="","",'True_Odds_Calculator_3-way'!B38)</f>
        <v>3.48</v>
      </c>
      <c r="C37" s="4">
        <f>IF('True_Odds_Calculator_3-way'!C38="","",'True_Odds_Calculator_3-way'!C38)</f>
        <v>2.48</v>
      </c>
      <c r="D37" s="4">
        <f t="shared" si="0"/>
        <v>2.2808041911955845E-2</v>
      </c>
      <c r="E37" s="4">
        <f t="shared" si="1"/>
        <v>3.0804942419184789</v>
      </c>
      <c r="F37" s="4">
        <f t="shared" si="2"/>
        <v>3.5745736702629274</v>
      </c>
      <c r="G37" s="4">
        <f t="shared" si="3"/>
        <v>2.5276581037616097</v>
      </c>
      <c r="I37" s="4">
        <f t="shared" si="4"/>
        <v>1.0228080419119558</v>
      </c>
    </row>
    <row r="38" spans="1:9" x14ac:dyDescent="0.2">
      <c r="A38" s="4">
        <f>IF('True_Odds_Calculator_3-way'!A39="","",'True_Odds_Calculator_3-way'!A39)</f>
        <v>4.78</v>
      </c>
      <c r="B38" s="4">
        <f>IF('True_Odds_Calculator_3-way'!B39="","",'True_Odds_Calculator_3-way'!B39)</f>
        <v>4.03</v>
      </c>
      <c r="C38" s="4">
        <f>IF('True_Odds_Calculator_3-way'!C39="","",'True_Odds_Calculator_3-way'!C39)</f>
        <v>1.76</v>
      </c>
      <c r="D38" s="4">
        <f t="shared" si="0"/>
        <v>2.5525796918697496E-2</v>
      </c>
      <c r="E38" s="4">
        <f t="shared" si="1"/>
        <v>4.9826498663791643</v>
      </c>
      <c r="F38" s="4">
        <f t="shared" si="2"/>
        <v>4.1730939469701376</v>
      </c>
      <c r="G38" s="4">
        <f t="shared" si="3"/>
        <v>1.7867569247166577</v>
      </c>
      <c r="I38" s="4">
        <f t="shared" si="4"/>
        <v>1.0255257969186975</v>
      </c>
    </row>
    <row r="39" spans="1:9" x14ac:dyDescent="0.2">
      <c r="A39" s="4">
        <f>IF('True_Odds_Calculator_3-way'!A40="","",'True_Odds_Calculator_3-way'!A40)</f>
        <v>1.25</v>
      </c>
      <c r="B39" s="4">
        <f>IF('True_Odds_Calculator_3-way'!B40="","",'True_Odds_Calculator_3-way'!B40)</f>
        <v>6.5</v>
      </c>
      <c r="C39" s="4">
        <f>IF('True_Odds_Calculator_3-way'!C40="","",'True_Odds_Calculator_3-way'!C40)</f>
        <v>13.25</v>
      </c>
      <c r="D39" s="4">
        <f t="shared" si="0"/>
        <v>2.9317851959361541E-2</v>
      </c>
      <c r="E39" s="4">
        <f t="shared" si="1"/>
        <v>1.2654585527121345</v>
      </c>
      <c r="F39" s="4">
        <f t="shared" si="2"/>
        <v>6.9408999328408347</v>
      </c>
      <c r="G39" s="4">
        <f t="shared" si="3"/>
        <v>15.220913107511059</v>
      </c>
      <c r="I39" s="4">
        <f t="shared" si="4"/>
        <v>1.0293178519593615</v>
      </c>
    </row>
    <row r="40" spans="1:9" x14ac:dyDescent="0.2">
      <c r="A40" s="4">
        <f>IF('True_Odds_Calculator_3-way'!A41="","",'True_Odds_Calculator_3-way'!A41)</f>
        <v>6.2</v>
      </c>
      <c r="B40" s="4">
        <f>IF('True_Odds_Calculator_3-way'!B41="","",'True_Odds_Calculator_3-way'!B41)</f>
        <v>4.49</v>
      </c>
      <c r="C40" s="4">
        <f>IF('True_Odds_Calculator_3-way'!C41="","",'True_Odds_Calculator_3-way'!C41)</f>
        <v>1.54</v>
      </c>
      <c r="D40" s="4">
        <f t="shared" si="0"/>
        <v>3.3358121151784381E-2</v>
      </c>
      <c r="E40" s="4">
        <f t="shared" si="1"/>
        <v>6.6590775883672322</v>
      </c>
      <c r="F40" s="4">
        <f t="shared" si="2"/>
        <v>4.7259476032853769</v>
      </c>
      <c r="G40" s="4">
        <f t="shared" si="3"/>
        <v>1.5668301416404089</v>
      </c>
      <c r="I40" s="4">
        <f t="shared" si="4"/>
        <v>1.0333581211517844</v>
      </c>
    </row>
    <row r="41" spans="1:9" x14ac:dyDescent="0.2">
      <c r="A41" s="4">
        <f>IF('True_Odds_Calculator_3-way'!A42="","",'True_Odds_Calculator_3-way'!A42)</f>
        <v>2.62</v>
      </c>
      <c r="B41" s="4">
        <f>IF('True_Odds_Calculator_3-way'!B42="","",'True_Odds_Calculator_3-way'!B42)</f>
        <v>3.29</v>
      </c>
      <c r="C41" s="4">
        <f>IF('True_Odds_Calculator_3-way'!C42="","",'True_Odds_Calculator_3-way'!C42)</f>
        <v>2.93</v>
      </c>
      <c r="D41" s="4">
        <f t="shared" si="0"/>
        <v>2.6927685421777037E-2</v>
      </c>
      <c r="E41" s="4">
        <f t="shared" si="1"/>
        <v>2.6830980005180063</v>
      </c>
      <c r="F41" s="4">
        <f t="shared" si="2"/>
        <v>3.3901123745923547</v>
      </c>
      <c r="G41" s="4">
        <f t="shared" si="3"/>
        <v>3.0091384538911581</v>
      </c>
      <c r="I41" s="4">
        <f t="shared" si="4"/>
        <v>1.026927685421777</v>
      </c>
    </row>
    <row r="42" spans="1:9" x14ac:dyDescent="0.2">
      <c r="A42" s="4">
        <f>IF('True_Odds_Calculator_3-way'!A43="","",'True_Odds_Calculator_3-way'!A43)</f>
        <v>2.02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3.55</v>
      </c>
      <c r="D42" s="4">
        <f t="shared" si="0"/>
        <v>2.7366212211605623E-2</v>
      </c>
      <c r="E42" s="4">
        <f t="shared" si="1"/>
        <v>2.0579204415963468</v>
      </c>
      <c r="F42" s="4">
        <f t="shared" si="2"/>
        <v>4.1407096674913983</v>
      </c>
      <c r="G42" s="4">
        <f t="shared" si="3"/>
        <v>3.6688083076064295</v>
      </c>
      <c r="I42" s="4">
        <f t="shared" si="4"/>
        <v>1.0273662122116056</v>
      </c>
    </row>
    <row r="43" spans="1:9" x14ac:dyDescent="0.2">
      <c r="A43" s="4">
        <f>IF('True_Odds_Calculator_3-way'!A44="","",'True_Odds_Calculator_3-way'!A44)</f>
        <v>1.05</v>
      </c>
      <c r="B43" s="4">
        <f>IF('True_Odds_Calculator_3-way'!B44="","",'True_Odds_Calculator_3-way'!B44)</f>
        <v>17.93</v>
      </c>
      <c r="C43" s="4">
        <f>IF('True_Odds_Calculator_3-way'!C44="","",'True_Odds_Calculator_3-way'!C44)</f>
        <v>50.91</v>
      </c>
      <c r="D43" s="4">
        <f t="shared" si="0"/>
        <v>2.7795907175252044E-2</v>
      </c>
      <c r="E43" s="4">
        <f t="shared" si="1"/>
        <v>1.0603153494605351</v>
      </c>
      <c r="F43" s="4">
        <f t="shared" si="2"/>
        <v>21.502071952494539</v>
      </c>
      <c r="G43" s="4">
        <f t="shared" si="3"/>
        <v>96.36507105042584</v>
      </c>
      <c r="I43" s="4">
        <f t="shared" si="4"/>
        <v>1.027795907175252</v>
      </c>
    </row>
    <row r="44" spans="1:9" x14ac:dyDescent="0.2">
      <c r="A44" s="4">
        <f>IF('True_Odds_Calculator_3-way'!A45="","",'True_Odds_Calculator_3-way'!A45)</f>
        <v>1.83</v>
      </c>
      <c r="B44" s="4">
        <f>IF('True_Odds_Calculator_3-way'!B45="","",'True_Odds_Calculator_3-way'!B45)</f>
        <v>4</v>
      </c>
      <c r="C44" s="4">
        <f>IF('True_Odds_Calculator_3-way'!C45="","",'True_Odds_Calculator_3-way'!C45)</f>
        <v>4.33</v>
      </c>
      <c r="D44" s="4">
        <f t="shared" si="0"/>
        <v>2.7394969648784073E-2</v>
      </c>
      <c r="E44" s="4">
        <f t="shared" si="1"/>
        <v>1.8611007267325221</v>
      </c>
      <c r="F44" s="4">
        <f t="shared" si="2"/>
        <v>4.1516456072024246</v>
      </c>
      <c r="G44" s="4">
        <f t="shared" si="3"/>
        <v>4.5082568024388747</v>
      </c>
      <c r="I44" s="4">
        <f t="shared" si="4"/>
        <v>1.0273949696487841</v>
      </c>
    </row>
    <row r="45" spans="1:9" x14ac:dyDescent="0.2">
      <c r="A45" s="4">
        <f>IF('True_Odds_Calculator_3-way'!A46="","",'True_Odds_Calculator_3-way'!A46)</f>
        <v>2.71</v>
      </c>
      <c r="B45" s="4">
        <f>IF('True_Odds_Calculator_3-way'!B46="","",'True_Odds_Calculator_3-way'!B46)</f>
        <v>3.3</v>
      </c>
      <c r="C45" s="4">
        <f>IF('True_Odds_Calculator_3-way'!C46="","",'True_Odds_Calculator_3-way'!C46)</f>
        <v>2.81</v>
      </c>
      <c r="D45" s="4">
        <f t="shared" si="0"/>
        <v>2.7905879188199867E-2</v>
      </c>
      <c r="E45" s="4">
        <f t="shared" si="1"/>
        <v>2.7800811498602571</v>
      </c>
      <c r="F45" s="4">
        <f t="shared" si="2"/>
        <v>3.4045063161493183</v>
      </c>
      <c r="G45" s="4">
        <f t="shared" si="3"/>
        <v>2.8854205857148707</v>
      </c>
      <c r="I45" s="4">
        <f t="shared" si="4"/>
        <v>1.0279058791881999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3.09</v>
      </c>
      <c r="C46" s="4">
        <f>IF('True_Odds_Calculator_3-way'!C47="","",'True_Odds_Calculator_3-way'!C47)</f>
        <v>3.34</v>
      </c>
      <c r="D46" s="4">
        <f t="shared" si="0"/>
        <v>2.7884092669187677E-2</v>
      </c>
      <c r="E46" s="4">
        <f t="shared" si="1"/>
        <v>2.528038461693574</v>
      </c>
      <c r="F46" s="4">
        <f t="shared" si="2"/>
        <v>3.1813709311139893</v>
      </c>
      <c r="G46" s="4">
        <f t="shared" si="3"/>
        <v>3.4470099767953615</v>
      </c>
      <c r="I46" s="4">
        <f t="shared" si="4"/>
        <v>1.0278840926691877</v>
      </c>
    </row>
    <row r="47" spans="1:9" x14ac:dyDescent="0.2">
      <c r="A47" s="4">
        <f>IF('True_Odds_Calculator_3-way'!A48="","",'True_Odds_Calculator_3-way'!A48)</f>
        <v>15.69</v>
      </c>
      <c r="B47" s="4">
        <f>IF('True_Odds_Calculator_3-way'!B48="","",'True_Odds_Calculator_3-way'!B48)</f>
        <v>7.37</v>
      </c>
      <c r="C47" s="4">
        <f>IF('True_Odds_Calculator_3-way'!C48="","",'True_Odds_Calculator_3-way'!C48)</f>
        <v>1.19</v>
      </c>
      <c r="D47" s="4">
        <f t="shared" si="0"/>
        <v>3.975620773590216E-2</v>
      </c>
      <c r="E47" s="4">
        <f t="shared" si="1"/>
        <v>19.808729395058318</v>
      </c>
      <c r="F47" s="4">
        <f t="shared" si="2"/>
        <v>8.1677231449497665</v>
      </c>
      <c r="G47" s="4">
        <f t="shared" si="3"/>
        <v>1.2090669401881569</v>
      </c>
      <c r="I47" s="4">
        <f t="shared" si="4"/>
        <v>1.0397562077359022</v>
      </c>
    </row>
    <row r="48" spans="1:9" x14ac:dyDescent="0.2">
      <c r="A48" s="4">
        <f>IF('True_Odds_Calculator_3-way'!A49="","",'True_Odds_Calculator_3-way'!A49)</f>
        <v>1.87</v>
      </c>
      <c r="B48" s="4">
        <f>IF('True_Odds_Calculator_3-way'!B49="","",'True_Odds_Calculator_3-way'!B49)</f>
        <v>3.83</v>
      </c>
      <c r="C48" s="4">
        <f>IF('True_Odds_Calculator_3-way'!C49="","",'True_Odds_Calculator_3-way'!C49)</f>
        <v>3.53</v>
      </c>
      <c r="D48" s="4">
        <f t="shared" si="0"/>
        <v>7.9142083013065356E-2</v>
      </c>
      <c r="E48" s="4">
        <f t="shared" si="1"/>
        <v>1.9670377041948881</v>
      </c>
      <c r="F48" s="4">
        <f t="shared" si="2"/>
        <v>4.260469577916207</v>
      </c>
      <c r="G48" s="4">
        <f t="shared" si="3"/>
        <v>3.8924830076734835</v>
      </c>
      <c r="I48" s="4">
        <f t="shared" si="4"/>
        <v>1.0791420830130654</v>
      </c>
    </row>
    <row r="49" spans="1:9" x14ac:dyDescent="0.2">
      <c r="A49" s="4">
        <f>IF('True_Odds_Calculator_3-way'!A50="","",'True_Odds_Calculator_3-way'!A50)</f>
        <v>2.66</v>
      </c>
      <c r="B49" s="4">
        <f>IF('True_Odds_Calculator_3-way'!B50="","",'True_Odds_Calculator_3-way'!B50)</f>
        <v>3.21</v>
      </c>
      <c r="C49" s="4">
        <f>IF('True_Odds_Calculator_3-way'!C50="","",'True_Odds_Calculator_3-way'!C50)</f>
        <v>2.56</v>
      </c>
      <c r="D49" s="4">
        <f t="shared" si="0"/>
        <v>7.8091329374838869E-2</v>
      </c>
      <c r="E49" s="4">
        <f t="shared" si="1"/>
        <v>2.8578825873963254</v>
      </c>
      <c r="F49" s="4">
        <f t="shared" si="2"/>
        <v>3.5026755951452562</v>
      </c>
      <c r="G49" s="4">
        <f t="shared" si="3"/>
        <v>2.7427727077744035</v>
      </c>
      <c r="I49" s="4">
        <f t="shared" si="4"/>
        <v>1.0780913293748389</v>
      </c>
    </row>
    <row r="50" spans="1:9" x14ac:dyDescent="0.2">
      <c r="A50" s="4">
        <f>IF('True_Odds_Calculator_3-way'!A51="","",'True_Odds_Calculator_3-way'!A51)</f>
        <v>6.81</v>
      </c>
      <c r="B50" s="4">
        <f>IF('True_Odds_Calculator_3-way'!B51="","",'True_Odds_Calculator_3-way'!B51)</f>
        <v>3.82</v>
      </c>
      <c r="C50" s="4">
        <f>IF('True_Odds_Calculator_3-way'!C51="","",'True_Odds_Calculator_3-way'!C51)</f>
        <v>1.62</v>
      </c>
      <c r="D50" s="4">
        <f t="shared" si="0"/>
        <v>2.5906933449737046E-2</v>
      </c>
      <c r="E50" s="4">
        <f t="shared" si="1"/>
        <v>7.2355112947654625</v>
      </c>
      <c r="F50" s="4">
        <f t="shared" si="2"/>
        <v>3.950313584173176</v>
      </c>
      <c r="G50" s="4">
        <f t="shared" si="3"/>
        <v>1.6429849387928424</v>
      </c>
      <c r="I50" s="4">
        <f t="shared" si="4"/>
        <v>1.025906933449737</v>
      </c>
    </row>
    <row r="51" spans="1:9" x14ac:dyDescent="0.2">
      <c r="A51" s="4">
        <f>IF('True_Odds_Calculator_3-way'!A52="","",'True_Odds_Calculator_3-way'!A52)</f>
        <v>3.49</v>
      </c>
      <c r="B51" s="4">
        <f>IF('True_Odds_Calculator_3-way'!B52="","",'True_Odds_Calculator_3-way'!B52)</f>
        <v>3.59</v>
      </c>
      <c r="C51" s="4">
        <f>IF('True_Odds_Calculator_3-way'!C52="","",'True_Odds_Calculator_3-way'!C52)</f>
        <v>2.19</v>
      </c>
      <c r="D51" s="4">
        <f t="shared" si="0"/>
        <v>2.1705487889034591E-2</v>
      </c>
      <c r="E51" s="4">
        <f t="shared" si="1"/>
        <v>3.5804078678844857</v>
      </c>
      <c r="F51" s="4">
        <f t="shared" si="2"/>
        <v>3.6857341199044731</v>
      </c>
      <c r="G51" s="4">
        <f t="shared" si="3"/>
        <v>2.2252592464656087</v>
      </c>
      <c r="I51" s="4">
        <f t="shared" si="4"/>
        <v>1.0217054878890346</v>
      </c>
    </row>
    <row r="52" spans="1:9" x14ac:dyDescent="0.2">
      <c r="A52" s="4">
        <f>IF('True_Odds_Calculator_3-way'!A53="","",'True_Odds_Calculator_3-way'!A53)</f>
        <v>2.35</v>
      </c>
      <c r="B52" s="4">
        <f>IF('True_Odds_Calculator_3-way'!B53="","",'True_Odds_Calculator_3-way'!B53)</f>
        <v>3.51</v>
      </c>
      <c r="C52" s="4">
        <f>IF('True_Odds_Calculator_3-way'!C53="","",'True_Odds_Calculator_3-way'!C53)</f>
        <v>3.15</v>
      </c>
      <c r="D52" s="4">
        <f t="shared" si="0"/>
        <v>2.7892517254219484E-2</v>
      </c>
      <c r="E52" s="4">
        <f t="shared" si="1"/>
        <v>2.4024923889902152</v>
      </c>
      <c r="F52" s="4">
        <f t="shared" si="2"/>
        <v>3.6284104358026377</v>
      </c>
      <c r="G52" s="4">
        <f t="shared" si="3"/>
        <v>3.2450378890772678</v>
      </c>
      <c r="I52" s="4">
        <f t="shared" si="4"/>
        <v>1.0278925172542195</v>
      </c>
    </row>
    <row r="53" spans="1:9" x14ac:dyDescent="0.2">
      <c r="A53" s="4">
        <f>IF('True_Odds_Calculator_3-way'!A54="","",'True_Odds_Calculator_3-way'!A54)</f>
        <v>1.61</v>
      </c>
      <c r="B53" s="4">
        <f>IF('True_Odds_Calculator_3-way'!B54="","",'True_Odds_Calculator_3-way'!B54)</f>
        <v>4.21</v>
      </c>
      <c r="C53" s="4">
        <f>IF('True_Odds_Calculator_3-way'!C54="","",'True_Odds_Calculator_3-way'!C54)</f>
        <v>5.73</v>
      </c>
      <c r="D53" s="4">
        <f t="shared" si="0"/>
        <v>3.316777344178945E-2</v>
      </c>
      <c r="E53" s="4">
        <f t="shared" si="1"/>
        <v>1.6391774210618699</v>
      </c>
      <c r="F53" s="4">
        <f t="shared" si="2"/>
        <v>4.4155224441011605</v>
      </c>
      <c r="G53" s="4">
        <f t="shared" si="3"/>
        <v>6.1175494968448403</v>
      </c>
      <c r="I53" s="4">
        <f t="shared" si="4"/>
        <v>1.0331677734417894</v>
      </c>
    </row>
    <row r="54" spans="1:9" x14ac:dyDescent="0.2">
      <c r="A54" s="4">
        <f>IF('True_Odds_Calculator_3-way'!A55="","",'True_Odds_Calculator_3-way'!A55)</f>
        <v>2.38</v>
      </c>
      <c r="B54" s="4">
        <f>IF('True_Odds_Calculator_3-way'!B55="","",'True_Odds_Calculator_3-way'!B55)</f>
        <v>3.55</v>
      </c>
      <c r="C54" s="4">
        <f>IF('True_Odds_Calculator_3-way'!C55="","",'True_Odds_Calculator_3-way'!C55)</f>
        <v>3.07</v>
      </c>
      <c r="D54" s="4">
        <f t="shared" si="0"/>
        <v>2.7591107094762535E-2</v>
      </c>
      <c r="E54" s="4">
        <f t="shared" si="1"/>
        <v>2.4332615276566512</v>
      </c>
      <c r="F54" s="4">
        <f t="shared" si="2"/>
        <v>3.6698176251513264</v>
      </c>
      <c r="G54" s="4">
        <f t="shared" si="3"/>
        <v>3.1591996859284497</v>
      </c>
      <c r="I54" s="4">
        <f t="shared" si="4"/>
        <v>1.0275911070947625</v>
      </c>
    </row>
    <row r="55" spans="1: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3.67</v>
      </c>
      <c r="C55" s="4">
        <f>IF('True_Odds_Calculator_3-way'!C56="","",'True_Odds_Calculator_3-way'!C56)</f>
        <v>2.16</v>
      </c>
      <c r="D55" s="4">
        <f t="shared" si="0"/>
        <v>2.8697658960469941E-2</v>
      </c>
      <c r="E55" s="4">
        <f t="shared" si="1"/>
        <v>3.5249838171609555</v>
      </c>
      <c r="F55" s="4">
        <f t="shared" si="2"/>
        <v>3.803529769544205</v>
      </c>
      <c r="G55" s="4">
        <f t="shared" si="3"/>
        <v>2.2055722268977407</v>
      </c>
      <c r="I55" s="4">
        <f t="shared" si="4"/>
        <v>1.0286976589604699</v>
      </c>
    </row>
    <row r="56" spans="1:9" x14ac:dyDescent="0.2">
      <c r="A56" s="4">
        <f>IF('True_Odds_Calculator_3-way'!A57="","",'True_Odds_Calculator_3-way'!A57)</f>
        <v>1.1499999999999999</v>
      </c>
      <c r="B56" s="4">
        <f>IF('True_Odds_Calculator_3-way'!B57="","",'True_Odds_Calculator_3-way'!B57)</f>
        <v>8.56</v>
      </c>
      <c r="C56" s="4">
        <f>IF('True_Odds_Calculator_3-way'!C57="","",'True_Odds_Calculator_3-way'!C57)</f>
        <v>20.64</v>
      </c>
      <c r="D56" s="4">
        <f t="shared" si="0"/>
        <v>3.4837259700947198E-2</v>
      </c>
      <c r="E56" s="4">
        <f t="shared" si="1"/>
        <v>1.1655652885851255</v>
      </c>
      <c r="F56" s="4">
        <f t="shared" si="2"/>
        <v>9.5047990199869776</v>
      </c>
      <c r="G56" s="4">
        <f t="shared" si="3"/>
        <v>27.146477026564821</v>
      </c>
      <c r="I56" s="4">
        <f t="shared" si="4"/>
        <v>1.0348372597009472</v>
      </c>
    </row>
    <row r="57" spans="1:9" x14ac:dyDescent="0.2">
      <c r="A57" s="4">
        <f>IF('True_Odds_Calculator_3-way'!A58="","",'True_Odds_Calculator_3-way'!A58)</f>
        <v>1.85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4.75</v>
      </c>
      <c r="D57" s="4">
        <f t="shared" si="0"/>
        <v>2.8844634107791922E-2</v>
      </c>
      <c r="E57" s="4">
        <f t="shared" si="1"/>
        <v>1.8835028528901019</v>
      </c>
      <c r="F57" s="4">
        <f t="shared" si="2"/>
        <v>3.7290766208251473</v>
      </c>
      <c r="G57" s="4">
        <f t="shared" si="3"/>
        <v>4.9773174249377208</v>
      </c>
      <c r="I57" s="4">
        <f t="shared" si="4"/>
        <v>1.0288446341077919</v>
      </c>
    </row>
    <row r="58" spans="1:9" x14ac:dyDescent="0.2">
      <c r="A58" s="4">
        <f>IF('True_Odds_Calculator_3-way'!A59="","",'True_Odds_Calculator_3-way'!A59)</f>
        <v>2.4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3.1</v>
      </c>
      <c r="D58" s="4">
        <f t="shared" si="0"/>
        <v>2.8264652868419393E-2</v>
      </c>
      <c r="E58" s="4">
        <f t="shared" si="1"/>
        <v>2.4555236181415814</v>
      </c>
      <c r="F58" s="4">
        <f t="shared" si="2"/>
        <v>3.5765917637687328</v>
      </c>
      <c r="G58" s="4">
        <f t="shared" si="3"/>
        <v>3.193265079968906</v>
      </c>
      <c r="I58" s="4">
        <f t="shared" si="4"/>
        <v>1.0282646528684194</v>
      </c>
    </row>
    <row r="59" spans="1:9" x14ac:dyDescent="0.2">
      <c r="A59" s="4">
        <f>IF('True_Odds_Calculator_3-way'!A60="","",'True_Odds_Calculator_3-way'!A60)</f>
        <v>1.64</v>
      </c>
      <c r="B59" s="4">
        <f>IF('True_Odds_Calculator_3-way'!B60="","",'True_Odds_Calculator_3-way'!B60)</f>
        <v>4.3499999999999996</v>
      </c>
      <c r="C59" s="4">
        <f>IF('True_Odds_Calculator_3-way'!C60="","",'True_Odds_Calculator_3-way'!C60)</f>
        <v>5.26</v>
      </c>
      <c r="D59" s="4">
        <f t="shared" si="0"/>
        <v>2.9755223473304726E-2</v>
      </c>
      <c r="E59" s="4">
        <f t="shared" si="1"/>
        <v>1.6671176505084528</v>
      </c>
      <c r="F59" s="4">
        <f t="shared" si="2"/>
        <v>4.5461437068099366</v>
      </c>
      <c r="G59" s="4">
        <f t="shared" si="3"/>
        <v>5.5495232048207992</v>
      </c>
      <c r="I59" s="4">
        <f t="shared" si="4"/>
        <v>1.0297552234733047</v>
      </c>
    </row>
    <row r="60" spans="1:9" x14ac:dyDescent="0.2">
      <c r="A60" s="4">
        <f>IF('True_Odds_Calculator_3-way'!A61="","",'True_Odds_Calculator_3-way'!A61)</f>
        <v>2.35</v>
      </c>
      <c r="B60" s="4">
        <f>IF('True_Odds_Calculator_3-way'!B61="","",'True_Odds_Calculator_3-way'!B61)</f>
        <v>3.55</v>
      </c>
      <c r="C60" s="4">
        <f>IF('True_Odds_Calculator_3-way'!C61="","",'True_Odds_Calculator_3-way'!C61)</f>
        <v>3.13</v>
      </c>
      <c r="D60" s="4">
        <f t="shared" si="0"/>
        <v>2.6710873630061194E-2</v>
      </c>
      <c r="E60" s="4">
        <f t="shared" si="1"/>
        <v>2.4002210679435398</v>
      </c>
      <c r="F60" s="4">
        <f t="shared" si="2"/>
        <v>3.6658703427039829</v>
      </c>
      <c r="G60" s="4">
        <f t="shared" si="3"/>
        <v>3.2197285041836166</v>
      </c>
      <c r="I60" s="4">
        <f t="shared" si="4"/>
        <v>1.0267108736300612</v>
      </c>
    </row>
    <row r="61" spans="1:9" x14ac:dyDescent="0.2">
      <c r="A61" s="4">
        <f>IF('True_Odds_Calculator_3-way'!A62="","",'True_Odds_Calculator_3-way'!A62)</f>
        <v>1.65</v>
      </c>
      <c r="B61" s="4">
        <f>IF('True_Odds_Calculator_3-way'!B62="","",'True_Odds_Calculator_3-way'!B62)</f>
        <v>4.0599999999999996</v>
      </c>
      <c r="C61" s="4">
        <f>IF('True_Odds_Calculator_3-way'!C62="","",'True_Odds_Calculator_3-way'!C62)</f>
        <v>5.57</v>
      </c>
      <c r="D61" s="4">
        <f t="shared" si="0"/>
        <v>3.1899238424342169E-2</v>
      </c>
      <c r="E61" s="4">
        <f t="shared" si="1"/>
        <v>1.6794655190598737</v>
      </c>
      <c r="F61" s="4">
        <f t="shared" si="2"/>
        <v>4.2431793362174544</v>
      </c>
      <c r="G61" s="4">
        <f t="shared" si="3"/>
        <v>5.9206584110525728</v>
      </c>
      <c r="I61" s="4">
        <f t="shared" si="4"/>
        <v>1.0318992384243422</v>
      </c>
    </row>
    <row r="62" spans="1:9" x14ac:dyDescent="0.2">
      <c r="A62" s="4">
        <f>IF('True_Odds_Calculator_3-way'!A63="","",'True_Odds_Calculator_3-way'!A63)</f>
        <v>2.15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3.7</v>
      </c>
      <c r="D62" s="4">
        <f t="shared" si="0"/>
        <v>2.7784210158751099E-2</v>
      </c>
      <c r="E62" s="4">
        <f t="shared" si="1"/>
        <v>2.1936806061371654</v>
      </c>
      <c r="F62" s="4">
        <f t="shared" si="2"/>
        <v>3.531868398163494</v>
      </c>
      <c r="G62" s="4">
        <f t="shared" si="3"/>
        <v>3.831287465204595</v>
      </c>
      <c r="I62" s="4">
        <f t="shared" si="4"/>
        <v>1.0277842101587511</v>
      </c>
    </row>
    <row r="63" spans="1:9" x14ac:dyDescent="0.2">
      <c r="A63" s="4">
        <f>IF('True_Odds_Calculator_3-way'!A64="","",'True_Odds_Calculator_3-way'!A64)</f>
        <v>2.2799999999999998</v>
      </c>
      <c r="B63" s="4">
        <f>IF('True_Odds_Calculator_3-way'!B64="","",'True_Odds_Calculator_3-way'!B64)</f>
        <v>3.34</v>
      </c>
      <c r="C63" s="4">
        <f>IF('True_Odds_Calculator_3-way'!C64="","",'True_Odds_Calculator_3-way'!C64)</f>
        <v>3.45</v>
      </c>
      <c r="D63" s="4">
        <f t="shared" si="0"/>
        <v>2.7852761296628836E-2</v>
      </c>
      <c r="E63" s="4">
        <f t="shared" si="1"/>
        <v>2.3293070002163296</v>
      </c>
      <c r="F63" s="4">
        <f t="shared" si="2"/>
        <v>3.4468858894160128</v>
      </c>
      <c r="G63" s="4">
        <f t="shared" si="3"/>
        <v>3.5641625335084282</v>
      </c>
      <c r="I63" s="4">
        <f t="shared" si="4"/>
        <v>1.0278527612966288</v>
      </c>
    </row>
    <row r="64" spans="1:9" x14ac:dyDescent="0.2">
      <c r="A64" s="4">
        <f>IF('True_Odds_Calculator_3-way'!A65="","",'True_Odds_Calculator_3-way'!A65)</f>
        <v>4.18</v>
      </c>
      <c r="B64" s="4">
        <f>IF('True_Odds_Calculator_3-way'!B65="","",'True_Odds_Calculator_3-way'!B65)</f>
        <v>4.04</v>
      </c>
      <c r="C64" s="4">
        <f>IF('True_Odds_Calculator_3-way'!C65="","",'True_Odds_Calculator_3-way'!C65)</f>
        <v>1.78</v>
      </c>
      <c r="D64" s="4">
        <f t="shared" si="0"/>
        <v>4.8556955045001793E-2</v>
      </c>
      <c r="E64" s="4">
        <f t="shared" si="1"/>
        <v>4.4833238672973108</v>
      </c>
      <c r="F64" s="4">
        <f t="shared" si="2"/>
        <v>4.3226588007372007</v>
      </c>
      <c r="G64" s="4">
        <f t="shared" si="3"/>
        <v>1.832803924131889</v>
      </c>
      <c r="I64" s="4">
        <f t="shared" si="4"/>
        <v>1.0485569550450018</v>
      </c>
    </row>
    <row r="65" spans="1:9" x14ac:dyDescent="0.2">
      <c r="A65" s="4">
        <f>IF('True_Odds_Calculator_3-way'!A66="","",'True_Odds_Calculator_3-way'!A66)</f>
        <v>2.89</v>
      </c>
      <c r="B65" s="4">
        <f>IF('True_Odds_Calculator_3-way'!B66="","",'True_Odds_Calculator_3-way'!B66)</f>
        <v>3.52</v>
      </c>
      <c r="C65" s="4">
        <f>IF('True_Odds_Calculator_3-way'!C66="","",'True_Odds_Calculator_3-way'!C66)</f>
        <v>2.42</v>
      </c>
      <c r="D65" s="4">
        <f t="shared" si="0"/>
        <v>4.3334810832451609E-2</v>
      </c>
      <c r="E65" s="4">
        <f t="shared" si="1"/>
        <v>3.0159014219644456</v>
      </c>
      <c r="F65" s="4">
        <f t="shared" si="2"/>
        <v>3.7085664289312512</v>
      </c>
      <c r="G65" s="4">
        <f t="shared" si="3"/>
        <v>2.5076596240554325</v>
      </c>
      <c r="I65" s="4">
        <f t="shared" si="4"/>
        <v>1.0433348108324516</v>
      </c>
    </row>
    <row r="66" spans="1:9" x14ac:dyDescent="0.2">
      <c r="A66" s="4">
        <f>IF('True_Odds_Calculator_3-way'!A67="","",'True_Odds_Calculator_3-way'!A67)</f>
        <v>1.66</v>
      </c>
      <c r="B66" s="4">
        <f>IF('True_Odds_Calculator_3-way'!B67="","",'True_Odds_Calculator_3-way'!B67)</f>
        <v>4.43</v>
      </c>
      <c r="C66" s="4">
        <f>IF('True_Odds_Calculator_3-way'!C67="","",'True_Odds_Calculator_3-way'!C67)</f>
        <v>4.5199999999999996</v>
      </c>
      <c r="D66" s="4">
        <f t="shared" si="0"/>
        <v>4.9382210918826885E-2</v>
      </c>
      <c r="E66" s="4">
        <f t="shared" si="1"/>
        <v>1.7066334578004052</v>
      </c>
      <c r="F66" s="4">
        <f t="shared" si="2"/>
        <v>4.7784496354640691</v>
      </c>
      <c r="G66" s="4">
        <f t="shared" si="3"/>
        <v>4.8833322820751617</v>
      </c>
      <c r="I66" s="4">
        <f t="shared" si="4"/>
        <v>1.0493822109188269</v>
      </c>
    </row>
    <row r="67" spans="1:9" x14ac:dyDescent="0.2">
      <c r="A67" s="4">
        <f>IF('True_Odds_Calculator_3-way'!A68="","",'True_Odds_Calculator_3-way'!A68)</f>
        <v>2.2200000000000002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3.12</v>
      </c>
      <c r="D67" s="4">
        <f t="shared" ref="D67:D130" si="5">IF(A67="","",((1/A67)+(1/B67)+(1/C67))-1)</f>
        <v>4.4935873702996787E-2</v>
      </c>
      <c r="E67" s="4">
        <f t="shared" ref="E67:E130" si="6">IF(A67="","",(3*A67)/(3-($D67*A67)))</f>
        <v>2.2963598115051607</v>
      </c>
      <c r="F67" s="4">
        <f t="shared" ref="F67:F130" si="7">IF(B67="","",(3*B67)/(3-($D67*B67)))</f>
        <v>3.8610936325927181</v>
      </c>
      <c r="G67" s="4">
        <f t="shared" ref="G67:G130" si="8">IF(C67="","",(3*C67)/(3-($D67*C67)))</f>
        <v>3.2729560660355852</v>
      </c>
      <c r="I67" s="4">
        <f t="shared" ref="I67:I130" si="9">IF(A67="","",D67+1)</f>
        <v>1.0449358737029968</v>
      </c>
    </row>
    <row r="68" spans="1:9" x14ac:dyDescent="0.2">
      <c r="A68" s="4">
        <f>IF('True_Odds_Calculator_3-way'!A69="","",'True_Odds_Calculator_3-way'!A69)</f>
        <v>3.59</v>
      </c>
      <c r="B68" s="4">
        <f>IF('True_Odds_Calculator_3-way'!B69="","",'True_Odds_Calculator_3-way'!B69)</f>
        <v>3.87</v>
      </c>
      <c r="C68" s="4">
        <f>IF('True_Odds_Calculator_3-way'!C69="","",'True_Odds_Calculator_3-way'!C69)</f>
        <v>1.96</v>
      </c>
      <c r="D68" s="4">
        <f t="shared" si="5"/>
        <v>4.7153546482616715E-2</v>
      </c>
      <c r="E68" s="4">
        <f t="shared" si="6"/>
        <v>3.8046873893886088</v>
      </c>
      <c r="F68" s="4">
        <f t="shared" si="7"/>
        <v>4.120651285275363</v>
      </c>
      <c r="G68" s="4">
        <f t="shared" si="8"/>
        <v>2.022300993755104</v>
      </c>
      <c r="I68" s="4">
        <f t="shared" si="9"/>
        <v>1.0471535464826167</v>
      </c>
    </row>
    <row r="69" spans="1:9" x14ac:dyDescent="0.2">
      <c r="A69" s="4">
        <f>IF('True_Odds_Calculator_3-way'!A70="","",'True_Odds_Calculator_3-way'!A70)</f>
        <v>1.19</v>
      </c>
      <c r="B69" s="4">
        <f>IF('True_Odds_Calculator_3-way'!B70="","",'True_Odds_Calculator_3-way'!B70)</f>
        <v>7.91</v>
      </c>
      <c r="C69" s="4">
        <f>IF('True_Odds_Calculator_3-way'!C70="","",'True_Odds_Calculator_3-way'!C70)</f>
        <v>13.72</v>
      </c>
      <c r="D69" s="4">
        <f t="shared" si="5"/>
        <v>3.9644682145930421E-2</v>
      </c>
      <c r="E69" s="4">
        <f t="shared" si="6"/>
        <v>1.2090125983346565</v>
      </c>
      <c r="F69" s="4">
        <f t="shared" si="7"/>
        <v>8.8333482290484309</v>
      </c>
      <c r="G69" s="4">
        <f t="shared" si="8"/>
        <v>16.758446160758947</v>
      </c>
      <c r="I69" s="4">
        <f t="shared" si="9"/>
        <v>1.0396446821459304</v>
      </c>
    </row>
    <row r="70" spans="1:9" x14ac:dyDescent="0.2">
      <c r="A70" s="4">
        <f>IF('True_Odds_Calculator_3-way'!A71="","",'True_Odds_Calculator_3-way'!A71)</f>
        <v>8.02</v>
      </c>
      <c r="B70" s="4">
        <f>IF('True_Odds_Calculator_3-way'!B71="","",'True_Odds_Calculator_3-way'!B71)</f>
        <v>4.8099999999999996</v>
      </c>
      <c r="C70" s="4">
        <f>IF('True_Odds_Calculator_3-way'!C71="","",'True_Odds_Calculator_3-way'!C71)</f>
        <v>1.42</v>
      </c>
      <c r="D70" s="4">
        <f t="shared" si="5"/>
        <v>3.6813839314629782E-2</v>
      </c>
      <c r="E70" s="4">
        <f t="shared" si="6"/>
        <v>8.8954517926920484</v>
      </c>
      <c r="F70" s="4">
        <f t="shared" si="7"/>
        <v>5.1117184435131318</v>
      </c>
      <c r="G70" s="4">
        <f t="shared" si="8"/>
        <v>1.4451826211769163</v>
      </c>
      <c r="I70" s="4">
        <f t="shared" si="9"/>
        <v>1.0368138393146298</v>
      </c>
    </row>
    <row r="71" spans="1:9" x14ac:dyDescent="0.2">
      <c r="A71" s="4">
        <f>IF('True_Odds_Calculator_3-way'!A72="","",'True_Odds_Calculator_3-way'!A72)</f>
        <v>1.7</v>
      </c>
      <c r="B71" s="4">
        <f>IF('True_Odds_Calculator_3-way'!B72="","",'True_Odds_Calculator_3-way'!B72)</f>
        <v>3.91</v>
      </c>
      <c r="C71" s="4">
        <f>IF('True_Odds_Calculator_3-way'!C72="","",'True_Odds_Calculator_3-way'!C72)</f>
        <v>5.21</v>
      </c>
      <c r="D71" s="4">
        <f t="shared" si="5"/>
        <v>3.5928349475482513E-2</v>
      </c>
      <c r="E71" s="4">
        <f t="shared" si="6"/>
        <v>1.7353302798924386</v>
      </c>
      <c r="F71" s="4">
        <f t="shared" si="7"/>
        <v>4.1020868432887418</v>
      </c>
      <c r="G71" s="4">
        <f t="shared" si="8"/>
        <v>5.5567143415680897</v>
      </c>
      <c r="I71" s="4">
        <f t="shared" si="9"/>
        <v>1.0359283494754825</v>
      </c>
    </row>
    <row r="72" spans="1:9" x14ac:dyDescent="0.2">
      <c r="A72" s="4">
        <f>IF('True_Odds_Calculator_3-way'!A73="","",'True_Odds_Calculator_3-way'!A73)</f>
        <v>1.86</v>
      </c>
      <c r="B72" s="4">
        <f>IF('True_Odds_Calculator_3-way'!B73="","",'True_Odds_Calculator_3-way'!B73)</f>
        <v>3.78</v>
      </c>
      <c r="C72" s="4">
        <f>IF('True_Odds_Calculator_3-way'!C73="","",'True_Odds_Calculator_3-way'!C73)</f>
        <v>4.28</v>
      </c>
      <c r="D72" s="4">
        <f t="shared" si="5"/>
        <v>3.5829532965499178E-2</v>
      </c>
      <c r="E72" s="4">
        <f t="shared" si="6"/>
        <v>1.902257334973217</v>
      </c>
      <c r="F72" s="4">
        <f t="shared" si="7"/>
        <v>3.9587171218805777</v>
      </c>
      <c r="G72" s="4">
        <f t="shared" si="8"/>
        <v>4.510565685684341</v>
      </c>
      <c r="I72" s="4">
        <f t="shared" si="9"/>
        <v>1.0358295329654992</v>
      </c>
    </row>
    <row r="73" spans="1:9" x14ac:dyDescent="0.2">
      <c r="A73" s="4">
        <f>IF('True_Odds_Calculator_3-way'!A74="","",'True_Odds_Calculator_3-way'!A74)</f>
        <v>5.57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1.69</v>
      </c>
      <c r="D73" s="4">
        <f t="shared" si="5"/>
        <v>3.6501179365805658E-2</v>
      </c>
      <c r="E73" s="4">
        <f t="shared" si="6"/>
        <v>5.9749237044716521</v>
      </c>
      <c r="F73" s="4">
        <f t="shared" si="7"/>
        <v>3.9512427767836167</v>
      </c>
      <c r="G73" s="4">
        <f t="shared" si="8"/>
        <v>1.7254798886785947</v>
      </c>
      <c r="I73" s="4">
        <f t="shared" si="9"/>
        <v>1.0365011793658057</v>
      </c>
    </row>
    <row r="74" spans="1:9" x14ac:dyDescent="0.2">
      <c r="A74" s="4">
        <f>IF('True_Odds_Calculator_3-way'!A75="","",'True_Odds_Calculator_3-way'!A75)</f>
        <v>1.95</v>
      </c>
      <c r="B74" s="4">
        <f>IF('True_Odds_Calculator_3-way'!B75="","",'True_Odds_Calculator_3-way'!B75)</f>
        <v>3.49</v>
      </c>
      <c r="C74" s="4">
        <f>IF('True_Odds_Calculator_3-way'!C75="","",'True_Odds_Calculator_3-way'!C75)</f>
        <v>4.25</v>
      </c>
      <c r="D74" s="4">
        <f t="shared" si="5"/>
        <v>3.4647581756970025E-2</v>
      </c>
      <c r="E74" s="4">
        <f t="shared" si="6"/>
        <v>1.9949276216149421</v>
      </c>
      <c r="F74" s="4">
        <f t="shared" si="7"/>
        <v>3.636578427623204</v>
      </c>
      <c r="G74" s="4">
        <f t="shared" si="8"/>
        <v>4.4693751408428035</v>
      </c>
      <c r="I74" s="4">
        <f t="shared" si="9"/>
        <v>1.03464758175697</v>
      </c>
    </row>
    <row r="75" spans="1:9" x14ac:dyDescent="0.2">
      <c r="A75" s="4">
        <f>IF('True_Odds_Calculator_3-way'!A76="","",'True_Odds_Calculator_3-way'!A76)</f>
        <v>2.2400000000000002</v>
      </c>
      <c r="B75" s="4">
        <f>IF('True_Odds_Calculator_3-way'!B76="","",'True_Odds_Calculator_3-way'!B76)</f>
        <v>3.38</v>
      </c>
      <c r="C75" s="4">
        <f>IF('True_Odds_Calculator_3-way'!C76="","",'True_Odds_Calculator_3-way'!C76)</f>
        <v>3.51</v>
      </c>
      <c r="D75" s="4">
        <f t="shared" si="5"/>
        <v>2.7186844494536677E-2</v>
      </c>
      <c r="E75" s="4">
        <f t="shared" si="6"/>
        <v>2.2864130661719528</v>
      </c>
      <c r="F75" s="4">
        <f t="shared" si="7"/>
        <v>3.4868025453371114</v>
      </c>
      <c r="G75" s="4">
        <f t="shared" si="8"/>
        <v>3.6253162641343457</v>
      </c>
      <c r="I75" s="4">
        <f t="shared" si="9"/>
        <v>1.0271868444945367</v>
      </c>
    </row>
    <row r="76" spans="1:9" x14ac:dyDescent="0.2">
      <c r="A76" s="4">
        <f>IF('True_Odds_Calculator_3-way'!A77="","",'True_Odds_Calculator_3-way'!A77)</f>
        <v>3.19</v>
      </c>
      <c r="B76" s="4">
        <f>IF('True_Odds_Calculator_3-way'!B77="","",'True_Odds_Calculator_3-way'!B77)</f>
        <v>3.34</v>
      </c>
      <c r="C76" s="4">
        <f>IF('True_Odds_Calculator_3-way'!C77="","",'True_Odds_Calculator_3-way'!C77)</f>
        <v>2.41</v>
      </c>
      <c r="D76" s="4">
        <f t="shared" si="5"/>
        <v>2.7818580765341494E-2</v>
      </c>
      <c r="E76" s="4">
        <f t="shared" si="6"/>
        <v>3.2872378913168738</v>
      </c>
      <c r="F76" s="4">
        <f t="shared" si="7"/>
        <v>3.4467505281800586</v>
      </c>
      <c r="G76" s="4">
        <f t="shared" si="8"/>
        <v>2.4650888017806118</v>
      </c>
      <c r="I76" s="4">
        <f t="shared" si="9"/>
        <v>1.0278185807653415</v>
      </c>
    </row>
    <row r="77" spans="1:9" x14ac:dyDescent="0.2">
      <c r="A77" s="4">
        <f>IF('True_Odds_Calculator_3-way'!A78="","",'True_Odds_Calculator_3-way'!A78)</f>
        <v>1.7</v>
      </c>
      <c r="B77" s="4">
        <f>IF('True_Odds_Calculator_3-way'!B78="","",'True_Odds_Calculator_3-way'!B78)</f>
        <v>3.97</v>
      </c>
      <c r="C77" s="4">
        <f>IF('True_Odds_Calculator_3-way'!C78="","",'True_Odds_Calculator_3-way'!C78)</f>
        <v>5.2</v>
      </c>
      <c r="D77" s="4">
        <f t="shared" si="5"/>
        <v>3.2432155191082446E-2</v>
      </c>
      <c r="E77" s="4">
        <f t="shared" si="6"/>
        <v>1.7318279166625543</v>
      </c>
      <c r="F77" s="4">
        <f t="shared" si="7"/>
        <v>4.1480273266671395</v>
      </c>
      <c r="G77" s="4">
        <f t="shared" si="8"/>
        <v>5.5097337352424027</v>
      </c>
      <c r="I77" s="4">
        <f t="shared" si="9"/>
        <v>1.0324321551910824</v>
      </c>
    </row>
    <row r="78" spans="1:9" x14ac:dyDescent="0.2">
      <c r="A78" s="4">
        <f>IF('True_Odds_Calculator_3-way'!A79="","",'True_Odds_Calculator_3-way'!A79)</f>
        <v>2.12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3.74</v>
      </c>
      <c r="D78" s="4">
        <f t="shared" si="5"/>
        <v>2.8095133392394445E-2</v>
      </c>
      <c r="E78" s="4">
        <f t="shared" si="6"/>
        <v>2.1629428384128353</v>
      </c>
      <c r="F78" s="4">
        <f t="shared" si="7"/>
        <v>3.5758690782896911</v>
      </c>
      <c r="G78" s="4">
        <f t="shared" si="8"/>
        <v>3.8757491459321951</v>
      </c>
      <c r="I78" s="4">
        <f t="shared" si="9"/>
        <v>1.0280951333923944</v>
      </c>
    </row>
    <row r="79" spans="1:9" x14ac:dyDescent="0.2">
      <c r="A79" s="4">
        <f>IF('True_Odds_Calculator_3-way'!A80="","",'True_Odds_Calculator_3-way'!A80)</f>
        <v>4.97</v>
      </c>
      <c r="B79" s="4">
        <f>IF('True_Odds_Calculator_3-way'!B80="","",'True_Odds_Calculator_3-way'!B80)</f>
        <v>3.72</v>
      </c>
      <c r="C79" s="4">
        <f>IF('True_Odds_Calculator_3-way'!C80="","",'True_Odds_Calculator_3-way'!C80)</f>
        <v>1.73</v>
      </c>
      <c r="D79" s="4">
        <f t="shared" si="5"/>
        <v>4.8059129842764836E-2</v>
      </c>
      <c r="E79" s="4">
        <f t="shared" si="6"/>
        <v>5.3999315236241259</v>
      </c>
      <c r="F79" s="4">
        <f t="shared" si="7"/>
        <v>3.9557354101053668</v>
      </c>
      <c r="G79" s="4">
        <f t="shared" si="8"/>
        <v>1.7793120282972683</v>
      </c>
      <c r="I79" s="4">
        <f t="shared" si="9"/>
        <v>1.0480591298427648</v>
      </c>
    </row>
    <row r="80" spans="1:9" x14ac:dyDescent="0.2">
      <c r="A80" s="4">
        <f>IF('True_Odds_Calculator_3-way'!A81="","",'True_Odds_Calculator_3-way'!A81)</f>
        <v>2.91</v>
      </c>
      <c r="B80" s="4">
        <f>IF('True_Odds_Calculator_3-way'!B81="","",'True_Odds_Calculator_3-way'!B81)</f>
        <v>3.65</v>
      </c>
      <c r="C80" s="4">
        <f>IF('True_Odds_Calculator_3-way'!C81="","",'True_Odds_Calculator_3-way'!C81)</f>
        <v>2.35</v>
      </c>
      <c r="D80" s="4">
        <f t="shared" si="5"/>
        <v>4.314712931719189E-2</v>
      </c>
      <c r="E80" s="4">
        <f t="shared" si="6"/>
        <v>3.0371113573935253</v>
      </c>
      <c r="F80" s="4">
        <f t="shared" si="7"/>
        <v>3.8522251559724827</v>
      </c>
      <c r="G80" s="4">
        <f t="shared" si="8"/>
        <v>2.432205089561438</v>
      </c>
      <c r="I80" s="4">
        <f t="shared" si="9"/>
        <v>1.0431471293171919</v>
      </c>
    </row>
    <row r="81" spans="1:9" x14ac:dyDescent="0.2">
      <c r="A81" s="4">
        <f>IF('True_Odds_Calculator_3-way'!A82="","",'True_Odds_Calculator_3-way'!A82)</f>
        <v>2.4500000000000002</v>
      </c>
      <c r="B81" s="4">
        <f>IF('True_Odds_Calculator_3-way'!B82="","",'True_Odds_Calculator_3-way'!B82)</f>
        <v>3.22</v>
      </c>
      <c r="C81" s="4">
        <f>IF('True_Odds_Calculator_3-way'!C82="","",'True_Odds_Calculator_3-way'!C82)</f>
        <v>3.08</v>
      </c>
      <c r="D81" s="4">
        <f t="shared" si="5"/>
        <v>4.3397596192627175E-2</v>
      </c>
      <c r="E81" s="4">
        <f t="shared" si="6"/>
        <v>2.5400218549378497</v>
      </c>
      <c r="F81" s="4">
        <f t="shared" si="7"/>
        <v>3.377315655648383</v>
      </c>
      <c r="G81" s="4">
        <f t="shared" si="8"/>
        <v>3.2236283262546586</v>
      </c>
      <c r="I81" s="4">
        <f t="shared" si="9"/>
        <v>1.0433975961926272</v>
      </c>
    </row>
    <row r="82" spans="1: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3.65</v>
      </c>
      <c r="C82" s="4">
        <f>IF('True_Odds_Calculator_3-way'!C83="","",'True_Odds_Calculator_3-way'!C83)</f>
        <v>2.36</v>
      </c>
      <c r="D82" s="4">
        <f t="shared" si="5"/>
        <v>5.6124355367148437E-2</v>
      </c>
      <c r="E82" s="4">
        <f t="shared" si="6"/>
        <v>2.9436454912310217</v>
      </c>
      <c r="F82" s="4">
        <f t="shared" si="7"/>
        <v>3.9175054171946213</v>
      </c>
      <c r="G82" s="4">
        <f t="shared" si="8"/>
        <v>2.4690096384931541</v>
      </c>
      <c r="I82" s="4">
        <f t="shared" si="9"/>
        <v>1.0561243553671484</v>
      </c>
    </row>
    <row r="83" spans="1:9" x14ac:dyDescent="0.2">
      <c r="A83" s="4">
        <f>IF('True_Odds_Calculator_3-way'!A84="","",'True_Odds_Calculator_3-way'!A84)</f>
        <v>2.79</v>
      </c>
      <c r="B83" s="4">
        <f>IF('True_Odds_Calculator_3-way'!B84="","",'True_Odds_Calculator_3-way'!B84)</f>
        <v>3.26</v>
      </c>
      <c r="C83" s="4">
        <f>IF('True_Odds_Calculator_3-way'!C84="","",'True_Odds_Calculator_3-way'!C84)</f>
        <v>2.5299999999999998</v>
      </c>
      <c r="D83" s="4">
        <f t="shared" si="5"/>
        <v>6.0428322321816719E-2</v>
      </c>
      <c r="E83" s="4">
        <f t="shared" si="6"/>
        <v>2.9561295741823859</v>
      </c>
      <c r="F83" s="4">
        <f t="shared" si="7"/>
        <v>3.4891142339045014</v>
      </c>
      <c r="G83" s="4">
        <f t="shared" si="8"/>
        <v>2.6658552308877068</v>
      </c>
      <c r="I83" s="4">
        <f t="shared" si="9"/>
        <v>1.0604283223218167</v>
      </c>
    </row>
    <row r="84" spans="1:9" x14ac:dyDescent="0.2">
      <c r="A84" s="4">
        <f>IF('True_Odds_Calculator_3-way'!A85="","",'True_Odds_Calculator_3-way'!A85)</f>
        <v>1.95</v>
      </c>
      <c r="B84" s="4">
        <f>IF('True_Odds_Calculator_3-way'!B85="","",'True_Odds_Calculator_3-way'!B85)</f>
        <v>3.51</v>
      </c>
      <c r="C84" s="4">
        <f>IF('True_Odds_Calculator_3-way'!C85="","",'True_Odds_Calculator_3-way'!C85)</f>
        <v>3.85</v>
      </c>
      <c r="D84" s="4">
        <f t="shared" si="5"/>
        <v>5.7461057461057674E-2</v>
      </c>
      <c r="E84" s="4">
        <f t="shared" si="6"/>
        <v>2.0256576810652813</v>
      </c>
      <c r="F84" s="4">
        <f t="shared" si="7"/>
        <v>3.7629832459275079</v>
      </c>
      <c r="G84" s="4">
        <f t="shared" si="8"/>
        <v>4.1565079202337634</v>
      </c>
      <c r="I84" s="4">
        <f t="shared" si="9"/>
        <v>1.0574610574610577</v>
      </c>
    </row>
    <row r="85" spans="1:9" x14ac:dyDescent="0.2">
      <c r="A85" s="4">
        <f>IF('True_Odds_Calculator_3-way'!A86="","",'True_Odds_Calculator_3-way'!A86)</f>
        <v>2.15</v>
      </c>
      <c r="B85" s="4">
        <f>IF('True_Odds_Calculator_3-way'!B86="","",'True_Odds_Calculator_3-way'!B86)</f>
        <v>3.42</v>
      </c>
      <c r="C85" s="4">
        <f>IF('True_Odds_Calculator_3-way'!C86="","",'True_Odds_Calculator_3-way'!C86)</f>
        <v>3.48</v>
      </c>
      <c r="D85" s="4">
        <f t="shared" si="5"/>
        <v>4.4870261727561367E-2</v>
      </c>
      <c r="E85" s="4">
        <f t="shared" si="6"/>
        <v>2.2214347228202742</v>
      </c>
      <c r="F85" s="4">
        <f t="shared" si="7"/>
        <v>3.6043711474966473</v>
      </c>
      <c r="G85" s="4">
        <f t="shared" si="8"/>
        <v>3.6710777759286572</v>
      </c>
      <c r="I85" s="4">
        <f t="shared" si="9"/>
        <v>1.0448702617275614</v>
      </c>
    </row>
    <row r="86" spans="1:9" x14ac:dyDescent="0.2">
      <c r="A86" s="4">
        <f>IF('True_Odds_Calculator_3-way'!A87="","",'True_Odds_Calculator_3-way'!A87)</f>
        <v>2.09</v>
      </c>
      <c r="B86" s="4">
        <f>IF('True_Odds_Calculator_3-way'!B87="","",'True_Odds_Calculator_3-way'!B87)</f>
        <v>3.42</v>
      </c>
      <c r="C86" s="4">
        <f>IF('True_Odds_Calculator_3-way'!C87="","",'True_Odds_Calculator_3-way'!C87)</f>
        <v>3.65</v>
      </c>
      <c r="D86" s="4">
        <f t="shared" si="5"/>
        <v>4.483916307997049E-2</v>
      </c>
      <c r="E86" s="4">
        <f t="shared" si="6"/>
        <v>2.1573925202809212</v>
      </c>
      <c r="F86" s="4">
        <f t="shared" si="7"/>
        <v>3.6042364799244044</v>
      </c>
      <c r="G86" s="4">
        <f t="shared" si="8"/>
        <v>3.8606131036615645</v>
      </c>
      <c r="I86" s="4">
        <f t="shared" si="9"/>
        <v>1.0448391630799705</v>
      </c>
    </row>
    <row r="87" spans="1:9" x14ac:dyDescent="0.2">
      <c r="A87" s="4">
        <f>IF('True_Odds_Calculator_3-way'!A88="","",'True_Odds_Calculator_3-way'!A88)</f>
        <v>2.41</v>
      </c>
      <c r="B87" s="4">
        <f>IF('True_Odds_Calculator_3-way'!B88="","",'True_Odds_Calculator_3-way'!B88)</f>
        <v>3.64</v>
      </c>
      <c r="C87" s="4">
        <f>IF('True_Odds_Calculator_3-way'!C88="","",'True_Odds_Calculator_3-way'!C88)</f>
        <v>2.74</v>
      </c>
      <c r="D87" s="4">
        <f t="shared" si="5"/>
        <v>5.4626537711009338E-2</v>
      </c>
      <c r="E87" s="4">
        <f t="shared" si="6"/>
        <v>2.5206128571476514</v>
      </c>
      <c r="F87" s="4">
        <f t="shared" si="7"/>
        <v>3.8983857860248503</v>
      </c>
      <c r="G87" s="4">
        <f t="shared" si="8"/>
        <v>2.883883396117513</v>
      </c>
      <c r="I87" s="4">
        <f t="shared" si="9"/>
        <v>1.0546265377110093</v>
      </c>
    </row>
    <row r="88" spans="1:9" x14ac:dyDescent="0.2">
      <c r="A88" s="4">
        <f>IF('True_Odds_Calculator_3-way'!A89="","",'True_Odds_Calculator_3-way'!A89)</f>
        <v>5.8</v>
      </c>
      <c r="B88" s="4">
        <f>IF('True_Odds_Calculator_3-way'!B89="","",'True_Odds_Calculator_3-way'!B89)</f>
        <v>4.18</v>
      </c>
      <c r="C88" s="4">
        <f>IF('True_Odds_Calculator_3-way'!C89="","",'True_Odds_Calculator_3-way'!C89)</f>
        <v>1.54</v>
      </c>
      <c r="D88" s="4">
        <f t="shared" si="5"/>
        <v>6.099889221486321E-2</v>
      </c>
      <c r="E88" s="4">
        <f t="shared" si="6"/>
        <v>6.5754507413338841</v>
      </c>
      <c r="F88" s="4">
        <f t="shared" si="7"/>
        <v>4.5682650204579707</v>
      </c>
      <c r="G88" s="4">
        <f t="shared" si="8"/>
        <v>1.589780420174365</v>
      </c>
      <c r="I88" s="4">
        <f t="shared" si="9"/>
        <v>1.0609988922148632</v>
      </c>
    </row>
    <row r="89" spans="1:9" x14ac:dyDescent="0.2">
      <c r="A89" s="4">
        <f>IF('True_Odds_Calculator_3-way'!A90="","",'True_Odds_Calculator_3-way'!A90)</f>
        <v>5.52</v>
      </c>
      <c r="B89" s="4">
        <f>IF('True_Odds_Calculator_3-way'!B90="","",'True_Odds_Calculator_3-way'!B90)</f>
        <v>4.1399999999999997</v>
      </c>
      <c r="C89" s="4">
        <f>IF('True_Odds_Calculator_3-way'!C90="","",'True_Odds_Calculator_3-way'!C90)</f>
        <v>1.56</v>
      </c>
      <c r="D89" s="4">
        <f t="shared" si="5"/>
        <v>6.3730955035302905E-2</v>
      </c>
      <c r="E89" s="4">
        <f t="shared" si="6"/>
        <v>6.2532920216886128</v>
      </c>
      <c r="F89" s="4">
        <f t="shared" si="7"/>
        <v>4.5392184425077309</v>
      </c>
      <c r="G89" s="4">
        <f t="shared" si="8"/>
        <v>1.6134705706005796</v>
      </c>
      <c r="I89" s="4">
        <f t="shared" si="9"/>
        <v>1.0637309550353029</v>
      </c>
    </row>
    <row r="90" spans="1:9" x14ac:dyDescent="0.2">
      <c r="A90" s="4">
        <f>IF('True_Odds_Calculator_3-way'!A91="","",'True_Odds_Calculator_3-way'!A91)</f>
        <v>1.65</v>
      </c>
      <c r="B90" s="4">
        <f>IF('True_Odds_Calculator_3-way'!B91="","",'True_Odds_Calculator_3-way'!B91)</f>
        <v>4.04</v>
      </c>
      <c r="C90" s="4">
        <f>IF('True_Odds_Calculator_3-way'!C91="","",'True_Odds_Calculator_3-way'!C91)</f>
        <v>4.79</v>
      </c>
      <c r="D90" s="4">
        <f t="shared" si="5"/>
        <v>6.2353625759235642E-2</v>
      </c>
      <c r="E90" s="4">
        <f t="shared" si="6"/>
        <v>1.7085954155120304</v>
      </c>
      <c r="F90" s="4">
        <f t="shared" si="7"/>
        <v>4.4103337363498492</v>
      </c>
      <c r="G90" s="4">
        <f t="shared" si="8"/>
        <v>5.3196094416406039</v>
      </c>
      <c r="I90" s="4">
        <f t="shared" si="9"/>
        <v>1.0623536257592356</v>
      </c>
    </row>
    <row r="91" spans="1:9" x14ac:dyDescent="0.2">
      <c r="A91" s="4">
        <f>IF('True_Odds_Calculator_3-way'!A92="","",'True_Odds_Calculator_3-way'!A92)</f>
        <v>2.13</v>
      </c>
      <c r="B91" s="4">
        <f>IF('True_Odds_Calculator_3-way'!B92="","",'True_Odds_Calculator_3-way'!B92)</f>
        <v>3.73</v>
      </c>
      <c r="C91" s="4">
        <f>IF('True_Odds_Calculator_3-way'!C92="","",'True_Odds_Calculator_3-way'!C92)</f>
        <v>3.15</v>
      </c>
      <c r="D91" s="4">
        <f t="shared" si="5"/>
        <v>5.5040400280743196E-2</v>
      </c>
      <c r="E91" s="4">
        <f t="shared" si="6"/>
        <v>2.2166226984206419</v>
      </c>
      <c r="F91" s="4">
        <f t="shared" si="7"/>
        <v>4.0040085787264541</v>
      </c>
      <c r="G91" s="4">
        <f t="shared" si="8"/>
        <v>3.3432123322394767</v>
      </c>
      <c r="I91" s="4">
        <f t="shared" si="9"/>
        <v>1.0550404002807432</v>
      </c>
    </row>
    <row r="92" spans="1:9" x14ac:dyDescent="0.2">
      <c r="A92" s="4">
        <f>IF('True_Odds_Calculator_3-way'!A93="","",'True_Odds_Calculator_3-way'!A93)</f>
        <v>3.52</v>
      </c>
      <c r="B92" s="4">
        <f>IF('True_Odds_Calculator_3-way'!B93="","",'True_Odds_Calculator_3-way'!B93)</f>
        <v>3.6</v>
      </c>
      <c r="C92" s="4">
        <f>IF('True_Odds_Calculator_3-way'!C93="","",'True_Odds_Calculator_3-way'!C93)</f>
        <v>2.02</v>
      </c>
      <c r="D92" s="4">
        <f t="shared" si="5"/>
        <v>5.6918191819181896E-2</v>
      </c>
      <c r="E92" s="4">
        <f t="shared" si="6"/>
        <v>3.7719028009179216</v>
      </c>
      <c r="F92" s="4">
        <f t="shared" si="7"/>
        <v>3.8639122804192767</v>
      </c>
      <c r="G92" s="4">
        <f t="shared" si="8"/>
        <v>2.1005015448983344</v>
      </c>
      <c r="I92" s="4">
        <f t="shared" si="9"/>
        <v>1.0569181918191819</v>
      </c>
    </row>
    <row r="93" spans="1:9" x14ac:dyDescent="0.2">
      <c r="A93" s="4">
        <f>IF('True_Odds_Calculator_3-way'!A94="","",'True_Odds_Calculator_3-way'!A94)</f>
        <v>1.7</v>
      </c>
      <c r="B93" s="4">
        <f>IF('True_Odds_Calculator_3-way'!B94="","",'True_Odds_Calculator_3-way'!B94)</f>
        <v>3.88</v>
      </c>
      <c r="C93" s="4">
        <f>IF('True_Odds_Calculator_3-way'!C94="","",'True_Odds_Calculator_3-way'!C94)</f>
        <v>4.68</v>
      </c>
      <c r="D93" s="4">
        <f t="shared" si="5"/>
        <v>5.9642466555747564E-2</v>
      </c>
      <c r="E93" s="4">
        <f t="shared" si="6"/>
        <v>1.7594653502065585</v>
      </c>
      <c r="F93" s="4">
        <f t="shared" si="7"/>
        <v>4.2043103698753539</v>
      </c>
      <c r="G93" s="4">
        <f t="shared" si="8"/>
        <v>5.1601080522074056</v>
      </c>
      <c r="I93" s="4">
        <f t="shared" si="9"/>
        <v>1.0596424665557476</v>
      </c>
    </row>
    <row r="94" spans="1:9" x14ac:dyDescent="0.2">
      <c r="A94" s="4">
        <f>IF('True_Odds_Calculator_3-way'!A95="","",'True_Odds_Calculator_3-way'!A95)</f>
        <v>12.63</v>
      </c>
      <c r="B94" s="4">
        <f>IF('True_Odds_Calculator_3-way'!B95="","",'True_Odds_Calculator_3-way'!B95)</f>
        <v>5.62</v>
      </c>
      <c r="C94" s="4">
        <f>IF('True_Odds_Calculator_3-way'!C95="","",'True_Odds_Calculator_3-way'!C95)</f>
        <v>1.29</v>
      </c>
      <c r="D94" s="4">
        <f t="shared" si="5"/>
        <v>3.2306305247244316E-2</v>
      </c>
      <c r="E94" s="4">
        <f t="shared" si="6"/>
        <v>14.618217051169593</v>
      </c>
      <c r="F94" s="4">
        <f t="shared" si="7"/>
        <v>5.9820356605602596</v>
      </c>
      <c r="G94" s="4">
        <f t="shared" si="8"/>
        <v>1.3081727582307185</v>
      </c>
      <c r="I94" s="4">
        <f t="shared" si="9"/>
        <v>1.0323063052472443</v>
      </c>
    </row>
    <row r="95" spans="1:9" x14ac:dyDescent="0.2">
      <c r="A95" s="4">
        <f>IF('True_Odds_Calculator_3-way'!A96="","",'True_Odds_Calculator_3-way'!A96)</f>
        <v>1.66</v>
      </c>
      <c r="B95" s="4">
        <f>IF('True_Odds_Calculator_3-way'!B96="","",'True_Odds_Calculator_3-way'!B96)</f>
        <v>3.96</v>
      </c>
      <c r="C95" s="4">
        <f>IF('True_Odds_Calculator_3-way'!C96="","",'True_Odds_Calculator_3-way'!C96)</f>
        <v>5.64</v>
      </c>
      <c r="D95" s="4">
        <f t="shared" si="5"/>
        <v>3.2239855618476421E-2</v>
      </c>
      <c r="E95" s="4">
        <f t="shared" si="6"/>
        <v>1.6901512620733217</v>
      </c>
      <c r="F95" s="4">
        <f t="shared" si="7"/>
        <v>4.1360147648898336</v>
      </c>
      <c r="G95" s="4">
        <f t="shared" si="8"/>
        <v>6.0039020800729617</v>
      </c>
      <c r="I95" s="4">
        <f t="shared" si="9"/>
        <v>1.0322398556184764</v>
      </c>
    </row>
    <row r="96" spans="1:9" x14ac:dyDescent="0.2">
      <c r="A96" s="4">
        <f>IF('True_Odds_Calculator_3-way'!A97="","",'True_Odds_Calculator_3-way'!A97)</f>
        <v>3.74</v>
      </c>
      <c r="B96" s="4">
        <f>IF('True_Odds_Calculator_3-way'!B97="","",'True_Odds_Calculator_3-way'!B97)</f>
        <v>3.38</v>
      </c>
      <c r="C96" s="4">
        <f>IF('True_Odds_Calculator_3-way'!C97="","",'True_Odds_Calculator_3-way'!C97)</f>
        <v>2.15</v>
      </c>
      <c r="D96" s="4">
        <f t="shared" si="5"/>
        <v>2.8353946379832795E-2</v>
      </c>
      <c r="E96" s="4">
        <f t="shared" si="6"/>
        <v>3.877045493234073</v>
      </c>
      <c r="F96" s="4">
        <f t="shared" si="7"/>
        <v>3.491538763928987</v>
      </c>
      <c r="G96" s="4">
        <f t="shared" si="8"/>
        <v>2.1945948884853914</v>
      </c>
      <c r="I96" s="4">
        <f t="shared" si="9"/>
        <v>1.0283539463798328</v>
      </c>
    </row>
    <row r="97" spans="1:9" x14ac:dyDescent="0.2">
      <c r="A97" s="4">
        <f>IF('True_Odds_Calculator_3-way'!A98="","",'True_Odds_Calculator_3-way'!A98)</f>
        <v>1.63</v>
      </c>
      <c r="B97" s="4">
        <f>IF('True_Odds_Calculator_3-way'!B98="","",'True_Odds_Calculator_3-way'!B98)</f>
        <v>4.12</v>
      </c>
      <c r="C97" s="4">
        <f>IF('True_Odds_Calculator_3-way'!C98="","",'True_Odds_Calculator_3-way'!C98)</f>
        <v>5.75</v>
      </c>
      <c r="D97" s="4">
        <f t="shared" si="5"/>
        <v>3.012842259554005E-2</v>
      </c>
      <c r="E97" s="4">
        <f t="shared" si="6"/>
        <v>1.6571267948949024</v>
      </c>
      <c r="F97" s="4">
        <f t="shared" si="7"/>
        <v>4.2978285307244537</v>
      </c>
      <c r="G97" s="4">
        <f t="shared" si="8"/>
        <v>6.1023894560510765</v>
      </c>
      <c r="I97" s="4">
        <f t="shared" si="9"/>
        <v>1.03012842259554</v>
      </c>
    </row>
    <row r="98" spans="1:9" x14ac:dyDescent="0.2">
      <c r="A98" s="4">
        <f>IF('True_Odds_Calculator_3-way'!A99="","",'True_Odds_Calculator_3-way'!A99)</f>
        <v>2.4700000000000002</v>
      </c>
      <c r="B98" s="4">
        <f>IF('True_Odds_Calculator_3-way'!B99="","",'True_Odds_Calculator_3-way'!B99)</f>
        <v>3.24</v>
      </c>
      <c r="C98" s="4">
        <f>IF('True_Odds_Calculator_3-way'!C99="","",'True_Odds_Calculator_3-way'!C99)</f>
        <v>3.18</v>
      </c>
      <c r="D98" s="4">
        <f t="shared" si="5"/>
        <v>2.7965683708815137E-2</v>
      </c>
      <c r="E98" s="4">
        <f t="shared" si="6"/>
        <v>2.5282122891707983</v>
      </c>
      <c r="F98" s="4">
        <f t="shared" si="7"/>
        <v>3.3409051525408779</v>
      </c>
      <c r="G98" s="4">
        <f t="shared" si="8"/>
        <v>3.2771465010672758</v>
      </c>
      <c r="I98" s="4">
        <f t="shared" si="9"/>
        <v>1.0279656837088151</v>
      </c>
    </row>
    <row r="99" spans="1:9" x14ac:dyDescent="0.2">
      <c r="A99" s="4">
        <f>IF('True_Odds_Calculator_3-way'!A100="","",'True_Odds_Calculator_3-way'!A100)</f>
        <v>1.1299999999999999</v>
      </c>
      <c r="B99" s="4">
        <f>IF('True_Odds_Calculator_3-way'!B100="","",'True_Odds_Calculator_3-way'!B100)</f>
        <v>9.43</v>
      </c>
      <c r="C99" s="4">
        <f>IF('True_Odds_Calculator_3-way'!C100="","",'True_Odds_Calculator_3-way'!C100)</f>
        <v>26.1</v>
      </c>
      <c r="D99" s="4">
        <f t="shared" si="5"/>
        <v>2.9314467163856772E-2</v>
      </c>
      <c r="E99" s="4">
        <f t="shared" si="6"/>
        <v>1.1426165232814849</v>
      </c>
      <c r="F99" s="4">
        <f t="shared" si="7"/>
        <v>10.387122913613748</v>
      </c>
      <c r="G99" s="4">
        <f t="shared" si="8"/>
        <v>35.035243644810663</v>
      </c>
      <c r="I99" s="4">
        <f t="shared" si="9"/>
        <v>1.0293144671638568</v>
      </c>
    </row>
    <row r="100" spans="1:9" x14ac:dyDescent="0.2">
      <c r="A100" s="4">
        <f>IF('True_Odds_Calculator_3-way'!A101="","",'True_Odds_Calculator_3-way'!A101)</f>
        <v>3.26</v>
      </c>
      <c r="B100" s="4">
        <f>IF('True_Odds_Calculator_3-way'!B101="","",'True_Odds_Calculator_3-way'!B101)</f>
        <v>3.25</v>
      </c>
      <c r="C100" s="4">
        <f>IF('True_Odds_Calculator_3-way'!C101="","",'True_Odds_Calculator_3-way'!C101)</f>
        <v>2.27</v>
      </c>
      <c r="D100" s="4">
        <f t="shared" si="5"/>
        <v>5.496940831121E-2</v>
      </c>
      <c r="E100" s="4">
        <f t="shared" si="6"/>
        <v>3.4671018646881735</v>
      </c>
      <c r="F100" s="4">
        <f t="shared" si="7"/>
        <v>3.455793146554718</v>
      </c>
      <c r="G100" s="4">
        <f t="shared" si="8"/>
        <v>2.3685148680610384</v>
      </c>
      <c r="I100" s="4">
        <f t="shared" si="9"/>
        <v>1.05496940831121</v>
      </c>
    </row>
    <row r="101" spans="1:9" x14ac:dyDescent="0.2">
      <c r="A101" s="4">
        <f>IF('True_Odds_Calculator_3-way'!A102="","",'True_Odds_Calculator_3-way'!A102)</f>
        <v>3.32</v>
      </c>
      <c r="B101" s="4">
        <f>IF('True_Odds_Calculator_3-way'!B102="","",'True_Odds_Calculator_3-way'!B102)</f>
        <v>3.53</v>
      </c>
      <c r="C101" s="4">
        <f>IF('True_Odds_Calculator_3-way'!C102="","",'True_Odds_Calculator_3-way'!C102)</f>
        <v>2.12</v>
      </c>
      <c r="D101" s="4">
        <f t="shared" si="5"/>
        <v>5.6189051464825557E-2</v>
      </c>
      <c r="E101" s="4">
        <f t="shared" si="6"/>
        <v>3.5401345976433247</v>
      </c>
      <c r="F101" s="4">
        <f t="shared" si="7"/>
        <v>3.7799118339368749</v>
      </c>
      <c r="G101" s="4">
        <f t="shared" si="8"/>
        <v>2.2076593756338347</v>
      </c>
      <c r="I101" s="4">
        <f t="shared" si="9"/>
        <v>1.0561890514648256</v>
      </c>
    </row>
    <row r="102" spans="1:9" x14ac:dyDescent="0.2">
      <c r="A102" s="4">
        <f>IF('True_Odds_Calculator_3-way'!A103="","",'True_Odds_Calculator_3-way'!A103)</f>
        <v>3.05</v>
      </c>
      <c r="B102" s="4">
        <f>IF('True_Odds_Calculator_3-way'!B103="","",'True_Odds_Calculator_3-way'!B103)</f>
        <v>3.48</v>
      </c>
      <c r="C102" s="4">
        <f>IF('True_Odds_Calculator_3-way'!C103="","",'True_Odds_Calculator_3-way'!C103)</f>
        <v>2.27</v>
      </c>
      <c r="D102" s="4">
        <f t="shared" si="5"/>
        <v>5.5753808659330328E-2</v>
      </c>
      <c r="E102" s="4">
        <f t="shared" si="6"/>
        <v>3.2332716631447855</v>
      </c>
      <c r="F102" s="4">
        <f t="shared" si="7"/>
        <v>3.7206295509693117</v>
      </c>
      <c r="G102" s="4">
        <f t="shared" si="8"/>
        <v>2.3699825697374446</v>
      </c>
      <c r="I102" s="4">
        <f t="shared" si="9"/>
        <v>1.0557538086593303</v>
      </c>
    </row>
    <row r="103" spans="1:9" x14ac:dyDescent="0.2">
      <c r="A103" s="4">
        <f>IF('True_Odds_Calculator_3-way'!A104="","",'True_Odds_Calculator_3-way'!A104)</f>
        <v>2.57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2.8</v>
      </c>
      <c r="D103" s="4">
        <f t="shared" si="5"/>
        <v>5.4889890817257925E-2</v>
      </c>
      <c r="E103" s="4">
        <f t="shared" si="6"/>
        <v>2.6968103317982868</v>
      </c>
      <c r="F103" s="4">
        <f t="shared" si="7"/>
        <v>3.4441743843878152</v>
      </c>
      <c r="G103" s="4">
        <f t="shared" si="8"/>
        <v>2.9511911914614961</v>
      </c>
      <c r="I103" s="4">
        <f t="shared" si="9"/>
        <v>1.0548898908172579</v>
      </c>
    </row>
    <row r="104" spans="1:9" x14ac:dyDescent="0.2">
      <c r="A104" s="4">
        <f>IF('True_Odds_Calculator_3-way'!A105="","",'True_Odds_Calculator_3-way'!A105)</f>
        <v>1.95</v>
      </c>
      <c r="B104" s="4">
        <f>IF('True_Odds_Calculator_3-way'!B105="","",'True_Odds_Calculator_3-way'!B105)</f>
        <v>3.5</v>
      </c>
      <c r="C104" s="4">
        <f>IF('True_Odds_Calculator_3-way'!C105="","",'True_Odds_Calculator_3-way'!C105)</f>
        <v>3.3</v>
      </c>
      <c r="D104" s="4">
        <f t="shared" si="5"/>
        <v>0.10156510156510157</v>
      </c>
      <c r="E104" s="4">
        <f t="shared" si="6"/>
        <v>2.0878331402085748</v>
      </c>
      <c r="F104" s="4">
        <f t="shared" si="7"/>
        <v>3.9704715733803435</v>
      </c>
      <c r="G104" s="4">
        <f t="shared" si="8"/>
        <v>3.7150515463917522</v>
      </c>
      <c r="I104" s="4">
        <f t="shared" si="9"/>
        <v>1.1015651015651016</v>
      </c>
    </row>
    <row r="105" spans="1:9" x14ac:dyDescent="0.2">
      <c r="A105" s="4">
        <f>IF('True_Odds_Calculator_3-way'!A106="","",'True_Odds_Calculator_3-way'!A106)</f>
        <v>1.35</v>
      </c>
      <c r="B105" s="4">
        <f>IF('True_Odds_Calculator_3-way'!B106="","",'True_Odds_Calculator_3-way'!B106)</f>
        <v>4.33</v>
      </c>
      <c r="C105" s="4">
        <f>IF('True_Odds_Calculator_3-way'!C106="","",'True_Odds_Calculator_3-way'!C106)</f>
        <v>7.5</v>
      </c>
      <c r="D105" s="4">
        <f t="shared" si="5"/>
        <v>0.10502095629116415</v>
      </c>
      <c r="E105" s="4">
        <f t="shared" si="6"/>
        <v>1.4169649566503184</v>
      </c>
      <c r="F105" s="4">
        <f t="shared" si="7"/>
        <v>5.1036058321934759</v>
      </c>
      <c r="G105" s="4">
        <f t="shared" si="8"/>
        <v>10.170213999884011</v>
      </c>
      <c r="I105" s="4">
        <f t="shared" si="9"/>
        <v>1.1050209562911641</v>
      </c>
    </row>
    <row r="106" spans="1:9" x14ac:dyDescent="0.2">
      <c r="A106" s="4">
        <f>IF('True_Odds_Calculator_3-way'!A107="","",'True_Odds_Calculator_3-way'!A107)</f>
        <v>1.73</v>
      </c>
      <c r="B106" s="4">
        <f>IF('True_Odds_Calculator_3-way'!B107="","",'True_Odds_Calculator_3-way'!B107)</f>
        <v>3.6</v>
      </c>
      <c r="C106" s="4">
        <f>IF('True_Odds_Calculator_3-way'!C107="","",'True_Odds_Calculator_3-way'!C107)</f>
        <v>4.2</v>
      </c>
      <c r="D106" s="4">
        <f t="shared" si="5"/>
        <v>9.3907697953940827E-2</v>
      </c>
      <c r="E106" s="4">
        <f t="shared" si="6"/>
        <v>1.8290493105473666</v>
      </c>
      <c r="F106" s="4">
        <f t="shared" si="7"/>
        <v>4.0572031269388269</v>
      </c>
      <c r="G106" s="4">
        <f t="shared" si="8"/>
        <v>4.8357612955705109</v>
      </c>
      <c r="I106" s="4">
        <f t="shared" si="9"/>
        <v>1.0939076979539408</v>
      </c>
    </row>
    <row r="107" spans="1:9" x14ac:dyDescent="0.2">
      <c r="A107" s="4">
        <f>IF('True_Odds_Calculator_3-way'!A108="","",'True_Odds_Calculator_3-way'!A108)</f>
        <v>1.5</v>
      </c>
      <c r="B107" s="4">
        <f>IF('True_Odds_Calculator_3-way'!B108="","",'True_Odds_Calculator_3-way'!B108)</f>
        <v>3.8</v>
      </c>
      <c r="C107" s="4">
        <f>IF('True_Odds_Calculator_3-way'!C108="","",'True_Odds_Calculator_3-way'!C108)</f>
        <v>5.8</v>
      </c>
      <c r="D107" s="4">
        <f t="shared" si="5"/>
        <v>0.10223835450695695</v>
      </c>
      <c r="E107" s="4">
        <f t="shared" si="6"/>
        <v>1.5808096907873763</v>
      </c>
      <c r="F107" s="4">
        <f t="shared" si="7"/>
        <v>4.3653169014084501</v>
      </c>
      <c r="G107" s="4">
        <f t="shared" si="8"/>
        <v>7.2288629737609309</v>
      </c>
      <c r="I107" s="4">
        <f t="shared" si="9"/>
        <v>1.102238354506957</v>
      </c>
    </row>
    <row r="108" spans="1:9" x14ac:dyDescent="0.2">
      <c r="A108" s="4">
        <f>IF('True_Odds_Calculator_3-way'!A109="","",'True_Odds_Calculator_3-way'!A109)</f>
        <v>4.2</v>
      </c>
      <c r="B108" s="4">
        <f>IF('True_Odds_Calculator_3-way'!B109="","",'True_Odds_Calculator_3-way'!B109)</f>
        <v>3.5</v>
      </c>
      <c r="C108" s="4">
        <f>IF('True_Odds_Calculator_3-way'!C109="","",'True_Odds_Calculator_3-way'!C109)</f>
        <v>1.72</v>
      </c>
      <c r="D108" s="4">
        <f t="shared" si="5"/>
        <v>0.10520487264673317</v>
      </c>
      <c r="E108" s="4">
        <f t="shared" si="6"/>
        <v>4.9254545454545466</v>
      </c>
      <c r="F108" s="4">
        <f t="shared" si="7"/>
        <v>3.989690721649485</v>
      </c>
      <c r="G108" s="4">
        <f t="shared" si="8"/>
        <v>1.8304054054054055</v>
      </c>
      <c r="I108" s="4">
        <f t="shared" si="9"/>
        <v>1.1052048726467332</v>
      </c>
    </row>
    <row r="109" spans="1:9" x14ac:dyDescent="0.2">
      <c r="A109" s="4">
        <f>IF('True_Odds_Calculator_3-way'!A110="","",'True_Odds_Calculator_3-way'!A110)</f>
        <v>2.62</v>
      </c>
      <c r="B109" s="4">
        <f>IF('True_Odds_Calculator_3-way'!B110="","",'True_Odds_Calculator_3-way'!B110)</f>
        <v>3.1</v>
      </c>
      <c r="C109" s="4">
        <f>IF('True_Odds_Calculator_3-way'!C110="","",'True_Odds_Calculator_3-way'!C110)</f>
        <v>2.5499999999999998</v>
      </c>
      <c r="D109" s="4">
        <f t="shared" si="5"/>
        <v>9.6416897219365527E-2</v>
      </c>
      <c r="E109" s="4">
        <f t="shared" si="6"/>
        <v>2.8608994341125609</v>
      </c>
      <c r="F109" s="4">
        <f t="shared" si="7"/>
        <v>3.4430320124569858</v>
      </c>
      <c r="G109" s="4">
        <f t="shared" si="8"/>
        <v>2.7776396904658656</v>
      </c>
      <c r="I109" s="4">
        <f t="shared" si="9"/>
        <v>1.0964168972193655</v>
      </c>
    </row>
    <row r="110" spans="1: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3.4</v>
      </c>
      <c r="C110" s="4">
        <f>IF('True_Odds_Calculator_3-way'!C111="","",'True_Odds_Calculator_3-way'!C111)</f>
        <v>4.33</v>
      </c>
      <c r="D110" s="4">
        <f t="shared" si="5"/>
        <v>0.10645987811312296</v>
      </c>
      <c r="E110" s="4">
        <f t="shared" si="6"/>
        <v>1.8318080628421731</v>
      </c>
      <c r="F110" s="4">
        <f t="shared" si="7"/>
        <v>3.8665122074368452</v>
      </c>
      <c r="G110" s="4">
        <f t="shared" si="8"/>
        <v>5.1161295884226012</v>
      </c>
      <c r="I110" s="4">
        <f t="shared" si="9"/>
        <v>1.106459878113123</v>
      </c>
    </row>
    <row r="111" spans="1:9" x14ac:dyDescent="0.2">
      <c r="A111" s="4">
        <f>IF('True_Odds_Calculator_3-way'!A112="","",'True_Odds_Calculator_3-way'!A112)</f>
        <v>2.76</v>
      </c>
      <c r="B111" s="4">
        <f>IF('True_Odds_Calculator_3-way'!B112="","",'True_Odds_Calculator_3-way'!B112)</f>
        <v>3.71</v>
      </c>
      <c r="C111" s="4">
        <f>IF('True_Odds_Calculator_3-way'!C112="","",'True_Odds_Calculator_3-way'!C112)</f>
        <v>2.52</v>
      </c>
      <c r="D111" s="4">
        <f t="shared" si="5"/>
        <v>2.8686016380848223E-2</v>
      </c>
      <c r="E111" s="4">
        <f t="shared" si="6"/>
        <v>2.8348139580667384</v>
      </c>
      <c r="F111" s="4">
        <f t="shared" si="7"/>
        <v>3.8464530777835284</v>
      </c>
      <c r="G111" s="4">
        <f t="shared" si="8"/>
        <v>2.5822218735289502</v>
      </c>
      <c r="I111" s="4">
        <f t="shared" si="9"/>
        <v>1.0286860163808482</v>
      </c>
    </row>
    <row r="112" spans="1:9" x14ac:dyDescent="0.2">
      <c r="A112" s="4">
        <f>IF('True_Odds_Calculator_3-way'!A113="","",'True_Odds_Calculator_3-way'!A113)</f>
        <v>2.14</v>
      </c>
      <c r="B112" s="4">
        <f>IF('True_Odds_Calculator_3-way'!B113="","",'True_Odds_Calculator_3-way'!B113)</f>
        <v>3.65</v>
      </c>
      <c r="C112" s="4">
        <f>IF('True_Odds_Calculator_3-way'!C113="","",'True_Odds_Calculator_3-way'!C113)</f>
        <v>3.49</v>
      </c>
      <c r="D112" s="4">
        <f t="shared" si="5"/>
        <v>2.7795273655292441E-2</v>
      </c>
      <c r="E112" s="4">
        <f t="shared" si="6"/>
        <v>2.1832887097717188</v>
      </c>
      <c r="F112" s="4">
        <f t="shared" si="7"/>
        <v>3.7777545270737507</v>
      </c>
      <c r="G112" s="4">
        <f t="shared" si="8"/>
        <v>3.6066206871003632</v>
      </c>
      <c r="I112" s="4">
        <f t="shared" si="9"/>
        <v>1.0277952736552924</v>
      </c>
    </row>
    <row r="113" spans="1:9" x14ac:dyDescent="0.2">
      <c r="A113" s="4">
        <f>IF('True_Odds_Calculator_3-way'!A114="","",'True_Odds_Calculator_3-way'!A114)</f>
        <v>2.44</v>
      </c>
      <c r="B113" s="4">
        <f>IF('True_Odds_Calculator_3-way'!B114="","",'True_Odds_Calculator_3-way'!B114)</f>
        <v>3.58</v>
      </c>
      <c r="C113" s="4">
        <f>IF('True_Odds_Calculator_3-way'!C114="","",'True_Odds_Calculator_3-way'!C114)</f>
        <v>2.96</v>
      </c>
      <c r="D113" s="4">
        <f t="shared" si="5"/>
        <v>2.7003512350155745E-2</v>
      </c>
      <c r="E113" s="4">
        <f t="shared" si="6"/>
        <v>2.4947927762700037</v>
      </c>
      <c r="F113" s="4">
        <f t="shared" si="7"/>
        <v>3.6992038530035201</v>
      </c>
      <c r="G113" s="4">
        <f t="shared" si="8"/>
        <v>3.0410234021573035</v>
      </c>
      <c r="I113" s="4">
        <f t="shared" si="9"/>
        <v>1.0270035123501557</v>
      </c>
    </row>
    <row r="114" spans="1:9" x14ac:dyDescent="0.2">
      <c r="A114" s="4">
        <f>IF('True_Odds_Calculator_3-way'!A115="","",'True_Odds_Calculator_3-way'!A115)</f>
        <v>1.37</v>
      </c>
      <c r="B114" s="4">
        <f>IF('True_Odds_Calculator_3-way'!B115="","",'True_Odds_Calculator_3-way'!B115)</f>
        <v>5.17</v>
      </c>
      <c r="C114" s="4">
        <f>IF('True_Odds_Calculator_3-way'!C115="","",'True_Odds_Calculator_3-way'!C115)</f>
        <v>9.08</v>
      </c>
      <c r="D114" s="4">
        <f t="shared" si="5"/>
        <v>3.3482763568495333E-2</v>
      </c>
      <c r="E114" s="4">
        <f t="shared" si="6"/>
        <v>1.3912732101932781</v>
      </c>
      <c r="F114" s="4">
        <f t="shared" si="7"/>
        <v>5.486586827655068</v>
      </c>
      <c r="G114" s="4">
        <f t="shared" si="8"/>
        <v>10.103945613514341</v>
      </c>
      <c r="I114" s="4">
        <f t="shared" si="9"/>
        <v>1.0334827635684953</v>
      </c>
    </row>
    <row r="115" spans="1:9" x14ac:dyDescent="0.2">
      <c r="A115" s="4">
        <f>IF('True_Odds_Calculator_3-way'!A116="","",'True_Odds_Calculator_3-way'!A116)</f>
        <v>1.73</v>
      </c>
      <c r="B115" s="4">
        <f>IF('True_Odds_Calculator_3-way'!B116="","",'True_Odds_Calculator_3-way'!B116)</f>
        <v>4.01</v>
      </c>
      <c r="C115" s="4">
        <f>IF('True_Odds_Calculator_3-way'!C116="","",'True_Odds_Calculator_3-way'!C116)</f>
        <v>4.5199999999999996</v>
      </c>
      <c r="D115" s="4">
        <f t="shared" si="5"/>
        <v>4.8650178737513539E-2</v>
      </c>
      <c r="E115" s="4">
        <f t="shared" si="6"/>
        <v>1.7799359910339612</v>
      </c>
      <c r="F115" s="4">
        <f t="shared" si="7"/>
        <v>4.2889034096836154</v>
      </c>
      <c r="G115" s="4">
        <f t="shared" si="8"/>
        <v>4.8775202998009579</v>
      </c>
      <c r="I115" s="4">
        <f t="shared" si="9"/>
        <v>1.0486501787375135</v>
      </c>
    </row>
    <row r="116" spans="1:9" x14ac:dyDescent="0.2">
      <c r="A116" s="4">
        <f>IF('True_Odds_Calculator_3-way'!A117="","",'True_Odds_Calculator_3-way'!A117)</f>
        <v>1.68</v>
      </c>
      <c r="B116" s="4">
        <f>IF('True_Odds_Calculator_3-way'!B117="","",'True_Odds_Calculator_3-way'!B117)</f>
        <v>4.01</v>
      </c>
      <c r="C116" s="4">
        <f>IF('True_Odds_Calculator_3-way'!C117="","",'True_Odds_Calculator_3-way'!C117)</f>
        <v>4.9400000000000004</v>
      </c>
      <c r="D116" s="4">
        <f t="shared" si="5"/>
        <v>4.7043803639157389E-2</v>
      </c>
      <c r="E116" s="4">
        <f t="shared" si="6"/>
        <v>1.7254563362802691</v>
      </c>
      <c r="F116" s="4">
        <f t="shared" si="7"/>
        <v>4.2790763857625187</v>
      </c>
      <c r="G116" s="4">
        <f t="shared" si="8"/>
        <v>5.3548130759517196</v>
      </c>
      <c r="I116" s="4">
        <f t="shared" si="9"/>
        <v>1.0470438036391574</v>
      </c>
    </row>
    <row r="117" spans="1:9" x14ac:dyDescent="0.2">
      <c r="A117" s="4">
        <f>IF('True_Odds_Calculator_3-way'!A118="","",'True_Odds_Calculator_3-way'!A118)</f>
        <v>5.31</v>
      </c>
      <c r="B117" s="4">
        <f>IF('True_Odds_Calculator_3-way'!B118="","",'True_Odds_Calculator_3-way'!B118)</f>
        <v>4.3600000000000003</v>
      </c>
      <c r="C117" s="4">
        <f>IF('True_Odds_Calculator_3-way'!C118="","",'True_Odds_Calculator_3-way'!C118)</f>
        <v>1.58</v>
      </c>
      <c r="D117" s="4">
        <f t="shared" si="5"/>
        <v>5.0593107707677332E-2</v>
      </c>
      <c r="E117" s="4">
        <f t="shared" si="6"/>
        <v>5.8322794632235322</v>
      </c>
      <c r="F117" s="4">
        <f t="shared" si="7"/>
        <v>4.7060278759630458</v>
      </c>
      <c r="G117" s="4">
        <f t="shared" si="8"/>
        <v>1.6232527102486998</v>
      </c>
      <c r="I117" s="4">
        <f t="shared" si="9"/>
        <v>1.0505931077076773</v>
      </c>
    </row>
    <row r="118" spans="1:9" x14ac:dyDescent="0.2">
      <c r="A118" s="4">
        <f>IF('True_Odds_Calculator_3-way'!A119="","",'True_Odds_Calculator_3-way'!A119)</f>
        <v>2.2599999999999998</v>
      </c>
      <c r="B118" s="4">
        <f>IF('True_Odds_Calculator_3-way'!B119="","",'True_Odds_Calculator_3-way'!B119)</f>
        <v>3.61</v>
      </c>
      <c r="C118" s="4">
        <f>IF('True_Odds_Calculator_3-way'!C119="","",'True_Odds_Calculator_3-way'!C119)</f>
        <v>3.08</v>
      </c>
      <c r="D118" s="4">
        <f t="shared" si="5"/>
        <v>4.4161511030826883E-2</v>
      </c>
      <c r="E118" s="4">
        <f t="shared" si="6"/>
        <v>2.3377738513797133</v>
      </c>
      <c r="F118" s="4">
        <f t="shared" si="7"/>
        <v>3.8126057519341834</v>
      </c>
      <c r="G118" s="4">
        <f t="shared" si="8"/>
        <v>3.2262766450250466</v>
      </c>
      <c r="I118" s="4">
        <f t="shared" si="9"/>
        <v>1.0441615110308269</v>
      </c>
    </row>
    <row r="119" spans="1:9" x14ac:dyDescent="0.2">
      <c r="A119" s="4">
        <f>IF('True_Odds_Calculator_3-way'!A120="","",'True_Odds_Calculator_3-way'!A120)</f>
        <v>6.92</v>
      </c>
      <c r="B119" s="4">
        <f>IF('True_Odds_Calculator_3-way'!B120="","",'True_Odds_Calculator_3-way'!B120)</f>
        <v>4.46</v>
      </c>
      <c r="C119" s="4">
        <f>IF('True_Odds_Calculator_3-way'!C120="","",'True_Odds_Calculator_3-way'!C120)</f>
        <v>1.49</v>
      </c>
      <c r="D119" s="4">
        <f t="shared" si="5"/>
        <v>3.9864856754318057E-2</v>
      </c>
      <c r="E119" s="4">
        <f t="shared" si="6"/>
        <v>7.6207671581809135</v>
      </c>
      <c r="F119" s="4">
        <f t="shared" si="7"/>
        <v>4.740977611456108</v>
      </c>
      <c r="G119" s="4">
        <f t="shared" si="8"/>
        <v>1.5200972343891064</v>
      </c>
      <c r="I119" s="4">
        <f t="shared" si="9"/>
        <v>1.0398648567543181</v>
      </c>
    </row>
    <row r="120" spans="1:9" x14ac:dyDescent="0.2">
      <c r="A120" s="4">
        <f>IF('True_Odds_Calculator_3-way'!A121="","",'True_Odds_Calculator_3-way'!A121)</f>
        <v>4.7</v>
      </c>
      <c r="B120" s="4">
        <f>IF('True_Odds_Calculator_3-way'!B121="","",'True_Odds_Calculator_3-way'!B121)</f>
        <v>3.56</v>
      </c>
      <c r="C120" s="4">
        <f>IF('True_Odds_Calculator_3-way'!C121="","",'True_Odds_Calculator_3-way'!C121)</f>
        <v>1.76</v>
      </c>
      <c r="D120" s="4">
        <f t="shared" si="5"/>
        <v>6.1846652033121119E-2</v>
      </c>
      <c r="E120" s="4">
        <f t="shared" si="6"/>
        <v>5.2042564822756541</v>
      </c>
      <c r="F120" s="4">
        <f t="shared" si="7"/>
        <v>3.8419671994266511</v>
      </c>
      <c r="G120" s="4">
        <f t="shared" si="8"/>
        <v>1.8262629737185043</v>
      </c>
      <c r="I120" s="4">
        <f t="shared" si="9"/>
        <v>1.0618466520331211</v>
      </c>
    </row>
    <row r="121" spans="1:9" x14ac:dyDescent="0.2">
      <c r="A121" s="4">
        <f>IF('True_Odds_Calculator_3-way'!A122="","",'True_Odds_Calculator_3-way'!A122)</f>
        <v>2.61</v>
      </c>
      <c r="B121" s="4">
        <f>IF('True_Odds_Calculator_3-way'!B122="","",'True_Odds_Calculator_3-way'!B122)</f>
        <v>3.66</v>
      </c>
      <c r="C121" s="4">
        <f>IF('True_Odds_Calculator_3-way'!C122="","",'True_Odds_Calculator_3-way'!C122)</f>
        <v>2.5099999999999998</v>
      </c>
      <c r="D121" s="4">
        <f t="shared" si="5"/>
        <v>5.477218066994638E-2</v>
      </c>
      <c r="E121" s="4">
        <f t="shared" si="6"/>
        <v>2.7405942409292567</v>
      </c>
      <c r="F121" s="4">
        <f t="shared" si="7"/>
        <v>3.9220815717491355</v>
      </c>
      <c r="G121" s="4">
        <f t="shared" si="8"/>
        <v>2.6305476277043529</v>
      </c>
      <c r="I121" s="4">
        <f t="shared" si="9"/>
        <v>1.0547721806699464</v>
      </c>
    </row>
    <row r="122" spans="1:9" x14ac:dyDescent="0.2">
      <c r="A122" s="4">
        <f>IF('True_Odds_Calculator_3-way'!A123="","",'True_Odds_Calculator_3-way'!A123)</f>
        <v>5.12</v>
      </c>
      <c r="B122" s="4">
        <f>IF('True_Odds_Calculator_3-way'!B123="","",'True_Odds_Calculator_3-way'!B123)</f>
        <v>3.83</v>
      </c>
      <c r="C122" s="4">
        <f>IF('True_Odds_Calculator_3-way'!C123="","",'True_Odds_Calculator_3-way'!C123)</f>
        <v>1.65</v>
      </c>
      <c r="D122" s="4">
        <f t="shared" si="5"/>
        <v>6.2469711804731265E-2</v>
      </c>
      <c r="E122" s="4">
        <f t="shared" si="6"/>
        <v>5.7310116642380917</v>
      </c>
      <c r="F122" s="4">
        <f t="shared" si="7"/>
        <v>4.1619260858715563</v>
      </c>
      <c r="G122" s="4">
        <f t="shared" si="8"/>
        <v>1.7087083862459098</v>
      </c>
      <c r="I122" s="4">
        <f t="shared" si="9"/>
        <v>1.0624697118047313</v>
      </c>
    </row>
    <row r="123" spans="1:9" x14ac:dyDescent="0.2">
      <c r="A123" s="4">
        <f>IF('True_Odds_Calculator_3-way'!A124="","",'True_Odds_Calculator_3-way'!A124)</f>
        <v>3.17</v>
      </c>
      <c r="B123" s="4">
        <f>IF('True_Odds_Calculator_3-way'!B124="","",'True_Odds_Calculator_3-way'!B124)</f>
        <v>3.29</v>
      </c>
      <c r="C123" s="4">
        <f>IF('True_Odds_Calculator_3-way'!C124="","",'True_Odds_Calculator_3-way'!C124)</f>
        <v>2.42</v>
      </c>
      <c r="D123" s="4">
        <f t="shared" si="5"/>
        <v>3.2631921526234065E-2</v>
      </c>
      <c r="E123" s="4">
        <f t="shared" si="6"/>
        <v>3.2832085223507645</v>
      </c>
      <c r="F123" s="4">
        <f t="shared" si="7"/>
        <v>3.412106816731368</v>
      </c>
      <c r="G123" s="4">
        <f t="shared" si="8"/>
        <v>2.4854240237739202</v>
      </c>
      <c r="I123" s="4">
        <f t="shared" si="9"/>
        <v>1.0326319215262341</v>
      </c>
    </row>
    <row r="124" spans="1:9" x14ac:dyDescent="0.2">
      <c r="A124" s="4">
        <f>IF('True_Odds_Calculator_3-way'!A125="","",'True_Odds_Calculator_3-way'!A125)</f>
        <v>2.61</v>
      </c>
      <c r="B124" s="4">
        <f>IF('True_Odds_Calculator_3-way'!B125="","",'True_Odds_Calculator_3-way'!B125)</f>
        <v>3.87</v>
      </c>
      <c r="C124" s="4">
        <f>IF('True_Odds_Calculator_3-way'!C125="","",'True_Odds_Calculator_3-way'!C125)</f>
        <v>2.5499999999999998</v>
      </c>
      <c r="D124" s="4">
        <f t="shared" si="5"/>
        <v>3.3696558013742717E-2</v>
      </c>
      <c r="E124" s="4">
        <f t="shared" si="6"/>
        <v>2.6888256267880548</v>
      </c>
      <c r="F124" s="4">
        <f t="shared" si="7"/>
        <v>4.0458680577644888</v>
      </c>
      <c r="G124" s="4">
        <f t="shared" si="8"/>
        <v>2.6251909132187623</v>
      </c>
      <c r="I124" s="4">
        <f t="shared" si="9"/>
        <v>1.0336965580137427</v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2.79</v>
      </c>
      <c r="B2" s="4">
        <f>IF('True_Odds_Calculator_2-way'!B3="","",'True_Odds_Calculator_2-way'!B3)</f>
        <v>1.47</v>
      </c>
      <c r="C2" s="4">
        <f>1/A2</f>
        <v>0.35842293906810035</v>
      </c>
      <c r="D2">
        <f>1/B2</f>
        <v>0.68027210884353739</v>
      </c>
      <c r="E2">
        <f>C2+D2-1</f>
        <v>3.8695047911637692E-2</v>
      </c>
      <c r="F2">
        <f>C2+D2-(C2*D2)-1</f>
        <v>-0.2051300807061176</v>
      </c>
      <c r="G2">
        <v>0</v>
      </c>
      <c r="H2">
        <f>C2*D2</f>
        <v>0.24382512861775535</v>
      </c>
      <c r="I2">
        <f>((-4*F2*H2)^0.5)/(2*F2)</f>
        <v>-1.0902461344948915</v>
      </c>
      <c r="J2">
        <f>(-((-4*F2*H2)^0.5))/(2*F2)</f>
        <v>1.0902461344948915</v>
      </c>
      <c r="K2">
        <f>IF(A2="","",(C2/($J2+C2-($J2*C2))))</f>
        <v>0.33880611587163051</v>
      </c>
      <c r="L2">
        <f>IF(B2="","",(D2/($J2+D2-($J2*D2))))</f>
        <v>0.66119388412836944</v>
      </c>
      <c r="M2">
        <f>IF(A2="","",1/K2)</f>
        <v>2.9515405807458559</v>
      </c>
      <c r="N2">
        <f>IF(B2="","",1/L2)</f>
        <v>1.5124156832125992</v>
      </c>
    </row>
    <row r="3" spans="1:14" x14ac:dyDescent="0.25">
      <c r="A3" s="4">
        <f>IF('True_Odds_Calculator_2-way'!A4="","",'True_Odds_Calculator_2-way'!A4)</f>
        <v>2.14</v>
      </c>
      <c r="B3" s="4">
        <f>IF('True_Odds_Calculator_2-way'!B4="","",'True_Odds_Calculator_2-way'!B4)</f>
        <v>1.75</v>
      </c>
      <c r="C3" s="4">
        <f t="shared" ref="C3:C66" si="0">1/A3</f>
        <v>0.46728971962616822</v>
      </c>
      <c r="D3">
        <f t="shared" ref="D3:D66" si="1">1/B3</f>
        <v>0.5714285714285714</v>
      </c>
      <c r="E3">
        <f t="shared" ref="E3:E66" si="2">C3+D3-1</f>
        <v>3.8718291054739673E-2</v>
      </c>
      <c r="F3">
        <f t="shared" ref="F3:F66" si="3">C3+D3-(C3*D3)-1</f>
        <v>-0.22830440587449929</v>
      </c>
      <c r="G3">
        <v>0</v>
      </c>
      <c r="H3">
        <f t="shared" ref="H3:H66" si="4">C3*D3</f>
        <v>0.26702269692923897</v>
      </c>
      <c r="I3">
        <f t="shared" ref="I3:I66" si="5">((-4*F3*H3)^0.5)/(2*F3)</f>
        <v>-1.0814761408717504</v>
      </c>
      <c r="J3">
        <f t="shared" ref="J3:J66" si="6">(-((-4*F3*H3)^0.5))/(2*F3)</f>
        <v>1.0814761408717504</v>
      </c>
      <c r="K3">
        <f t="shared" ref="K3:K66" si="7">IF(A3="","",(C3/($J3+C3-($J3*C3))))</f>
        <v>0.44785153960345248</v>
      </c>
      <c r="L3">
        <f t="shared" ref="L3:L66" si="8">IF(B3="","",(D3/($J3+D3-($J3*D3))))</f>
        <v>0.55214846039654741</v>
      </c>
      <c r="M3">
        <f t="shared" ref="M3:M66" si="9">IF(A3="","",1/K3)</f>
        <v>2.2328828005937953</v>
      </c>
      <c r="N3">
        <f t="shared" ref="N3:N66" si="10">IF(B3="","",1/L3)</f>
        <v>1.8111071056538131</v>
      </c>
    </row>
    <row r="4" spans="1:14" x14ac:dyDescent="0.25">
      <c r="A4" s="4">
        <f>IF('True_Odds_Calculator_2-way'!A5="","",'True_Odds_Calculator_2-way'!A5)</f>
        <v>2.23</v>
      </c>
      <c r="B4" s="4">
        <f>IF('True_Odds_Calculator_2-way'!B5="","",'True_Odds_Calculator_2-way'!B5)</f>
        <v>1.69</v>
      </c>
      <c r="C4" s="4">
        <f t="shared" si="0"/>
        <v>0.44843049327354262</v>
      </c>
      <c r="D4">
        <f t="shared" si="1"/>
        <v>0.59171597633136097</v>
      </c>
      <c r="E4">
        <f t="shared" si="2"/>
        <v>4.0146469604903645E-2</v>
      </c>
      <c r="F4">
        <f t="shared" si="3"/>
        <v>-0.2251970175392044</v>
      </c>
      <c r="G4">
        <v>0</v>
      </c>
      <c r="H4">
        <f t="shared" si="4"/>
        <v>0.26534348714410805</v>
      </c>
      <c r="I4">
        <f t="shared" si="5"/>
        <v>-1.0854826817097272</v>
      </c>
      <c r="J4">
        <f t="shared" si="6"/>
        <v>1.0854826817097272</v>
      </c>
      <c r="K4">
        <f t="shared" si="7"/>
        <v>0.42823917030934305</v>
      </c>
      <c r="L4">
        <f t="shared" si="8"/>
        <v>0.571760829690657</v>
      </c>
      <c r="M4">
        <f t="shared" si="9"/>
        <v>2.3351436985029639</v>
      </c>
      <c r="N4">
        <f t="shared" si="10"/>
        <v>1.7489830503797115</v>
      </c>
    </row>
    <row r="5" spans="1:14" x14ac:dyDescent="0.25">
      <c r="A5" s="4">
        <f>IF('True_Odds_Calculator_2-way'!A6="","",'True_Odds_Calculator_2-way'!A6)</f>
        <v>2.27</v>
      </c>
      <c r="B5" s="4">
        <f>IF('True_Odds_Calculator_2-way'!B6="","",'True_Odds_Calculator_2-way'!B6)</f>
        <v>1.67</v>
      </c>
      <c r="C5" s="4">
        <f t="shared" si="0"/>
        <v>0.44052863436123346</v>
      </c>
      <c r="D5">
        <f t="shared" si="1"/>
        <v>0.5988023952095809</v>
      </c>
      <c r="E5">
        <f t="shared" si="2"/>
        <v>3.9331029570814469E-2</v>
      </c>
      <c r="F5">
        <f t="shared" si="3"/>
        <v>-0.22445857184309781</v>
      </c>
      <c r="G5">
        <v>0</v>
      </c>
      <c r="H5">
        <f t="shared" si="4"/>
        <v>0.26378960141391228</v>
      </c>
      <c r="I5">
        <f t="shared" si="5"/>
        <v>-1.0840785170131719</v>
      </c>
      <c r="J5">
        <f t="shared" si="6"/>
        <v>1.0840785170131719</v>
      </c>
      <c r="K5">
        <f t="shared" si="7"/>
        <v>0.42073735021084574</v>
      </c>
      <c r="L5">
        <f t="shared" si="8"/>
        <v>0.57926264978915398</v>
      </c>
      <c r="M5">
        <f t="shared" si="9"/>
        <v>2.376779716606729</v>
      </c>
      <c r="N5">
        <f t="shared" si="10"/>
        <v>1.7263326063988251</v>
      </c>
    </row>
    <row r="6" spans="1:14" x14ac:dyDescent="0.25">
      <c r="A6" s="4">
        <f>IF('True_Odds_Calculator_2-way'!A7="","",'True_Odds_Calculator_2-way'!A7)</f>
        <v>1.89</v>
      </c>
      <c r="B6" s="4">
        <f>IF('True_Odds_Calculator_2-way'!B7="","",'True_Odds_Calculator_2-way'!B7)</f>
        <v>1.98</v>
      </c>
      <c r="C6" s="4">
        <f t="shared" si="0"/>
        <v>0.52910052910052918</v>
      </c>
      <c r="D6">
        <f t="shared" si="1"/>
        <v>0.50505050505050508</v>
      </c>
      <c r="E6">
        <f t="shared" si="2"/>
        <v>3.4151034151034265E-2</v>
      </c>
      <c r="F6">
        <f t="shared" si="3"/>
        <v>-0.23307145529367745</v>
      </c>
      <c r="G6">
        <v>0</v>
      </c>
      <c r="H6">
        <f t="shared" si="4"/>
        <v>0.26722248944471172</v>
      </c>
      <c r="I6">
        <f t="shared" si="5"/>
        <v>-1.0707595557083738</v>
      </c>
      <c r="J6">
        <f t="shared" si="6"/>
        <v>1.0707595557083738</v>
      </c>
      <c r="K6">
        <f t="shared" si="7"/>
        <v>0.5120390612350737</v>
      </c>
      <c r="L6">
        <f t="shared" si="8"/>
        <v>0.48796093876492608</v>
      </c>
      <c r="M6">
        <f t="shared" si="9"/>
        <v>1.9529760045804527</v>
      </c>
      <c r="N6">
        <f t="shared" si="10"/>
        <v>2.0493443645942064</v>
      </c>
    </row>
    <row r="7" spans="1:14" x14ac:dyDescent="0.25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0.44052863436123346</v>
      </c>
      <c r="D7">
        <f t="shared" si="1"/>
        <v>0.59523809523809523</v>
      </c>
      <c r="E7">
        <f t="shared" si="2"/>
        <v>3.5766729599328695E-2</v>
      </c>
      <c r="F7">
        <f t="shared" si="3"/>
        <v>-0.22645269561569115</v>
      </c>
      <c r="G7">
        <v>0</v>
      </c>
      <c r="H7">
        <f t="shared" si="4"/>
        <v>0.2622194252150199</v>
      </c>
      <c r="I7">
        <f t="shared" si="5"/>
        <v>-1.0760778282064791</v>
      </c>
      <c r="J7">
        <f t="shared" si="6"/>
        <v>1.0760778282064791</v>
      </c>
      <c r="K7">
        <f t="shared" si="7"/>
        <v>0.42254374989680582</v>
      </c>
      <c r="L7">
        <f t="shared" si="8"/>
        <v>0.57745625010319412</v>
      </c>
      <c r="M7">
        <f t="shared" si="9"/>
        <v>2.3666188418222287</v>
      </c>
      <c r="N7">
        <f t="shared" si="10"/>
        <v>1.7317329231804059</v>
      </c>
    </row>
    <row r="8" spans="1:14" x14ac:dyDescent="0.25">
      <c r="A8" s="4">
        <f>IF('True_Odds_Calculator_2-way'!A9="","",'True_Odds_Calculator_2-way'!A9)</f>
        <v>2.4</v>
      </c>
      <c r="B8" s="4">
        <f>IF('True_Odds_Calculator_2-way'!B9="","",'True_Odds_Calculator_2-way'!B9)</f>
        <v>1.61</v>
      </c>
      <c r="C8" s="4">
        <f t="shared" si="0"/>
        <v>0.41666666666666669</v>
      </c>
      <c r="D8">
        <f t="shared" si="1"/>
        <v>0.6211180124223602</v>
      </c>
      <c r="E8">
        <f t="shared" si="2"/>
        <v>3.7784679089026829E-2</v>
      </c>
      <c r="F8">
        <f t="shared" si="3"/>
        <v>-0.22101449275362328</v>
      </c>
      <c r="G8">
        <v>0</v>
      </c>
      <c r="H8">
        <f t="shared" si="4"/>
        <v>0.25879917184265011</v>
      </c>
      <c r="I8">
        <f t="shared" si="5"/>
        <v>-1.0821091383745125</v>
      </c>
      <c r="J8">
        <f t="shared" si="6"/>
        <v>1.0821091383745125</v>
      </c>
      <c r="K8">
        <f t="shared" si="7"/>
        <v>0.39762177743270088</v>
      </c>
      <c r="L8">
        <f t="shared" si="8"/>
        <v>0.602378222567299</v>
      </c>
      <c r="M8">
        <f t="shared" si="9"/>
        <v>2.5149527937243179</v>
      </c>
      <c r="N8">
        <f t="shared" si="10"/>
        <v>1.660086574408453</v>
      </c>
    </row>
    <row r="9" spans="1:14" x14ac:dyDescent="0.25">
      <c r="A9" s="4">
        <f>IF('True_Odds_Calculator_2-way'!A10="","",'True_Odds_Calculator_2-way'!A10)</f>
        <v>2.52</v>
      </c>
      <c r="B9" s="4">
        <f>IF('True_Odds_Calculator_2-way'!B10="","",'True_Odds_Calculator_2-way'!B10)</f>
        <v>1.56</v>
      </c>
      <c r="C9" s="4">
        <f t="shared" si="0"/>
        <v>0.3968253968253968</v>
      </c>
      <c r="D9">
        <f t="shared" si="1"/>
        <v>0.64102564102564097</v>
      </c>
      <c r="E9">
        <f t="shared" si="2"/>
        <v>3.7851037851037717E-2</v>
      </c>
      <c r="F9">
        <f t="shared" si="3"/>
        <v>-0.21652421652421661</v>
      </c>
      <c r="G9">
        <v>0</v>
      </c>
      <c r="H9">
        <f t="shared" si="4"/>
        <v>0.25437525437525432</v>
      </c>
      <c r="I9">
        <f t="shared" si="5"/>
        <v>-1.0838874619051497</v>
      </c>
      <c r="J9">
        <f t="shared" si="6"/>
        <v>1.0838874619051497</v>
      </c>
      <c r="K9">
        <f t="shared" si="7"/>
        <v>0.3777135495558997</v>
      </c>
      <c r="L9">
        <f t="shared" si="8"/>
        <v>0.62228645044410036</v>
      </c>
      <c r="M9">
        <f t="shared" si="9"/>
        <v>2.6475089420958278</v>
      </c>
      <c r="N9">
        <f t="shared" si="10"/>
        <v>1.6069769786668839</v>
      </c>
    </row>
    <row r="10" spans="1:14" x14ac:dyDescent="0.25">
      <c r="A10" s="4">
        <f>IF('True_Odds_Calculator_2-way'!A11="","",'True_Odds_Calculator_2-way'!A11)</f>
        <v>2.89</v>
      </c>
      <c r="B10" s="4">
        <f>IF('True_Odds_Calculator_2-way'!B11="","",'True_Odds_Calculator_2-way'!B11)</f>
        <v>1.43</v>
      </c>
      <c r="C10" s="4">
        <f t="shared" si="0"/>
        <v>0.34602076124567471</v>
      </c>
      <c r="D10">
        <f t="shared" si="1"/>
        <v>0.69930069930069938</v>
      </c>
      <c r="E10">
        <f t="shared" si="2"/>
        <v>4.5321460546374093E-2</v>
      </c>
      <c r="F10">
        <f t="shared" si="3"/>
        <v>-0.19665109976528661</v>
      </c>
      <c r="G10">
        <v>0</v>
      </c>
      <c r="H10">
        <f t="shared" si="4"/>
        <v>0.24197256031166067</v>
      </c>
      <c r="I10">
        <f t="shared" si="5"/>
        <v>-1.109263876066203</v>
      </c>
      <c r="J10">
        <f t="shared" si="6"/>
        <v>1.109263876066203</v>
      </c>
      <c r="K10">
        <f t="shared" si="7"/>
        <v>0.32294435073904321</v>
      </c>
      <c r="L10">
        <f t="shared" si="8"/>
        <v>0.67705564926095685</v>
      </c>
      <c r="M10">
        <f t="shared" si="9"/>
        <v>3.096508725765124</v>
      </c>
      <c r="N10">
        <f t="shared" si="10"/>
        <v>1.4769834667084671</v>
      </c>
    </row>
    <row r="11" spans="1:14" x14ac:dyDescent="0.25">
      <c r="A11" s="4">
        <f>IF('True_Odds_Calculator_2-way'!A12="","",'True_Odds_Calculator_2-way'!A12)</f>
        <v>2.34</v>
      </c>
      <c r="B11" s="4">
        <f>IF('True_Odds_Calculator_2-way'!B12="","",'True_Odds_Calculator_2-way'!B12)</f>
        <v>1.64</v>
      </c>
      <c r="C11" s="4">
        <f t="shared" si="0"/>
        <v>0.42735042735042739</v>
      </c>
      <c r="D11">
        <f t="shared" si="1"/>
        <v>0.6097560975609756</v>
      </c>
      <c r="E11">
        <f t="shared" si="2"/>
        <v>3.7106524911402872E-2</v>
      </c>
      <c r="F11">
        <f t="shared" si="3"/>
        <v>-0.22347300396080894</v>
      </c>
      <c r="G11">
        <v>0</v>
      </c>
      <c r="H11">
        <f t="shared" si="4"/>
        <v>0.26057952887221181</v>
      </c>
      <c r="I11">
        <f t="shared" si="5"/>
        <v>-1.0798355319766999</v>
      </c>
      <c r="J11">
        <f t="shared" si="6"/>
        <v>1.0798355319766999</v>
      </c>
      <c r="K11">
        <f t="shared" si="7"/>
        <v>0.40866707460459728</v>
      </c>
      <c r="L11">
        <f t="shared" si="8"/>
        <v>0.59133292539540294</v>
      </c>
      <c r="M11">
        <f t="shared" si="9"/>
        <v>2.4469796128487777</v>
      </c>
      <c r="N11">
        <f t="shared" si="10"/>
        <v>1.6910947404650878</v>
      </c>
    </row>
    <row r="12" spans="1:14" x14ac:dyDescent="0.25">
      <c r="A12" s="4">
        <f>IF('True_Odds_Calculator_2-way'!A13="","",'True_Odds_Calculator_2-way'!A13)</f>
        <v>1.56</v>
      </c>
      <c r="B12" s="4">
        <f>IF('True_Odds_Calculator_2-way'!B13="","",'True_Odds_Calculator_2-way'!B13)</f>
        <v>2.56</v>
      </c>
      <c r="C12" s="4">
        <f t="shared" si="0"/>
        <v>0.64102564102564097</v>
      </c>
      <c r="D12">
        <f t="shared" si="1"/>
        <v>0.390625</v>
      </c>
      <c r="E12">
        <f t="shared" si="2"/>
        <v>3.1650641025640969E-2</v>
      </c>
      <c r="F12">
        <f t="shared" si="3"/>
        <v>-0.21875</v>
      </c>
      <c r="G12">
        <v>0</v>
      </c>
      <c r="H12">
        <f t="shared" si="4"/>
        <v>0.25040064102564102</v>
      </c>
      <c r="I12">
        <f t="shared" si="5"/>
        <v>-1.0699012312772822</v>
      </c>
      <c r="J12">
        <f t="shared" si="6"/>
        <v>1.0699012312772822</v>
      </c>
      <c r="K12">
        <f t="shared" si="7"/>
        <v>0.62533428435616611</v>
      </c>
      <c r="L12">
        <f t="shared" si="8"/>
        <v>0.37466571564383383</v>
      </c>
      <c r="M12">
        <f t="shared" si="9"/>
        <v>1.5991446895152783</v>
      </c>
      <c r="N12">
        <f t="shared" si="10"/>
        <v>2.6690459207925601</v>
      </c>
    </row>
    <row r="13" spans="1:14" x14ac:dyDescent="0.25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0.57471264367816088</v>
      </c>
      <c r="D13">
        <f t="shared" si="1"/>
        <v>0.45662100456621008</v>
      </c>
      <c r="E13">
        <f t="shared" si="2"/>
        <v>3.1333648244370904E-2</v>
      </c>
      <c r="F13">
        <f t="shared" si="3"/>
        <v>-0.23109221644885325</v>
      </c>
      <c r="G13">
        <v>0</v>
      </c>
      <c r="H13">
        <f t="shared" si="4"/>
        <v>0.26242586469322415</v>
      </c>
      <c r="I13">
        <f t="shared" si="5"/>
        <v>-1.0656403571953759</v>
      </c>
      <c r="J13">
        <f t="shared" si="6"/>
        <v>1.0656403571953759</v>
      </c>
      <c r="K13">
        <f t="shared" si="7"/>
        <v>0.5591046698972264</v>
      </c>
      <c r="L13">
        <f t="shared" si="8"/>
        <v>0.4408953301027736</v>
      </c>
      <c r="M13">
        <f t="shared" si="9"/>
        <v>1.7885738643245783</v>
      </c>
      <c r="N13">
        <f t="shared" si="10"/>
        <v>2.2681120250624973</v>
      </c>
    </row>
    <row r="14" spans="1:14" x14ac:dyDescent="0.25">
      <c r="A14" s="4">
        <f>IF('True_Odds_Calculator_2-way'!A15="","",'True_Odds_Calculator_2-way'!A15)</f>
        <v>2.02</v>
      </c>
      <c r="B14" s="4">
        <f>IF('True_Odds_Calculator_2-way'!B15="","",'True_Odds_Calculator_2-way'!B15)</f>
        <v>1.87</v>
      </c>
      <c r="C14" s="4">
        <f t="shared" si="0"/>
        <v>0.49504950495049505</v>
      </c>
      <c r="D14">
        <f t="shared" si="1"/>
        <v>0.53475935828876997</v>
      </c>
      <c r="E14">
        <f t="shared" si="2"/>
        <v>2.9808863239265015E-2</v>
      </c>
      <c r="F14">
        <f t="shared" si="3"/>
        <v>-0.23492349234923493</v>
      </c>
      <c r="G14">
        <v>0</v>
      </c>
      <c r="H14">
        <f t="shared" si="4"/>
        <v>0.2647323555885</v>
      </c>
      <c r="I14">
        <f t="shared" si="5"/>
        <v>-1.0615495921641367</v>
      </c>
      <c r="J14">
        <f t="shared" si="6"/>
        <v>1.0615495921641367</v>
      </c>
      <c r="K14">
        <f t="shared" si="7"/>
        <v>0.48012738724303272</v>
      </c>
      <c r="L14">
        <f t="shared" si="8"/>
        <v>0.51987261275696728</v>
      </c>
      <c r="M14">
        <f t="shared" si="9"/>
        <v>2.0827805840074194</v>
      </c>
      <c r="N14">
        <f t="shared" si="10"/>
        <v>1.9235481451827992</v>
      </c>
    </row>
    <row r="15" spans="1:14" x14ac:dyDescent="0.25">
      <c r="A15" s="4">
        <f>IF('True_Odds_Calculator_2-way'!A16="","",'True_Odds_Calculator_2-way'!A16)</f>
        <v>1.68</v>
      </c>
      <c r="B15" s="4">
        <f>IF('True_Odds_Calculator_2-way'!B16="","",'True_Odds_Calculator_2-way'!B16)</f>
        <v>2.29</v>
      </c>
      <c r="C15" s="4">
        <f t="shared" si="0"/>
        <v>0.59523809523809523</v>
      </c>
      <c r="D15">
        <f t="shared" si="1"/>
        <v>0.4366812227074236</v>
      </c>
      <c r="E15">
        <f t="shared" si="2"/>
        <v>3.1919317945518833E-2</v>
      </c>
      <c r="F15">
        <f t="shared" si="3"/>
        <v>-0.22800998128509042</v>
      </c>
      <c r="G15">
        <v>0</v>
      </c>
      <c r="H15">
        <f t="shared" si="4"/>
        <v>0.25992929923060926</v>
      </c>
      <c r="I15">
        <f t="shared" si="5"/>
        <v>-1.0677035543974551</v>
      </c>
      <c r="J15">
        <f t="shared" si="6"/>
        <v>1.0677035543974551</v>
      </c>
      <c r="K15">
        <f t="shared" si="7"/>
        <v>0.57936138046320074</v>
      </c>
      <c r="L15">
        <f t="shared" si="8"/>
        <v>0.42063861953679943</v>
      </c>
      <c r="M15">
        <f t="shared" si="9"/>
        <v>1.7260384169902692</v>
      </c>
      <c r="N15">
        <f t="shared" si="10"/>
        <v>2.3773375851727168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1.91</v>
      </c>
      <c r="C16" s="4">
        <f t="shared" si="0"/>
        <v>0.53191489361702127</v>
      </c>
      <c r="D16">
        <f t="shared" si="1"/>
        <v>0.52356020942408377</v>
      </c>
      <c r="E16">
        <f t="shared" si="2"/>
        <v>5.5475103041104923E-2</v>
      </c>
      <c r="F16">
        <f t="shared" si="3"/>
        <v>-0.22301437005681191</v>
      </c>
      <c r="G16">
        <v>0</v>
      </c>
      <c r="H16">
        <f t="shared" si="4"/>
        <v>0.27848947309791688</v>
      </c>
      <c r="I16">
        <f t="shared" si="5"/>
        <v>-1.1174753906691854</v>
      </c>
      <c r="J16">
        <f t="shared" si="6"/>
        <v>1.1174753906691854</v>
      </c>
      <c r="K16">
        <f t="shared" si="7"/>
        <v>0.50419023840387511</v>
      </c>
      <c r="L16">
        <f t="shared" si="8"/>
        <v>0.49580976159612478</v>
      </c>
      <c r="M16">
        <f t="shared" si="9"/>
        <v>1.9833783437888832</v>
      </c>
      <c r="N16">
        <f t="shared" si="10"/>
        <v>2.0169026055089594</v>
      </c>
    </row>
    <row r="17" spans="1:14" x14ac:dyDescent="0.25">
      <c r="A17" s="4">
        <f>IF('True_Odds_Calculator_2-way'!A18="","",'True_Odds_Calculator_2-way'!A18)</f>
        <v>1.71</v>
      </c>
      <c r="B17" s="4">
        <f>IF('True_Odds_Calculator_2-way'!B18="","",'True_Odds_Calculator_2-way'!B18)</f>
        <v>2.2400000000000002</v>
      </c>
      <c r="C17" s="4">
        <f t="shared" si="0"/>
        <v>0.58479532163742687</v>
      </c>
      <c r="D17">
        <f t="shared" si="1"/>
        <v>0.4464285714285714</v>
      </c>
      <c r="E17">
        <f t="shared" si="2"/>
        <v>3.1223893065998265E-2</v>
      </c>
      <c r="F17">
        <f t="shared" si="3"/>
        <v>-0.22984544695071008</v>
      </c>
      <c r="G17">
        <v>0</v>
      </c>
      <c r="H17">
        <f t="shared" si="4"/>
        <v>0.2610693400167084</v>
      </c>
      <c r="I17">
        <f t="shared" si="5"/>
        <v>-1.0657613907987189</v>
      </c>
      <c r="J17">
        <f t="shared" si="6"/>
        <v>1.0657613907987189</v>
      </c>
      <c r="K17">
        <f t="shared" si="7"/>
        <v>0.56925221045435459</v>
      </c>
      <c r="L17">
        <f t="shared" si="8"/>
        <v>0.4307477895456453</v>
      </c>
      <c r="M17">
        <f t="shared" si="9"/>
        <v>1.7566905874670904</v>
      </c>
      <c r="N17">
        <f t="shared" si="10"/>
        <v>2.3215441245904116</v>
      </c>
    </row>
    <row r="18" spans="1:14" x14ac:dyDescent="0.25">
      <c r="A18" s="4">
        <f>IF('True_Odds_Calculator_2-way'!A19="","",'True_Odds_Calculator_2-way'!A19)</f>
        <v>2.2599999999999998</v>
      </c>
      <c r="B18" s="4">
        <f>IF('True_Odds_Calculator_2-way'!B19="","",'True_Odds_Calculator_2-way'!B19)</f>
        <v>1.7</v>
      </c>
      <c r="C18" s="4">
        <f t="shared" si="0"/>
        <v>0.44247787610619471</v>
      </c>
      <c r="D18">
        <f t="shared" si="1"/>
        <v>0.58823529411764708</v>
      </c>
      <c r="E18">
        <f t="shared" si="2"/>
        <v>3.0713170223841679E-2</v>
      </c>
      <c r="F18">
        <f t="shared" si="3"/>
        <v>-0.2295679333680376</v>
      </c>
      <c r="G18">
        <v>0</v>
      </c>
      <c r="H18">
        <f t="shared" si="4"/>
        <v>0.26028110359187923</v>
      </c>
      <c r="I18">
        <f t="shared" si="5"/>
        <v>-1.0647942749998995</v>
      </c>
      <c r="J18">
        <f t="shared" si="6"/>
        <v>1.0647942749998995</v>
      </c>
      <c r="K18">
        <f t="shared" si="7"/>
        <v>0.42705098312484241</v>
      </c>
      <c r="L18">
        <f t="shared" si="8"/>
        <v>0.57294901687515787</v>
      </c>
      <c r="M18">
        <f t="shared" si="9"/>
        <v>2.3416407864998732</v>
      </c>
      <c r="N18">
        <f t="shared" si="10"/>
        <v>1.7453559924999296</v>
      </c>
    </row>
    <row r="19" spans="1:14" x14ac:dyDescent="0.25">
      <c r="A19" s="4">
        <f>IF('True_Odds_Calculator_2-way'!A20="","",'True_Odds_Calculator_2-way'!A20)</f>
        <v>2.0099999999999998</v>
      </c>
      <c r="B19" s="4">
        <f>IF('True_Odds_Calculator_2-way'!B20="","",'True_Odds_Calculator_2-way'!B20)</f>
        <v>1.88</v>
      </c>
      <c r="C19" s="4">
        <f t="shared" si="0"/>
        <v>0.49751243781094534</v>
      </c>
      <c r="D19">
        <f t="shared" si="1"/>
        <v>0.53191489361702127</v>
      </c>
      <c r="E19">
        <f t="shared" si="2"/>
        <v>2.9427331427966497E-2</v>
      </c>
      <c r="F19">
        <f t="shared" si="3"/>
        <v>-0.23520694400338749</v>
      </c>
      <c r="G19">
        <v>0</v>
      </c>
      <c r="H19">
        <f t="shared" si="4"/>
        <v>0.26463427543135393</v>
      </c>
      <c r="I19">
        <f t="shared" si="5"/>
        <v>-1.060713208766217</v>
      </c>
      <c r="J19">
        <f t="shared" si="6"/>
        <v>1.060713208766217</v>
      </c>
      <c r="K19">
        <f t="shared" si="7"/>
        <v>0.48278384578010813</v>
      </c>
      <c r="L19">
        <f t="shared" si="8"/>
        <v>0.5172161542198922</v>
      </c>
      <c r="M19">
        <f t="shared" si="9"/>
        <v>2.0713203408538785</v>
      </c>
      <c r="N19">
        <f t="shared" si="10"/>
        <v>1.9334276237142709</v>
      </c>
    </row>
    <row r="20" spans="1:14" x14ac:dyDescent="0.25">
      <c r="A20" s="4">
        <f>IF('True_Odds_Calculator_2-way'!A21="","",'True_Odds_Calculator_2-way'!A21)</f>
        <v>2</v>
      </c>
      <c r="B20" s="4">
        <f>IF('True_Odds_Calculator_2-way'!B21="","",'True_Odds_Calculator_2-way'!B21)</f>
        <v>1.88</v>
      </c>
      <c r="C20" s="4">
        <f t="shared" si="0"/>
        <v>0.5</v>
      </c>
      <c r="D20">
        <f t="shared" si="1"/>
        <v>0.53191489361702127</v>
      </c>
      <c r="E20">
        <f t="shared" si="2"/>
        <v>3.1914893617021267E-2</v>
      </c>
      <c r="F20">
        <f t="shared" si="3"/>
        <v>-0.23404255319148937</v>
      </c>
      <c r="G20">
        <v>0</v>
      </c>
      <c r="H20">
        <f t="shared" si="4"/>
        <v>0.26595744680851063</v>
      </c>
      <c r="I20">
        <f t="shared" si="5"/>
        <v>-1.0660035817780522</v>
      </c>
      <c r="J20">
        <f t="shared" si="6"/>
        <v>1.0660035817780522</v>
      </c>
      <c r="K20">
        <f t="shared" si="7"/>
        <v>0.48402626637238261</v>
      </c>
      <c r="L20">
        <f t="shared" si="8"/>
        <v>0.51597373362761745</v>
      </c>
      <c r="M20">
        <f t="shared" si="9"/>
        <v>2.0660035817780522</v>
      </c>
      <c r="N20">
        <f t="shared" si="10"/>
        <v>1.9380831519646857</v>
      </c>
    </row>
    <row r="21" spans="1:14" x14ac:dyDescent="0.25">
      <c r="A21" s="4">
        <f>IF('True_Odds_Calculator_2-way'!A22="","",'True_Odds_Calculator_2-way'!A22)</f>
        <v>1.81</v>
      </c>
      <c r="B21" s="4">
        <f>IF('True_Odds_Calculator_2-way'!B22="","",'True_Odds_Calculator_2-way'!B22)</f>
        <v>2.08</v>
      </c>
      <c r="C21" s="4">
        <f t="shared" si="0"/>
        <v>0.5524861878453039</v>
      </c>
      <c r="D21">
        <f t="shared" si="1"/>
        <v>0.48076923076923073</v>
      </c>
      <c r="E21">
        <f t="shared" si="2"/>
        <v>3.3255418614534626E-2</v>
      </c>
      <c r="F21">
        <f t="shared" si="3"/>
        <v>-0.23236294092647691</v>
      </c>
      <c r="G21">
        <v>0</v>
      </c>
      <c r="H21">
        <f t="shared" si="4"/>
        <v>0.26561835954101148</v>
      </c>
      <c r="I21">
        <f t="shared" si="5"/>
        <v>-1.0691671651659735</v>
      </c>
      <c r="J21">
        <f t="shared" si="6"/>
        <v>1.0691671651659735</v>
      </c>
      <c r="K21">
        <f t="shared" si="7"/>
        <v>0.5358983848622455</v>
      </c>
      <c r="L21">
        <f t="shared" si="8"/>
        <v>0.4641016151377545</v>
      </c>
      <c r="M21">
        <f t="shared" si="9"/>
        <v>1.8660254037844384</v>
      </c>
      <c r="N21">
        <f t="shared" si="10"/>
        <v>2.1547005383792519</v>
      </c>
    </row>
    <row r="22" spans="1:14" x14ac:dyDescent="0.25">
      <c r="A22" s="4">
        <f>IF('True_Odds_Calculator_2-way'!A23="","",'True_Odds_Calculator_2-way'!A23)</f>
        <v>1.83</v>
      </c>
      <c r="B22" s="4">
        <f>IF('True_Odds_Calculator_2-way'!B23="","",'True_Odds_Calculator_2-way'!B23)</f>
        <v>2.0499999999999998</v>
      </c>
      <c r="C22" s="4">
        <f t="shared" si="0"/>
        <v>0.54644808743169393</v>
      </c>
      <c r="D22">
        <f t="shared" si="1"/>
        <v>0.48780487804878053</v>
      </c>
      <c r="E22">
        <f t="shared" si="2"/>
        <v>3.4252965480474407E-2</v>
      </c>
      <c r="F22">
        <f t="shared" si="3"/>
        <v>-0.23230707716913246</v>
      </c>
      <c r="G22">
        <v>0</v>
      </c>
      <c r="H22">
        <f t="shared" si="4"/>
        <v>0.26656004264960681</v>
      </c>
      <c r="I22">
        <f t="shared" si="5"/>
        <v>-1.0711894933108055</v>
      </c>
      <c r="J22">
        <f t="shared" si="6"/>
        <v>1.0711894933108055</v>
      </c>
      <c r="K22">
        <f t="shared" si="7"/>
        <v>0.52935616627105819</v>
      </c>
      <c r="L22">
        <f t="shared" si="8"/>
        <v>0.47064383372894186</v>
      </c>
      <c r="M22">
        <f t="shared" si="9"/>
        <v>1.8890872794479689</v>
      </c>
      <c r="N22">
        <f t="shared" si="10"/>
        <v>2.1247489679763456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0.55865921787709494</v>
      </c>
      <c r="D23">
        <f t="shared" si="1"/>
        <v>0.47169811320754712</v>
      </c>
      <c r="E23">
        <f t="shared" si="2"/>
        <v>3.0357331084642114E-2</v>
      </c>
      <c r="F23">
        <f t="shared" si="3"/>
        <v>-0.23316116791398755</v>
      </c>
      <c r="G23">
        <v>0</v>
      </c>
      <c r="H23">
        <f t="shared" si="4"/>
        <v>0.26351849899862967</v>
      </c>
      <c r="I23">
        <f t="shared" si="5"/>
        <v>-1.0631081389064057</v>
      </c>
      <c r="J23">
        <f t="shared" si="6"/>
        <v>1.0631081389064057</v>
      </c>
      <c r="K23">
        <f t="shared" si="7"/>
        <v>0.54352096574427933</v>
      </c>
      <c r="L23">
        <f t="shared" si="8"/>
        <v>0.4564790342557204</v>
      </c>
      <c r="M23">
        <f t="shared" si="9"/>
        <v>1.8398554297360612</v>
      </c>
      <c r="N23">
        <f t="shared" si="10"/>
        <v>2.1906811155751749</v>
      </c>
    </row>
    <row r="24" spans="1:14" x14ac:dyDescent="0.25">
      <c r="A24" s="4">
        <f>IF('True_Odds_Calculator_2-way'!A25="","",'True_Odds_Calculator_2-way'!A25)</f>
        <v>1.98</v>
      </c>
      <c r="B24" s="4">
        <f>IF('True_Odds_Calculator_2-way'!B25="","",'True_Odds_Calculator_2-way'!B25)</f>
        <v>1.93</v>
      </c>
      <c r="C24" s="4">
        <f t="shared" si="0"/>
        <v>0.50505050505050508</v>
      </c>
      <c r="D24">
        <f t="shared" si="1"/>
        <v>0.5181347150259068</v>
      </c>
      <c r="E24">
        <f t="shared" si="2"/>
        <v>2.3185220076411994E-2</v>
      </c>
      <c r="F24">
        <f t="shared" si="3"/>
        <v>-0.23849897943162168</v>
      </c>
      <c r="G24">
        <v>0</v>
      </c>
      <c r="H24">
        <f t="shared" si="4"/>
        <v>0.26168419950803373</v>
      </c>
      <c r="I24">
        <f t="shared" si="5"/>
        <v>-1.0474793930096669</v>
      </c>
      <c r="J24">
        <f t="shared" si="6"/>
        <v>1.0474793930096669</v>
      </c>
      <c r="K24">
        <f t="shared" si="7"/>
        <v>0.49345437578019818</v>
      </c>
      <c r="L24">
        <f t="shared" si="8"/>
        <v>0.50654562421980165</v>
      </c>
      <c r="M24">
        <f t="shared" si="9"/>
        <v>2.0265298051494733</v>
      </c>
      <c r="N24">
        <f t="shared" si="10"/>
        <v>1.9741558354989901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2.5099999999999998</v>
      </c>
      <c r="C25" s="4">
        <f t="shared" si="0"/>
        <v>0.62893081761006286</v>
      </c>
      <c r="D25">
        <f t="shared" si="1"/>
        <v>0.39840637450199207</v>
      </c>
      <c r="E25">
        <f t="shared" si="2"/>
        <v>2.7337192112054876E-2</v>
      </c>
      <c r="F25">
        <f t="shared" si="3"/>
        <v>-0.22323285474454391</v>
      </c>
      <c r="G25">
        <v>0</v>
      </c>
      <c r="H25">
        <f t="shared" si="4"/>
        <v>0.25057004685659878</v>
      </c>
      <c r="I25">
        <f t="shared" si="5"/>
        <v>-1.0594623321618033</v>
      </c>
      <c r="J25">
        <f t="shared" si="6"/>
        <v>1.0594623321618033</v>
      </c>
      <c r="K25">
        <f t="shared" si="7"/>
        <v>0.61535326986635819</v>
      </c>
      <c r="L25">
        <f t="shared" si="8"/>
        <v>0.38464673013364192</v>
      </c>
      <c r="M25">
        <f t="shared" si="9"/>
        <v>1.6250827759754636</v>
      </c>
      <c r="N25">
        <f t="shared" si="10"/>
        <v>2.5997881215643228</v>
      </c>
    </row>
    <row r="26" spans="1:14" x14ac:dyDescent="0.25">
      <c r="A26" s="4">
        <f>IF('True_Odds_Calculator_2-way'!A27="","",'True_Odds_Calculator_2-way'!A27)</f>
        <v>1.49</v>
      </c>
      <c r="B26" s="4">
        <f>IF('True_Odds_Calculator_2-way'!B27="","",'True_Odds_Calculator_2-way'!B27)</f>
        <v>2.77</v>
      </c>
      <c r="C26" s="4">
        <f t="shared" si="0"/>
        <v>0.67114093959731547</v>
      </c>
      <c r="D26">
        <f t="shared" si="1"/>
        <v>0.36101083032490977</v>
      </c>
      <c r="E26">
        <f t="shared" si="2"/>
        <v>3.2151769922225348E-2</v>
      </c>
      <c r="F26">
        <f t="shared" si="3"/>
        <v>-0.21013737794684162</v>
      </c>
      <c r="G26">
        <v>0</v>
      </c>
      <c r="H26">
        <f t="shared" si="4"/>
        <v>0.24228914786906697</v>
      </c>
      <c r="I26">
        <f t="shared" si="5"/>
        <v>-1.0737800400040416</v>
      </c>
      <c r="J26">
        <f t="shared" si="6"/>
        <v>1.0737800400040416</v>
      </c>
      <c r="K26">
        <f t="shared" si="7"/>
        <v>0.65524263383163672</v>
      </c>
      <c r="L26">
        <f t="shared" si="8"/>
        <v>0.34475736616836322</v>
      </c>
      <c r="M26">
        <f t="shared" si="9"/>
        <v>1.5261522196019803</v>
      </c>
      <c r="N26">
        <f t="shared" si="10"/>
        <v>2.9005906708071532</v>
      </c>
    </row>
    <row r="27" spans="1:14" x14ac:dyDescent="0.25">
      <c r="A27" s="4">
        <f>IF('True_Odds_Calculator_2-way'!A28="","",'True_Odds_Calculator_2-way'!A28)</f>
        <v>2.2000000000000002</v>
      </c>
      <c r="B27" s="4">
        <f>IF('True_Odds_Calculator_2-way'!B28="","",'True_Odds_Calculator_2-way'!B28)</f>
        <v>1.74</v>
      </c>
      <c r="C27" s="4">
        <f t="shared" si="0"/>
        <v>0.45454545454545453</v>
      </c>
      <c r="D27">
        <f t="shared" si="1"/>
        <v>0.57471264367816088</v>
      </c>
      <c r="E27">
        <f t="shared" si="2"/>
        <v>2.925809822361547E-2</v>
      </c>
      <c r="F27">
        <f t="shared" si="3"/>
        <v>-0.23197492163009403</v>
      </c>
      <c r="G27">
        <v>0</v>
      </c>
      <c r="H27">
        <f t="shared" si="4"/>
        <v>0.2612330198537095</v>
      </c>
      <c r="I27">
        <f t="shared" si="5"/>
        <v>-1.0611908999450221</v>
      </c>
      <c r="J27">
        <f t="shared" si="6"/>
        <v>1.0611908999450221</v>
      </c>
      <c r="K27">
        <f t="shared" si="7"/>
        <v>0.43986417206778194</v>
      </c>
      <c r="L27">
        <f t="shared" si="8"/>
        <v>0.56013582793221794</v>
      </c>
      <c r="M27">
        <f t="shared" si="9"/>
        <v>2.2734290799340271</v>
      </c>
      <c r="N27">
        <f t="shared" si="10"/>
        <v>1.7852812659593167</v>
      </c>
    </row>
    <row r="28" spans="1:14" x14ac:dyDescent="0.25">
      <c r="A28" s="4">
        <f>IF('True_Odds_Calculator_2-way'!A29="","",'True_Odds_Calculator_2-way'!A29)</f>
        <v>1.88</v>
      </c>
      <c r="B28" s="4">
        <f>IF('True_Odds_Calculator_2-way'!B29="","",'True_Odds_Calculator_2-way'!B29)</f>
        <v>2.02</v>
      </c>
      <c r="C28" s="4">
        <f t="shared" si="0"/>
        <v>0.53191489361702127</v>
      </c>
      <c r="D28">
        <f t="shared" si="1"/>
        <v>0.49504950495049505</v>
      </c>
      <c r="E28">
        <f t="shared" si="2"/>
        <v>2.6964398567516312E-2</v>
      </c>
      <c r="F28">
        <f t="shared" si="3"/>
        <v>-0.23635980619338537</v>
      </c>
      <c r="G28">
        <v>0</v>
      </c>
      <c r="H28">
        <f t="shared" si="4"/>
        <v>0.26332420476090163</v>
      </c>
      <c r="I28">
        <f t="shared" si="5"/>
        <v>-1.0555008273018724</v>
      </c>
      <c r="J28">
        <f t="shared" si="6"/>
        <v>1.0555008273018724</v>
      </c>
      <c r="K28">
        <f t="shared" si="7"/>
        <v>0.51844612438456505</v>
      </c>
      <c r="L28">
        <f t="shared" si="8"/>
        <v>0.48155387561543506</v>
      </c>
      <c r="M28">
        <f t="shared" si="9"/>
        <v>1.9288407280256479</v>
      </c>
      <c r="N28">
        <f t="shared" si="10"/>
        <v>2.0766108438479098</v>
      </c>
    </row>
    <row r="29" spans="1:14" x14ac:dyDescent="0.25">
      <c r="A29" s="4">
        <f>IF('True_Odds_Calculator_2-way'!A30="","",'True_Odds_Calculator_2-way'!A30)</f>
        <v>2</v>
      </c>
      <c r="B29" s="4">
        <f>IF('True_Odds_Calculator_2-way'!B30="","",'True_Odds_Calculator_2-way'!B30)</f>
        <v>1.91</v>
      </c>
      <c r="C29" s="4">
        <f t="shared" si="0"/>
        <v>0.5</v>
      </c>
      <c r="D29">
        <f t="shared" si="1"/>
        <v>0.52356020942408377</v>
      </c>
      <c r="E29">
        <f t="shared" si="2"/>
        <v>2.3560209424083656E-2</v>
      </c>
      <c r="F29">
        <f t="shared" si="3"/>
        <v>-0.23821989528795817</v>
      </c>
      <c r="G29">
        <v>0</v>
      </c>
      <c r="H29">
        <f t="shared" si="4"/>
        <v>0.26178010471204188</v>
      </c>
      <c r="I29">
        <f t="shared" si="5"/>
        <v>-1.0482848367219182</v>
      </c>
      <c r="J29">
        <f t="shared" si="6"/>
        <v>1.0482848367219182</v>
      </c>
      <c r="K29">
        <f t="shared" si="7"/>
        <v>0.4882133490771739</v>
      </c>
      <c r="L29">
        <f t="shared" si="8"/>
        <v>0.51178665092282616</v>
      </c>
      <c r="M29">
        <f t="shared" si="9"/>
        <v>2.0482848367219182</v>
      </c>
      <c r="N29">
        <f t="shared" si="10"/>
        <v>1.9539392014169454</v>
      </c>
    </row>
    <row r="30" spans="1:14" x14ac:dyDescent="0.25">
      <c r="A30" s="4">
        <f>IF('True_Odds_Calculator_2-way'!A31="","",'True_Odds_Calculator_2-way'!A31)</f>
        <v>1.89</v>
      </c>
      <c r="B30" s="4">
        <f>IF('True_Odds_Calculator_2-way'!B31="","",'True_Odds_Calculator_2-way'!B31)</f>
        <v>2.02</v>
      </c>
      <c r="C30" s="4">
        <f t="shared" si="0"/>
        <v>0.52910052910052918</v>
      </c>
      <c r="D30">
        <f t="shared" si="1"/>
        <v>0.49504950495049505</v>
      </c>
      <c r="E30">
        <f t="shared" si="2"/>
        <v>2.4150034051024338E-2</v>
      </c>
      <c r="F30">
        <f t="shared" si="3"/>
        <v>-0.23778092094923764</v>
      </c>
      <c r="G30">
        <v>0</v>
      </c>
      <c r="H30">
        <f t="shared" si="4"/>
        <v>0.26193095500026198</v>
      </c>
      <c r="I30">
        <f t="shared" si="5"/>
        <v>-1.0495542964487814</v>
      </c>
      <c r="J30">
        <f t="shared" si="6"/>
        <v>1.0495542964487814</v>
      </c>
      <c r="K30">
        <f t="shared" si="7"/>
        <v>0.51703545910612803</v>
      </c>
      <c r="L30">
        <f t="shared" si="8"/>
        <v>0.48296454089387197</v>
      </c>
      <c r="M30">
        <f t="shared" si="9"/>
        <v>1.9341033238394147</v>
      </c>
      <c r="N30">
        <f t="shared" si="10"/>
        <v>2.0705453823777571</v>
      </c>
    </row>
    <row r="31" spans="1:14" x14ac:dyDescent="0.25">
      <c r="A31" s="4">
        <f>IF('True_Odds_Calculator_2-way'!A32="","",'True_Odds_Calculator_2-way'!A32)</f>
        <v>2.04</v>
      </c>
      <c r="B31" s="4">
        <f>IF('True_Odds_Calculator_2-way'!B32="","",'True_Odds_Calculator_2-way'!B32)</f>
        <v>1.87</v>
      </c>
      <c r="C31" s="4">
        <f t="shared" si="0"/>
        <v>0.49019607843137253</v>
      </c>
      <c r="D31">
        <f t="shared" si="1"/>
        <v>0.53475935828876997</v>
      </c>
      <c r="E31">
        <f t="shared" si="2"/>
        <v>2.4955436720142554E-2</v>
      </c>
      <c r="F31">
        <f t="shared" si="3"/>
        <v>-0.2371815036174898</v>
      </c>
      <c r="G31">
        <v>0</v>
      </c>
      <c r="H31">
        <f t="shared" si="4"/>
        <v>0.26213694033763235</v>
      </c>
      <c r="I31">
        <f t="shared" si="5"/>
        <v>-1.0512928338279499</v>
      </c>
      <c r="J31">
        <f t="shared" si="6"/>
        <v>1.0512928338279499</v>
      </c>
      <c r="K31">
        <f t="shared" si="7"/>
        <v>0.47770444733840695</v>
      </c>
      <c r="L31">
        <f t="shared" si="8"/>
        <v>0.52229555266159289</v>
      </c>
      <c r="M31">
        <f t="shared" si="9"/>
        <v>2.0933445471810685</v>
      </c>
      <c r="N31">
        <f t="shared" si="10"/>
        <v>1.9146247654303168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1.98</v>
      </c>
      <c r="C32" s="4">
        <f t="shared" si="0"/>
        <v>0.5181347150259068</v>
      </c>
      <c r="D32">
        <f t="shared" si="1"/>
        <v>0.50505050505050508</v>
      </c>
      <c r="E32">
        <f t="shared" si="2"/>
        <v>2.3185220076411994E-2</v>
      </c>
      <c r="F32">
        <f t="shared" si="3"/>
        <v>-0.23849897943162168</v>
      </c>
      <c r="G32">
        <v>0</v>
      </c>
      <c r="H32">
        <f t="shared" si="4"/>
        <v>0.26168419950803373</v>
      </c>
      <c r="I32">
        <f t="shared" si="5"/>
        <v>-1.0474793930096669</v>
      </c>
      <c r="J32">
        <f t="shared" si="6"/>
        <v>1.0474793930096669</v>
      </c>
      <c r="K32">
        <f t="shared" si="7"/>
        <v>0.50654562421980165</v>
      </c>
      <c r="L32">
        <f t="shared" si="8"/>
        <v>0.49345437578019818</v>
      </c>
      <c r="M32">
        <f t="shared" si="9"/>
        <v>1.9741558354989901</v>
      </c>
      <c r="N32">
        <f t="shared" si="10"/>
        <v>2.0265298051494733</v>
      </c>
    </row>
    <row r="33" spans="1:14" x14ac:dyDescent="0.25">
      <c r="A33" s="4">
        <f>IF('True_Odds_Calculator_2-way'!A34="","",'True_Odds_Calculator_2-way'!A34)</f>
        <v>1.62</v>
      </c>
      <c r="B33" s="4">
        <f>IF('True_Odds_Calculator_2-way'!B34="","",'True_Odds_Calculator_2-way'!B34)</f>
        <v>2.42</v>
      </c>
      <c r="C33" s="4">
        <f t="shared" si="0"/>
        <v>0.61728395061728392</v>
      </c>
      <c r="D33">
        <f t="shared" si="1"/>
        <v>0.41322314049586778</v>
      </c>
      <c r="E33">
        <f t="shared" si="2"/>
        <v>3.0507091113151752E-2</v>
      </c>
      <c r="F33">
        <f t="shared" si="3"/>
        <v>-0.2245689215386184</v>
      </c>
      <c r="G33">
        <v>0</v>
      </c>
      <c r="H33">
        <f t="shared" si="4"/>
        <v>0.25507601265177021</v>
      </c>
      <c r="I33">
        <f t="shared" si="5"/>
        <v>-1.0657613907987191</v>
      </c>
      <c r="J33">
        <f t="shared" si="6"/>
        <v>1.0657613907987191</v>
      </c>
      <c r="K33">
        <f t="shared" si="7"/>
        <v>0.60212958942600991</v>
      </c>
      <c r="L33">
        <f t="shared" si="8"/>
        <v>0.39787041057399003</v>
      </c>
      <c r="M33">
        <f t="shared" si="9"/>
        <v>1.6607720622952058</v>
      </c>
      <c r="N33">
        <f t="shared" si="10"/>
        <v>2.5133811749341808</v>
      </c>
    </row>
    <row r="34" spans="1:14" x14ac:dyDescent="0.25">
      <c r="A34" s="4">
        <f>IF('True_Odds_Calculator_2-way'!A35="","",'True_Odds_Calculator_2-way'!A35)</f>
        <v>1.88</v>
      </c>
      <c r="B34" s="4">
        <f>IF('True_Odds_Calculator_2-way'!B35="","",'True_Odds_Calculator_2-way'!B35)</f>
        <v>2.04</v>
      </c>
      <c r="C34" s="4">
        <f t="shared" si="0"/>
        <v>0.53191489361702127</v>
      </c>
      <c r="D34">
        <f t="shared" si="1"/>
        <v>0.49019607843137253</v>
      </c>
      <c r="E34">
        <f t="shared" si="2"/>
        <v>2.2110972048393851E-2</v>
      </c>
      <c r="F34">
        <f t="shared" si="3"/>
        <v>-0.23863162286191075</v>
      </c>
      <c r="G34">
        <v>0</v>
      </c>
      <c r="H34">
        <f t="shared" si="4"/>
        <v>0.26074259491030455</v>
      </c>
      <c r="I34">
        <f t="shared" si="5"/>
        <v>-1.0453025125088635</v>
      </c>
      <c r="J34">
        <f t="shared" si="6"/>
        <v>1.0453025125088635</v>
      </c>
      <c r="K34">
        <f t="shared" si="7"/>
        <v>0.52086962844930107</v>
      </c>
      <c r="L34">
        <f t="shared" si="8"/>
        <v>0.47913037155069899</v>
      </c>
      <c r="M34">
        <f t="shared" si="9"/>
        <v>1.9198662110077995</v>
      </c>
      <c r="N34">
        <f t="shared" si="10"/>
        <v>2.0871146130092182</v>
      </c>
    </row>
    <row r="35" spans="1:14" x14ac:dyDescent="0.25">
      <c r="A35" s="4">
        <f>IF('True_Odds_Calculator_2-way'!A36="","",'True_Odds_Calculator_2-way'!A36)</f>
        <v>1.65</v>
      </c>
      <c r="B35" s="4">
        <f>IF('True_Odds_Calculator_2-way'!B36="","",'True_Odds_Calculator_2-way'!B36)</f>
        <v>2.36</v>
      </c>
      <c r="C35" s="4">
        <f t="shared" si="0"/>
        <v>0.60606060606060608</v>
      </c>
      <c r="D35">
        <f t="shared" si="1"/>
        <v>0.42372881355932207</v>
      </c>
      <c r="E35">
        <f t="shared" si="2"/>
        <v>2.9789419619928204E-2</v>
      </c>
      <c r="F35">
        <f t="shared" si="3"/>
        <v>-0.22701592193117603</v>
      </c>
      <c r="G35">
        <v>0</v>
      </c>
      <c r="H35">
        <f t="shared" si="4"/>
        <v>0.25680534155110429</v>
      </c>
      <c r="I35">
        <f t="shared" si="5"/>
        <v>-1.063589074528793</v>
      </c>
      <c r="J35">
        <f t="shared" si="6"/>
        <v>1.063589074528793</v>
      </c>
      <c r="K35">
        <f t="shared" si="7"/>
        <v>0.59124965931908058</v>
      </c>
      <c r="L35">
        <f t="shared" si="8"/>
        <v>0.4087503406809192</v>
      </c>
      <c r="M35">
        <f t="shared" si="9"/>
        <v>1.6913328984437157</v>
      </c>
      <c r="N35">
        <f t="shared" si="10"/>
        <v>2.4464811413591585</v>
      </c>
    </row>
    <row r="36" spans="1:14" x14ac:dyDescent="0.25">
      <c r="A36" s="4">
        <f>IF('True_Odds_Calculator_2-way'!A37="","",'True_Odds_Calculator_2-way'!A37)</f>
        <v>1.66</v>
      </c>
      <c r="B36" s="4">
        <f>IF('True_Odds_Calculator_2-way'!B37="","",'True_Odds_Calculator_2-way'!B37)</f>
        <v>2.34</v>
      </c>
      <c r="C36" s="4">
        <f t="shared" si="0"/>
        <v>0.60240963855421692</v>
      </c>
      <c r="D36">
        <f t="shared" si="1"/>
        <v>0.42735042735042739</v>
      </c>
      <c r="E36">
        <f t="shared" si="2"/>
        <v>2.9760065904644417E-2</v>
      </c>
      <c r="F36">
        <f t="shared" si="3"/>
        <v>-0.22767995057151669</v>
      </c>
      <c r="G36">
        <v>0</v>
      </c>
      <c r="H36">
        <f t="shared" si="4"/>
        <v>0.2574400164761611</v>
      </c>
      <c r="I36">
        <f t="shared" si="5"/>
        <v>-1.0633485251477839</v>
      </c>
      <c r="J36">
        <f t="shared" si="6"/>
        <v>1.0633485251477839</v>
      </c>
      <c r="K36">
        <f t="shared" si="7"/>
        <v>0.58760965346955907</v>
      </c>
      <c r="L36">
        <f t="shared" si="8"/>
        <v>0.41239034653044082</v>
      </c>
      <c r="M36">
        <f t="shared" si="9"/>
        <v>1.7018100265975373</v>
      </c>
      <c r="N36">
        <f t="shared" si="10"/>
        <v>2.4248870236980302</v>
      </c>
    </row>
    <row r="37" spans="1:14" x14ac:dyDescent="0.25">
      <c r="A37" s="4">
        <f>IF('True_Odds_Calculator_2-way'!A38="","",'True_Odds_Calculator_2-way'!A38)</f>
        <v>1.71</v>
      </c>
      <c r="B37" s="4">
        <f>IF('True_Odds_Calculator_2-way'!B38="","",'True_Odds_Calculator_2-way'!B38)</f>
        <v>2.25</v>
      </c>
      <c r="C37" s="4">
        <f t="shared" si="0"/>
        <v>0.58479532163742687</v>
      </c>
      <c r="D37">
        <f t="shared" si="1"/>
        <v>0.44444444444444442</v>
      </c>
      <c r="E37">
        <f t="shared" si="2"/>
        <v>2.9239766081871288E-2</v>
      </c>
      <c r="F37">
        <f t="shared" si="3"/>
        <v>-0.2306692657569851</v>
      </c>
      <c r="G37">
        <v>0</v>
      </c>
      <c r="H37">
        <f t="shared" si="4"/>
        <v>0.25990903183885639</v>
      </c>
      <c r="I37">
        <f t="shared" si="5"/>
        <v>-1.0614897848685503</v>
      </c>
      <c r="J37">
        <f t="shared" si="6"/>
        <v>1.0614897848685503</v>
      </c>
      <c r="K37">
        <f t="shared" si="7"/>
        <v>0.57023669616511363</v>
      </c>
      <c r="L37">
        <f t="shared" si="8"/>
        <v>0.42976330383488626</v>
      </c>
      <c r="M37">
        <f t="shared" si="9"/>
        <v>1.753657747256671</v>
      </c>
      <c r="N37">
        <f t="shared" si="10"/>
        <v>2.3268622310856886</v>
      </c>
    </row>
    <row r="38" spans="1:14" x14ac:dyDescent="0.25">
      <c r="A38" s="4">
        <f>IF('True_Odds_Calculator_2-way'!A39="","",'True_Odds_Calculator_2-way'!A39)</f>
        <v>1.61</v>
      </c>
      <c r="B38" s="4">
        <f>IF('True_Odds_Calculator_2-way'!B39="","",'True_Odds_Calculator_2-way'!B39)</f>
        <v>2.46</v>
      </c>
      <c r="C38" s="4">
        <f t="shared" si="0"/>
        <v>0.6211180124223602</v>
      </c>
      <c r="D38">
        <f t="shared" si="1"/>
        <v>0.4065040650406504</v>
      </c>
      <c r="E38">
        <f t="shared" si="2"/>
        <v>2.7622077463010708E-2</v>
      </c>
      <c r="F38">
        <f t="shared" si="3"/>
        <v>-0.22486491945664788</v>
      </c>
      <c r="G38">
        <v>0</v>
      </c>
      <c r="H38">
        <f t="shared" si="4"/>
        <v>0.25248699691965859</v>
      </c>
      <c r="I38">
        <f t="shared" si="5"/>
        <v>-1.0596407579073908</v>
      </c>
      <c r="J38">
        <f t="shared" si="6"/>
        <v>1.0596407579073908</v>
      </c>
      <c r="K38">
        <f t="shared" si="7"/>
        <v>0.60739287177373846</v>
      </c>
      <c r="L38">
        <f t="shared" si="8"/>
        <v>0.39260712822626126</v>
      </c>
      <c r="M38">
        <f t="shared" si="9"/>
        <v>1.646380862323509</v>
      </c>
      <c r="N38">
        <f t="shared" si="10"/>
        <v>2.5470755065447905</v>
      </c>
    </row>
    <row r="39" spans="1:14" x14ac:dyDescent="0.25">
      <c r="A39" s="4">
        <f>IF('True_Odds_Calculator_2-way'!A40="","",'True_Odds_Calculator_2-way'!A40)</f>
        <v>1.48</v>
      </c>
      <c r="B39" s="4">
        <f>IF('True_Odds_Calculator_2-way'!B40="","",'True_Odds_Calculator_2-way'!B40)</f>
        <v>2.76</v>
      </c>
      <c r="C39" s="4">
        <f t="shared" si="0"/>
        <v>0.67567567567567566</v>
      </c>
      <c r="D39">
        <f t="shared" si="1"/>
        <v>0.3623188405797102</v>
      </c>
      <c r="E39">
        <f t="shared" si="2"/>
        <v>3.7994516255385857E-2</v>
      </c>
      <c r="F39">
        <f t="shared" si="3"/>
        <v>-0.20681551116333718</v>
      </c>
      <c r="G39">
        <v>0</v>
      </c>
      <c r="H39">
        <f t="shared" si="4"/>
        <v>0.2448100274187231</v>
      </c>
      <c r="I39">
        <f t="shared" si="5"/>
        <v>-1.0879853497231118</v>
      </c>
      <c r="J39">
        <f t="shared" si="6"/>
        <v>1.0879853497231118</v>
      </c>
      <c r="K39">
        <f t="shared" si="7"/>
        <v>0.65692966918274631</v>
      </c>
      <c r="L39">
        <f t="shared" si="8"/>
        <v>0.34307033081725358</v>
      </c>
      <c r="M39">
        <f t="shared" si="9"/>
        <v>1.5222329678670938</v>
      </c>
      <c r="N39">
        <f t="shared" si="10"/>
        <v>2.9148542155126762</v>
      </c>
    </row>
    <row r="40" spans="1:14" x14ac:dyDescent="0.25">
      <c r="A40" s="4">
        <f>IF('True_Odds_Calculator_2-way'!A41="","",'True_Odds_Calculator_2-way'!A41)</f>
        <v>1.66</v>
      </c>
      <c r="B40" s="4">
        <f>IF('True_Odds_Calculator_2-way'!B41="","",'True_Odds_Calculator_2-way'!B41)</f>
        <v>2.3199999999999998</v>
      </c>
      <c r="C40" s="4">
        <f t="shared" si="0"/>
        <v>0.60240963855421692</v>
      </c>
      <c r="D40">
        <f t="shared" si="1"/>
        <v>0.43103448275862072</v>
      </c>
      <c r="E40">
        <f t="shared" si="2"/>
        <v>3.3444121312837582E-2</v>
      </c>
      <c r="F40">
        <f t="shared" si="3"/>
        <v>-0.22621520565018693</v>
      </c>
      <c r="G40">
        <v>0</v>
      </c>
      <c r="H40">
        <f t="shared" si="4"/>
        <v>0.25965932696302457</v>
      </c>
      <c r="I40">
        <f t="shared" si="5"/>
        <v>-1.0713739108887086</v>
      </c>
      <c r="J40">
        <f t="shared" si="6"/>
        <v>1.0713739108887086</v>
      </c>
      <c r="K40">
        <f t="shared" si="7"/>
        <v>0.58578643762690485</v>
      </c>
      <c r="L40">
        <f t="shared" si="8"/>
        <v>0.41421356237309498</v>
      </c>
      <c r="M40">
        <f t="shared" si="9"/>
        <v>1.7071067811865479</v>
      </c>
      <c r="N40">
        <f t="shared" si="10"/>
        <v>2.4142135623730954</v>
      </c>
    </row>
    <row r="41" spans="1:14" x14ac:dyDescent="0.25">
      <c r="A41" s="4">
        <f>IF('True_Odds_Calculator_2-way'!A42="","",'True_Odds_Calculator_2-way'!A42)</f>
        <v>1.95</v>
      </c>
      <c r="B41" s="4">
        <f>IF('True_Odds_Calculator_2-way'!B42="","",'True_Odds_Calculator_2-way'!B42)</f>
        <v>1.93</v>
      </c>
      <c r="C41" s="4">
        <f t="shared" si="0"/>
        <v>0.51282051282051289</v>
      </c>
      <c r="D41">
        <f t="shared" si="1"/>
        <v>0.5181347150259068</v>
      </c>
      <c r="E41">
        <f t="shared" si="2"/>
        <v>3.0955227846419575E-2</v>
      </c>
      <c r="F41">
        <f t="shared" si="3"/>
        <v>-0.23475488242327625</v>
      </c>
      <c r="G41">
        <v>0</v>
      </c>
      <c r="H41">
        <f t="shared" si="4"/>
        <v>0.26571011026969582</v>
      </c>
      <c r="I41">
        <f t="shared" si="5"/>
        <v>-1.0638899909514294</v>
      </c>
      <c r="J41">
        <f t="shared" si="6"/>
        <v>1.0638899909514294</v>
      </c>
      <c r="K41">
        <f t="shared" si="7"/>
        <v>0.49734035027939766</v>
      </c>
      <c r="L41">
        <f t="shared" si="8"/>
        <v>0.50265964972060251</v>
      </c>
      <c r="M41">
        <f t="shared" si="9"/>
        <v>2.0106954914038573</v>
      </c>
      <c r="N41">
        <f t="shared" si="10"/>
        <v>1.9894176915848294</v>
      </c>
    </row>
    <row r="42" spans="1:14" x14ac:dyDescent="0.25">
      <c r="A42" s="4">
        <f>IF('True_Odds_Calculator_2-way'!A43="","",'True_Odds_Calculator_2-way'!A43)</f>
        <v>1.68</v>
      </c>
      <c r="B42" s="4">
        <f>IF('True_Odds_Calculator_2-way'!B43="","",'True_Odds_Calculator_2-way'!B43)</f>
        <v>2.29</v>
      </c>
      <c r="C42" s="4">
        <f t="shared" si="0"/>
        <v>0.59523809523809523</v>
      </c>
      <c r="D42">
        <f t="shared" si="1"/>
        <v>0.4366812227074236</v>
      </c>
      <c r="E42">
        <f t="shared" si="2"/>
        <v>3.1919317945518833E-2</v>
      </c>
      <c r="F42">
        <f t="shared" si="3"/>
        <v>-0.22800998128509042</v>
      </c>
      <c r="G42">
        <v>0</v>
      </c>
      <c r="H42">
        <f t="shared" si="4"/>
        <v>0.25992929923060926</v>
      </c>
      <c r="I42">
        <f t="shared" si="5"/>
        <v>-1.0677035543974551</v>
      </c>
      <c r="J42">
        <f t="shared" si="6"/>
        <v>1.0677035543974551</v>
      </c>
      <c r="K42">
        <f t="shared" si="7"/>
        <v>0.57936138046320074</v>
      </c>
      <c r="L42">
        <f t="shared" si="8"/>
        <v>0.42063861953679943</v>
      </c>
      <c r="M42">
        <f t="shared" si="9"/>
        <v>1.7260384169902692</v>
      </c>
      <c r="N42">
        <f t="shared" si="10"/>
        <v>2.3773375851727168</v>
      </c>
    </row>
    <row r="43" spans="1:14" x14ac:dyDescent="0.25">
      <c r="A43" s="4">
        <f>IF('True_Odds_Calculator_2-way'!A44="","",'True_Odds_Calculator_2-way'!A44)</f>
        <v>1.1499999999999999</v>
      </c>
      <c r="B43" s="4">
        <f>IF('True_Odds_Calculator_2-way'!B44="","",'True_Odds_Calculator_2-way'!B44)</f>
        <v>5.57</v>
      </c>
      <c r="C43" s="4">
        <f t="shared" si="0"/>
        <v>0.86956521739130443</v>
      </c>
      <c r="D43">
        <f t="shared" si="1"/>
        <v>0.17953321364452424</v>
      </c>
      <c r="E43">
        <f t="shared" si="2"/>
        <v>4.9098431035828671E-2</v>
      </c>
      <c r="F43">
        <f t="shared" si="3"/>
        <v>-0.10701740691593153</v>
      </c>
      <c r="G43">
        <v>0</v>
      </c>
      <c r="H43">
        <f t="shared" si="4"/>
        <v>0.15611583795176023</v>
      </c>
      <c r="I43">
        <f t="shared" si="5"/>
        <v>-1.2078034628861953</v>
      </c>
      <c r="J43">
        <f t="shared" si="6"/>
        <v>1.2078034628861953</v>
      </c>
      <c r="K43">
        <f t="shared" si="7"/>
        <v>0.84661781135554603</v>
      </c>
      <c r="L43">
        <f t="shared" si="8"/>
        <v>0.15338218864445385</v>
      </c>
      <c r="M43">
        <f t="shared" si="9"/>
        <v>1.1811705194329292</v>
      </c>
      <c r="N43">
        <f t="shared" si="10"/>
        <v>6.519661825389913</v>
      </c>
    </row>
    <row r="44" spans="1:14" x14ac:dyDescent="0.25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0.55555555555555558</v>
      </c>
      <c r="D44">
        <f t="shared" si="1"/>
        <v>0.47846889952153115</v>
      </c>
      <c r="E44">
        <f t="shared" si="2"/>
        <v>3.4024455077086735E-2</v>
      </c>
      <c r="F44">
        <f t="shared" si="3"/>
        <v>-0.23179160021265277</v>
      </c>
      <c r="G44">
        <v>0</v>
      </c>
      <c r="H44">
        <f t="shared" si="4"/>
        <v>0.26581605528973956</v>
      </c>
      <c r="I44">
        <f t="shared" si="5"/>
        <v>-1.0708823421952987</v>
      </c>
      <c r="J44">
        <f t="shared" si="6"/>
        <v>1.0708823421952987</v>
      </c>
      <c r="K44">
        <f t="shared" si="7"/>
        <v>0.53858826760586154</v>
      </c>
      <c r="L44">
        <f t="shared" si="8"/>
        <v>0.46141173239413841</v>
      </c>
      <c r="M44">
        <f t="shared" si="9"/>
        <v>1.8567058737562385</v>
      </c>
      <c r="N44">
        <f t="shared" si="10"/>
        <v>2.1672617529928755</v>
      </c>
    </row>
    <row r="45" spans="1:14" x14ac:dyDescent="0.25">
      <c r="A45" s="4">
        <f>IF('True_Odds_Calculator_2-way'!A46="","",'True_Odds_Calculator_2-way'!A46)</f>
        <v>2.38</v>
      </c>
      <c r="B45" s="4">
        <f>IF('True_Odds_Calculator_2-way'!B46="","",'True_Odds_Calculator_2-way'!B46)</f>
        <v>1.63</v>
      </c>
      <c r="C45" s="4">
        <f t="shared" si="0"/>
        <v>0.42016806722689076</v>
      </c>
      <c r="D45">
        <f t="shared" si="1"/>
        <v>0.61349693251533743</v>
      </c>
      <c r="E45">
        <f t="shared" si="2"/>
        <v>3.3664999742228252E-2</v>
      </c>
      <c r="F45">
        <f t="shared" si="3"/>
        <v>-0.22410682064236731</v>
      </c>
      <c r="G45">
        <v>0</v>
      </c>
      <c r="H45">
        <f t="shared" si="4"/>
        <v>0.25777182038459556</v>
      </c>
      <c r="I45">
        <f t="shared" si="5"/>
        <v>-1.0724824201463117</v>
      </c>
      <c r="J45">
        <f t="shared" si="6"/>
        <v>1.0724824201463117</v>
      </c>
      <c r="K45">
        <f t="shared" si="7"/>
        <v>0.40322162143360418</v>
      </c>
      <c r="L45">
        <f t="shared" si="8"/>
        <v>0.59677837856639582</v>
      </c>
      <c r="M45">
        <f t="shared" si="9"/>
        <v>2.4800257398019103</v>
      </c>
      <c r="N45">
        <f t="shared" si="10"/>
        <v>1.6756639246921761</v>
      </c>
    </row>
    <row r="46" spans="1:14" x14ac:dyDescent="0.25">
      <c r="A46" s="4">
        <f>IF('True_Odds_Calculator_2-way'!A47="","",'True_Odds_Calculator_2-way'!A47)</f>
        <v>2.61</v>
      </c>
      <c r="B46" s="4">
        <f>IF('True_Odds_Calculator_2-way'!B47="","",'True_Odds_Calculator_2-way'!B47)</f>
        <v>1.54</v>
      </c>
      <c r="C46" s="4">
        <f t="shared" si="0"/>
        <v>0.38314176245210729</v>
      </c>
      <c r="D46">
        <f t="shared" si="1"/>
        <v>0.64935064935064934</v>
      </c>
      <c r="E46">
        <f t="shared" si="2"/>
        <v>3.2492411802756749E-2</v>
      </c>
      <c r="F46">
        <f t="shared" si="3"/>
        <v>-0.21630094043887138</v>
      </c>
      <c r="G46">
        <v>0</v>
      </c>
      <c r="H46">
        <f t="shared" si="4"/>
        <v>0.2487933522416281</v>
      </c>
      <c r="I46">
        <f t="shared" si="5"/>
        <v>-1.0724824201463117</v>
      </c>
      <c r="J46">
        <f t="shared" si="6"/>
        <v>1.0724824201463117</v>
      </c>
      <c r="K46">
        <f t="shared" si="7"/>
        <v>0.36674412717308713</v>
      </c>
      <c r="L46">
        <f t="shared" si="8"/>
        <v>0.63325587282691287</v>
      </c>
      <c r="M46">
        <f t="shared" si="9"/>
        <v>2.7266966964355612</v>
      </c>
      <c r="N46">
        <f t="shared" si="10"/>
        <v>1.5791405068790083</v>
      </c>
    </row>
    <row r="47" spans="1:14" x14ac:dyDescent="0.25">
      <c r="A47" s="4">
        <f>IF('True_Odds_Calculator_2-way'!A48="","",'True_Odds_Calculator_2-way'!A48)</f>
        <v>1.58</v>
      </c>
      <c r="B47" s="4">
        <f>IF('True_Odds_Calculator_2-way'!B48="","",'True_Odds_Calculator_2-way'!B48)</f>
        <v>2.4700000000000002</v>
      </c>
      <c r="C47" s="4">
        <f t="shared" si="0"/>
        <v>0.63291139240506322</v>
      </c>
      <c r="D47">
        <f t="shared" si="1"/>
        <v>0.40485829959514169</v>
      </c>
      <c r="E47">
        <f t="shared" si="2"/>
        <v>3.7769692000204858E-2</v>
      </c>
      <c r="F47">
        <f t="shared" si="3"/>
        <v>-0.2184697381233025</v>
      </c>
      <c r="G47">
        <v>0</v>
      </c>
      <c r="H47">
        <f t="shared" si="4"/>
        <v>0.25623943012350736</v>
      </c>
      <c r="I47">
        <f t="shared" si="5"/>
        <v>-1.0829972051127188</v>
      </c>
      <c r="J47">
        <f t="shared" si="6"/>
        <v>1.0829972051127188</v>
      </c>
      <c r="K47">
        <f t="shared" si="7"/>
        <v>0.61419840777628731</v>
      </c>
      <c r="L47">
        <f t="shared" si="8"/>
        <v>0.3858015922237128</v>
      </c>
      <c r="M47">
        <f t="shared" si="9"/>
        <v>1.6281383789653769</v>
      </c>
      <c r="N47">
        <f t="shared" si="10"/>
        <v>2.5920058915156967</v>
      </c>
    </row>
    <row r="48" spans="1:14" x14ac:dyDescent="0.25">
      <c r="A48" s="4">
        <f>IF('True_Odds_Calculator_2-way'!A49="","",'True_Odds_Calculator_2-way'!A49)</f>
        <v>1.72</v>
      </c>
      <c r="B48" s="4">
        <f>IF('True_Odds_Calculator_2-way'!B49="","",'True_Odds_Calculator_2-way'!B49)</f>
        <v>2.06</v>
      </c>
      <c r="C48" s="4">
        <f t="shared" si="0"/>
        <v>0.58139534883720934</v>
      </c>
      <c r="D48">
        <f t="shared" si="1"/>
        <v>0.4854368932038835</v>
      </c>
      <c r="E48">
        <f t="shared" si="2"/>
        <v>6.6832242041092726E-2</v>
      </c>
      <c r="F48">
        <f t="shared" si="3"/>
        <v>-0.21539850982163022</v>
      </c>
      <c r="G48">
        <v>0</v>
      </c>
      <c r="H48">
        <f t="shared" si="4"/>
        <v>0.28223075186272301</v>
      </c>
      <c r="I48">
        <f t="shared" si="5"/>
        <v>-1.1446713662390751</v>
      </c>
      <c r="J48">
        <f t="shared" si="6"/>
        <v>1.1446713662390751</v>
      </c>
      <c r="K48">
        <f t="shared" si="7"/>
        <v>0.54819650966569955</v>
      </c>
      <c r="L48">
        <f t="shared" si="8"/>
        <v>0.45180349033430062</v>
      </c>
      <c r="M48">
        <f t="shared" si="9"/>
        <v>1.8241633836921338</v>
      </c>
      <c r="N48">
        <f t="shared" si="10"/>
        <v>2.2133516482134197</v>
      </c>
    </row>
    <row r="49" spans="1:14" x14ac:dyDescent="0.25">
      <c r="A49" s="4">
        <f>IF('True_Odds_Calculator_2-way'!A50="","",'True_Odds_Calculator_2-way'!A50)</f>
        <v>2.0499999999999998</v>
      </c>
      <c r="B49" s="4">
        <f>IF('True_Odds_Calculator_2-way'!B50="","",'True_Odds_Calculator_2-way'!B50)</f>
        <v>1.73</v>
      </c>
      <c r="C49" s="4">
        <f t="shared" si="0"/>
        <v>0.48780487804878053</v>
      </c>
      <c r="D49">
        <f t="shared" si="1"/>
        <v>0.5780346820809249</v>
      </c>
      <c r="E49">
        <f t="shared" si="2"/>
        <v>6.5839560129705488E-2</v>
      </c>
      <c r="F49">
        <f t="shared" si="3"/>
        <v>-0.21612857747074576</v>
      </c>
      <c r="G49">
        <v>0</v>
      </c>
      <c r="H49">
        <f t="shared" si="4"/>
        <v>0.2819681376004512</v>
      </c>
      <c r="I49">
        <f t="shared" si="5"/>
        <v>-1.1422046408668385</v>
      </c>
      <c r="J49">
        <f t="shared" si="6"/>
        <v>1.1422046408668385</v>
      </c>
      <c r="K49">
        <f t="shared" si="7"/>
        <v>0.45468705382634855</v>
      </c>
      <c r="L49">
        <f t="shared" si="8"/>
        <v>0.54531294617365145</v>
      </c>
      <c r="M49">
        <f t="shared" si="9"/>
        <v>2.1993148729101804</v>
      </c>
      <c r="N49">
        <f t="shared" si="10"/>
        <v>1.8338093878327919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1.78</v>
      </c>
      <c r="C50" s="4">
        <f t="shared" si="0"/>
        <v>0.46511627906976744</v>
      </c>
      <c r="D50">
        <f t="shared" si="1"/>
        <v>0.5617977528089888</v>
      </c>
      <c r="E50">
        <f t="shared" si="2"/>
        <v>2.6914031878756184E-2</v>
      </c>
      <c r="F50">
        <f t="shared" si="3"/>
        <v>-0.23438724849751769</v>
      </c>
      <c r="G50">
        <v>0</v>
      </c>
      <c r="H50">
        <f t="shared" si="4"/>
        <v>0.26130128037627387</v>
      </c>
      <c r="I50">
        <f t="shared" si="5"/>
        <v>-1.0558537785999174</v>
      </c>
      <c r="J50">
        <f t="shared" si="6"/>
        <v>1.0558537785999174</v>
      </c>
      <c r="K50">
        <f t="shared" si="7"/>
        <v>0.45162389028142153</v>
      </c>
      <c r="L50">
        <f t="shared" si="8"/>
        <v>0.54837610971857853</v>
      </c>
      <c r="M50">
        <f t="shared" si="9"/>
        <v>2.214231845389905</v>
      </c>
      <c r="N50">
        <f t="shared" si="10"/>
        <v>1.8235659473079355</v>
      </c>
    </row>
    <row r="51" spans="1:14" x14ac:dyDescent="0.25">
      <c r="A51" s="4">
        <f>IF('True_Odds_Calculator_2-way'!A52="","",'True_Odds_Calculator_2-way'!A52)</f>
        <v>2.02</v>
      </c>
      <c r="B51" s="4">
        <f>IF('True_Odds_Calculator_2-way'!B52="","",'True_Odds_Calculator_2-way'!B52)</f>
        <v>1.89</v>
      </c>
      <c r="C51" s="4">
        <f t="shared" si="0"/>
        <v>0.49504950495049505</v>
      </c>
      <c r="D51">
        <f t="shared" si="1"/>
        <v>0.52910052910052918</v>
      </c>
      <c r="E51">
        <f t="shared" si="2"/>
        <v>2.4150034051024338E-2</v>
      </c>
      <c r="F51">
        <f t="shared" si="3"/>
        <v>-0.23778092094923764</v>
      </c>
      <c r="G51">
        <v>0</v>
      </c>
      <c r="H51">
        <f t="shared" si="4"/>
        <v>0.26193095500026198</v>
      </c>
      <c r="I51">
        <f t="shared" si="5"/>
        <v>-1.0495542964487814</v>
      </c>
      <c r="J51">
        <f t="shared" si="6"/>
        <v>1.0495542964487814</v>
      </c>
      <c r="K51">
        <f t="shared" si="7"/>
        <v>0.48296454089387197</v>
      </c>
      <c r="L51">
        <f t="shared" si="8"/>
        <v>0.51703545910612803</v>
      </c>
      <c r="M51">
        <f t="shared" si="9"/>
        <v>2.0705453823777571</v>
      </c>
      <c r="N51">
        <f t="shared" si="10"/>
        <v>1.9341033238394147</v>
      </c>
    </row>
    <row r="52" spans="1:14" x14ac:dyDescent="0.25">
      <c r="A52" s="4">
        <f>IF('True_Odds_Calculator_2-way'!A53="","",'True_Odds_Calculator_2-way'!A53)</f>
        <v>2.06</v>
      </c>
      <c r="B52" s="4">
        <f>IF('True_Odds_Calculator_2-way'!B53="","",'True_Odds_Calculator_2-way'!B53)</f>
        <v>1.84</v>
      </c>
      <c r="C52" s="4">
        <f t="shared" si="0"/>
        <v>0.4854368932038835</v>
      </c>
      <c r="D52">
        <f t="shared" si="1"/>
        <v>0.54347826086956519</v>
      </c>
      <c r="E52">
        <f t="shared" si="2"/>
        <v>2.891515407344869E-2</v>
      </c>
      <c r="F52">
        <f t="shared" si="3"/>
        <v>-0.23490924440692273</v>
      </c>
      <c r="G52">
        <v>0</v>
      </c>
      <c r="H52">
        <f t="shared" si="4"/>
        <v>0.26382439848037148</v>
      </c>
      <c r="I52">
        <f t="shared" si="5"/>
        <v>-1.0597597584982434</v>
      </c>
      <c r="J52">
        <f t="shared" si="6"/>
        <v>1.0597597584982434</v>
      </c>
      <c r="K52">
        <f t="shared" si="7"/>
        <v>0.47095494984925418</v>
      </c>
      <c r="L52">
        <f t="shared" si="8"/>
        <v>0.52904505015074577</v>
      </c>
      <c r="M52">
        <f t="shared" si="9"/>
        <v>2.123345344008138</v>
      </c>
      <c r="N52">
        <f t="shared" si="10"/>
        <v>1.8901981971385247</v>
      </c>
    </row>
    <row r="53" spans="1:14" x14ac:dyDescent="0.25">
      <c r="A53" s="4">
        <f>IF('True_Odds_Calculator_2-way'!A54="","",'True_Odds_Calculator_2-way'!A54)</f>
        <v>1.93</v>
      </c>
      <c r="B53" s="4">
        <f>IF('True_Odds_Calculator_2-way'!B54="","",'True_Odds_Calculator_2-way'!B54)</f>
        <v>1.95</v>
      </c>
      <c r="C53" s="4">
        <f t="shared" si="0"/>
        <v>0.5181347150259068</v>
      </c>
      <c r="D53">
        <f t="shared" si="1"/>
        <v>0.51282051282051289</v>
      </c>
      <c r="E53">
        <f t="shared" si="2"/>
        <v>3.0955227846419575E-2</v>
      </c>
      <c r="F53">
        <f t="shared" si="3"/>
        <v>-0.23475488242327625</v>
      </c>
      <c r="G53">
        <v>0</v>
      </c>
      <c r="H53">
        <f t="shared" si="4"/>
        <v>0.26571011026969582</v>
      </c>
      <c r="I53">
        <f t="shared" si="5"/>
        <v>-1.0638899909514294</v>
      </c>
      <c r="J53">
        <f t="shared" si="6"/>
        <v>1.0638899909514294</v>
      </c>
      <c r="K53">
        <f t="shared" si="7"/>
        <v>0.50265964972060251</v>
      </c>
      <c r="L53">
        <f t="shared" si="8"/>
        <v>0.49734035027939766</v>
      </c>
      <c r="M53">
        <f t="shared" si="9"/>
        <v>1.9894176915848294</v>
      </c>
      <c r="N53">
        <f t="shared" si="10"/>
        <v>2.0106954914038573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2.04</v>
      </c>
      <c r="C54" s="4">
        <f t="shared" si="0"/>
        <v>0.54054054054054046</v>
      </c>
      <c r="D54">
        <f t="shared" si="1"/>
        <v>0.49019607843137253</v>
      </c>
      <c r="E54">
        <f t="shared" si="2"/>
        <v>3.0736618971912932E-2</v>
      </c>
      <c r="F54">
        <f t="shared" si="3"/>
        <v>-0.23423423423423428</v>
      </c>
      <c r="G54">
        <v>0</v>
      </c>
      <c r="H54">
        <f t="shared" si="4"/>
        <v>0.26497085320614727</v>
      </c>
      <c r="I54">
        <f t="shared" si="5"/>
        <v>-1.0635890745287924</v>
      </c>
      <c r="J54">
        <f t="shared" si="6"/>
        <v>1.0635890745287924</v>
      </c>
      <c r="K54">
        <f t="shared" si="7"/>
        <v>0.52519609535024903</v>
      </c>
      <c r="L54">
        <f t="shared" si="8"/>
        <v>0.47480390464975097</v>
      </c>
      <c r="M54">
        <f t="shared" si="9"/>
        <v>1.904050713349474</v>
      </c>
      <c r="N54">
        <f t="shared" si="10"/>
        <v>2.1061326375099441</v>
      </c>
    </row>
    <row r="55" spans="1:14" x14ac:dyDescent="0.25">
      <c r="A55" s="4">
        <f>IF('True_Odds_Calculator_2-way'!A56="","",'True_Odds_Calculator_2-way'!A56)</f>
        <v>1.83</v>
      </c>
      <c r="B55" s="4">
        <f>IF('True_Odds_Calculator_2-way'!B56="","",'True_Odds_Calculator_2-way'!B56)</f>
        <v>2.0499999999999998</v>
      </c>
      <c r="C55" s="4">
        <f t="shared" si="0"/>
        <v>0.54644808743169393</v>
      </c>
      <c r="D55">
        <f t="shared" si="1"/>
        <v>0.48780487804878053</v>
      </c>
      <c r="E55">
        <f t="shared" si="2"/>
        <v>3.4252965480474407E-2</v>
      </c>
      <c r="F55">
        <f t="shared" si="3"/>
        <v>-0.23230707716913246</v>
      </c>
      <c r="G55">
        <v>0</v>
      </c>
      <c r="H55">
        <f t="shared" si="4"/>
        <v>0.26656004264960681</v>
      </c>
      <c r="I55">
        <f t="shared" si="5"/>
        <v>-1.0711894933108055</v>
      </c>
      <c r="J55">
        <f t="shared" si="6"/>
        <v>1.0711894933108055</v>
      </c>
      <c r="K55">
        <f t="shared" si="7"/>
        <v>0.52935616627105819</v>
      </c>
      <c r="L55">
        <f t="shared" si="8"/>
        <v>0.47064383372894186</v>
      </c>
      <c r="M55">
        <f t="shared" si="9"/>
        <v>1.8890872794479689</v>
      </c>
      <c r="N55">
        <f t="shared" si="10"/>
        <v>2.1247489679763456</v>
      </c>
    </row>
    <row r="56" spans="1:14" x14ac:dyDescent="0.25">
      <c r="A56" s="4">
        <f>IF('True_Odds_Calculator_2-way'!A57="","",'True_Odds_Calculator_2-way'!A57)</f>
        <v>1.4</v>
      </c>
      <c r="B56" s="4">
        <f>IF('True_Odds_Calculator_2-way'!B57="","",'True_Odds_Calculator_2-way'!B57)</f>
        <v>3.02</v>
      </c>
      <c r="C56" s="4">
        <f t="shared" si="0"/>
        <v>0.7142857142857143</v>
      </c>
      <c r="D56">
        <f t="shared" si="1"/>
        <v>0.33112582781456956</v>
      </c>
      <c r="E56">
        <f t="shared" si="2"/>
        <v>4.5411542100283864E-2</v>
      </c>
      <c r="F56">
        <f t="shared" si="3"/>
        <v>-0.19110690633869443</v>
      </c>
      <c r="G56">
        <v>0</v>
      </c>
      <c r="H56">
        <f t="shared" si="4"/>
        <v>0.23651844843897826</v>
      </c>
      <c r="I56">
        <f t="shared" si="5"/>
        <v>-1.1124853987249621</v>
      </c>
      <c r="J56">
        <f t="shared" si="6"/>
        <v>1.1124853987249621</v>
      </c>
      <c r="K56">
        <f t="shared" si="7"/>
        <v>0.69204431964829072</v>
      </c>
      <c r="L56">
        <f t="shared" si="8"/>
        <v>0.30795568035170939</v>
      </c>
      <c r="M56">
        <f t="shared" si="9"/>
        <v>1.4449941594899844</v>
      </c>
      <c r="N56">
        <f t="shared" si="10"/>
        <v>3.2472205054244236</v>
      </c>
    </row>
    <row r="57" spans="1:14" x14ac:dyDescent="0.25">
      <c r="A57" s="4">
        <f>IF('True_Odds_Calculator_2-way'!A58="","",'True_Odds_Calculator_2-way'!A58)</f>
        <v>2.0699999999999998</v>
      </c>
      <c r="B57" s="4">
        <f>IF('True_Odds_Calculator_2-way'!B58="","",'True_Odds_Calculator_2-way'!B58)</f>
        <v>1.83</v>
      </c>
      <c r="C57" s="4">
        <f t="shared" si="0"/>
        <v>0.48309178743961356</v>
      </c>
      <c r="D57">
        <f t="shared" si="1"/>
        <v>0.54644808743169393</v>
      </c>
      <c r="E57">
        <f t="shared" si="2"/>
        <v>2.9539874871307603E-2</v>
      </c>
      <c r="F57">
        <f t="shared" si="3"/>
        <v>-0.23444470842902765</v>
      </c>
      <c r="G57">
        <v>0</v>
      </c>
      <c r="H57">
        <f t="shared" si="4"/>
        <v>0.26398458330033525</v>
      </c>
      <c r="I57">
        <f t="shared" si="5"/>
        <v>-1.0611311532512866</v>
      </c>
      <c r="J57">
        <f t="shared" si="6"/>
        <v>1.0611311532512866</v>
      </c>
      <c r="K57">
        <f t="shared" si="7"/>
        <v>0.46829407167694814</v>
      </c>
      <c r="L57">
        <f t="shared" si="8"/>
        <v>0.53170592832305175</v>
      </c>
      <c r="M57">
        <f t="shared" si="9"/>
        <v>2.1354103339788768</v>
      </c>
      <c r="N57">
        <f t="shared" si="10"/>
        <v>1.8807388571985679</v>
      </c>
    </row>
    <row r="58" spans="1:14" x14ac:dyDescent="0.25">
      <c r="A58" s="4">
        <f>IF('True_Odds_Calculator_2-way'!A59="","",'True_Odds_Calculator_2-way'!A59)</f>
        <v>2.0299999999999998</v>
      </c>
      <c r="B58" s="4">
        <f>IF('True_Odds_Calculator_2-way'!B59="","",'True_Odds_Calculator_2-way'!B59)</f>
        <v>1.86</v>
      </c>
      <c r="C58" s="4">
        <f t="shared" si="0"/>
        <v>0.49261083743842371</v>
      </c>
      <c r="D58">
        <f t="shared" si="1"/>
        <v>0.5376344086021505</v>
      </c>
      <c r="E58">
        <f t="shared" si="2"/>
        <v>3.0245246040574214E-2</v>
      </c>
      <c r="F58">
        <f t="shared" si="3"/>
        <v>-0.23459929021664283</v>
      </c>
      <c r="G58">
        <v>0</v>
      </c>
      <c r="H58">
        <f t="shared" si="4"/>
        <v>0.26484453625721704</v>
      </c>
      <c r="I58">
        <f t="shared" si="5"/>
        <v>-1.0625078858299792</v>
      </c>
      <c r="J58">
        <f t="shared" si="6"/>
        <v>1.0625078858299792</v>
      </c>
      <c r="K58">
        <f t="shared" si="7"/>
        <v>0.47746756040114985</v>
      </c>
      <c r="L58">
        <f t="shared" si="8"/>
        <v>0.5225324395988501</v>
      </c>
      <c r="M58">
        <f t="shared" si="9"/>
        <v>2.0943831224048783</v>
      </c>
      <c r="N58">
        <f t="shared" si="10"/>
        <v>1.9137567818137824</v>
      </c>
    </row>
    <row r="59" spans="1:14" x14ac:dyDescent="0.25">
      <c r="A59" s="4">
        <f>IF('True_Odds_Calculator_2-way'!A60="","",'True_Odds_Calculator_2-way'!A60)</f>
        <v>1.66</v>
      </c>
      <c r="B59" s="4">
        <f>IF('True_Odds_Calculator_2-way'!B60="","",'True_Odds_Calculator_2-way'!B60)</f>
        <v>2.3199999999999998</v>
      </c>
      <c r="C59" s="4">
        <f t="shared" si="0"/>
        <v>0.60240963855421692</v>
      </c>
      <c r="D59">
        <f t="shared" si="1"/>
        <v>0.43103448275862072</v>
      </c>
      <c r="E59">
        <f t="shared" si="2"/>
        <v>3.3444121312837582E-2</v>
      </c>
      <c r="F59">
        <f t="shared" si="3"/>
        <v>-0.22621520565018693</v>
      </c>
      <c r="G59">
        <v>0</v>
      </c>
      <c r="H59">
        <f t="shared" si="4"/>
        <v>0.25965932696302457</v>
      </c>
      <c r="I59">
        <f t="shared" si="5"/>
        <v>-1.0713739108887086</v>
      </c>
      <c r="J59">
        <f t="shared" si="6"/>
        <v>1.0713739108887086</v>
      </c>
      <c r="K59">
        <f t="shared" si="7"/>
        <v>0.58578643762690485</v>
      </c>
      <c r="L59">
        <f t="shared" si="8"/>
        <v>0.41421356237309498</v>
      </c>
      <c r="M59">
        <f t="shared" si="9"/>
        <v>1.7071067811865479</v>
      </c>
      <c r="N59">
        <f t="shared" si="10"/>
        <v>2.4142135623730954</v>
      </c>
    </row>
    <row r="60" spans="1:14" x14ac:dyDescent="0.25">
      <c r="A60" s="4">
        <f>IF('True_Odds_Calculator_2-way'!A61="","",'True_Odds_Calculator_2-way'!A61)</f>
        <v>1.85</v>
      </c>
      <c r="B60" s="4">
        <f>IF('True_Odds_Calculator_2-way'!B61="","",'True_Odds_Calculator_2-way'!B61)</f>
        <v>2.04</v>
      </c>
      <c r="C60" s="4">
        <f t="shared" si="0"/>
        <v>0.54054054054054046</v>
      </c>
      <c r="D60">
        <f t="shared" si="1"/>
        <v>0.49019607843137253</v>
      </c>
      <c r="E60">
        <f t="shared" si="2"/>
        <v>3.0736618971912932E-2</v>
      </c>
      <c r="F60">
        <f t="shared" si="3"/>
        <v>-0.23423423423423428</v>
      </c>
      <c r="G60">
        <v>0</v>
      </c>
      <c r="H60">
        <f t="shared" si="4"/>
        <v>0.26497085320614727</v>
      </c>
      <c r="I60">
        <f t="shared" si="5"/>
        <v>-1.0635890745287924</v>
      </c>
      <c r="J60">
        <f t="shared" si="6"/>
        <v>1.0635890745287924</v>
      </c>
      <c r="K60">
        <f t="shared" si="7"/>
        <v>0.52519609535024903</v>
      </c>
      <c r="L60">
        <f t="shared" si="8"/>
        <v>0.47480390464975097</v>
      </c>
      <c r="M60">
        <f t="shared" si="9"/>
        <v>1.904050713349474</v>
      </c>
      <c r="N60">
        <f t="shared" si="10"/>
        <v>2.1061326375099441</v>
      </c>
    </row>
    <row r="61" spans="1:14" x14ac:dyDescent="0.25">
      <c r="A61" s="4">
        <f>IF('True_Odds_Calculator_2-way'!A62="","",'True_Odds_Calculator_2-way'!A62)</f>
        <v>1.82</v>
      </c>
      <c r="B61" s="4">
        <f>IF('True_Odds_Calculator_2-way'!B62="","",'True_Odds_Calculator_2-way'!B62)</f>
        <v>2.0699999999999998</v>
      </c>
      <c r="C61" s="4">
        <f t="shared" si="0"/>
        <v>0.54945054945054939</v>
      </c>
      <c r="D61">
        <f t="shared" si="1"/>
        <v>0.48309178743961356</v>
      </c>
      <c r="E61">
        <f t="shared" si="2"/>
        <v>3.2542336890162948E-2</v>
      </c>
      <c r="F61">
        <f t="shared" si="3"/>
        <v>-0.23289271115358079</v>
      </c>
      <c r="G61">
        <v>0</v>
      </c>
      <c r="H61">
        <f t="shared" si="4"/>
        <v>0.26543504804374368</v>
      </c>
      <c r="I61">
        <f t="shared" si="5"/>
        <v>-1.0675818579755179</v>
      </c>
      <c r="J61">
        <f t="shared" si="6"/>
        <v>1.0675818579755179</v>
      </c>
      <c r="K61">
        <f t="shared" si="7"/>
        <v>0.53321471124912212</v>
      </c>
      <c r="L61">
        <f t="shared" si="8"/>
        <v>0.4667852887508781</v>
      </c>
      <c r="M61">
        <f t="shared" si="9"/>
        <v>1.8754171235399244</v>
      </c>
      <c r="N61">
        <f t="shared" si="10"/>
        <v>2.1423125880338039</v>
      </c>
    </row>
    <row r="62" spans="1:14" x14ac:dyDescent="0.25">
      <c r="A62" s="4">
        <f>IF('True_Odds_Calculator_2-way'!A63="","",'True_Odds_Calculator_2-way'!A63)</f>
        <v>2.04</v>
      </c>
      <c r="B62" s="4">
        <f>IF('True_Odds_Calculator_2-way'!B63="","",'True_Odds_Calculator_2-way'!B63)</f>
        <v>1.85</v>
      </c>
      <c r="C62" s="4">
        <f t="shared" si="0"/>
        <v>0.49019607843137253</v>
      </c>
      <c r="D62">
        <f t="shared" si="1"/>
        <v>0.54054054054054046</v>
      </c>
      <c r="E62">
        <f t="shared" si="2"/>
        <v>3.0736618971912932E-2</v>
      </c>
      <c r="F62">
        <f t="shared" si="3"/>
        <v>-0.23423423423423428</v>
      </c>
      <c r="G62">
        <v>0</v>
      </c>
      <c r="H62">
        <f t="shared" si="4"/>
        <v>0.26497085320614727</v>
      </c>
      <c r="I62">
        <f t="shared" si="5"/>
        <v>-1.0635890745287924</v>
      </c>
      <c r="J62">
        <f t="shared" si="6"/>
        <v>1.0635890745287924</v>
      </c>
      <c r="K62">
        <f t="shared" si="7"/>
        <v>0.47480390464975097</v>
      </c>
      <c r="L62">
        <f t="shared" si="8"/>
        <v>0.52519609535024903</v>
      </c>
      <c r="M62">
        <f t="shared" si="9"/>
        <v>2.1061326375099441</v>
      </c>
      <c r="N62">
        <f t="shared" si="10"/>
        <v>1.904050713349474</v>
      </c>
    </row>
    <row r="63" spans="1:14" x14ac:dyDescent="0.25">
      <c r="A63" s="4">
        <f>IF('True_Odds_Calculator_2-way'!A64="","",'True_Odds_Calculator_2-way'!A64)</f>
        <v>2.0099999999999998</v>
      </c>
      <c r="B63" s="4">
        <f>IF('True_Odds_Calculator_2-way'!B64="","",'True_Odds_Calculator_2-way'!B64)</f>
        <v>1.88</v>
      </c>
      <c r="C63" s="4">
        <f t="shared" si="0"/>
        <v>0.49751243781094534</v>
      </c>
      <c r="D63">
        <f t="shared" si="1"/>
        <v>0.53191489361702127</v>
      </c>
      <c r="E63">
        <f t="shared" si="2"/>
        <v>2.9427331427966497E-2</v>
      </c>
      <c r="F63">
        <f t="shared" si="3"/>
        <v>-0.23520694400338749</v>
      </c>
      <c r="G63">
        <v>0</v>
      </c>
      <c r="H63">
        <f t="shared" si="4"/>
        <v>0.26463427543135393</v>
      </c>
      <c r="I63">
        <f t="shared" si="5"/>
        <v>-1.060713208766217</v>
      </c>
      <c r="J63">
        <f t="shared" si="6"/>
        <v>1.060713208766217</v>
      </c>
      <c r="K63">
        <f t="shared" si="7"/>
        <v>0.48278384578010813</v>
      </c>
      <c r="L63">
        <f t="shared" si="8"/>
        <v>0.5172161542198922</v>
      </c>
      <c r="M63">
        <f t="shared" si="9"/>
        <v>2.0713203408538785</v>
      </c>
      <c r="N63">
        <f t="shared" si="10"/>
        <v>1.9334276237142709</v>
      </c>
    </row>
    <row r="64" spans="1:14" x14ac:dyDescent="0.25">
      <c r="A64" s="4">
        <f>IF('True_Odds_Calculator_2-way'!A65="","",'True_Odds_Calculator_2-way'!A65)</f>
        <v>1.68</v>
      </c>
      <c r="B64" s="4">
        <f>IF('True_Odds_Calculator_2-way'!B65="","",'True_Odds_Calculator_2-way'!B65)</f>
        <v>2.21</v>
      </c>
      <c r="C64" s="4">
        <f t="shared" si="0"/>
        <v>0.59523809523809523</v>
      </c>
      <c r="D64">
        <f t="shared" si="1"/>
        <v>0.45248868778280543</v>
      </c>
      <c r="E64">
        <f t="shared" si="2"/>
        <v>4.772678302090072E-2</v>
      </c>
      <c r="F64">
        <f t="shared" si="3"/>
        <v>-0.22161172161172149</v>
      </c>
      <c r="G64">
        <v>0</v>
      </c>
      <c r="H64">
        <f t="shared" si="4"/>
        <v>0.26933850463262227</v>
      </c>
      <c r="I64">
        <f t="shared" si="5"/>
        <v>-1.1024346592560592</v>
      </c>
      <c r="J64">
        <f t="shared" si="6"/>
        <v>1.1024346592560592</v>
      </c>
      <c r="K64">
        <f t="shared" si="7"/>
        <v>0.57154106106436731</v>
      </c>
      <c r="L64">
        <f t="shared" si="8"/>
        <v>0.42845893893563264</v>
      </c>
      <c r="M64">
        <f t="shared" si="9"/>
        <v>1.7496555682941202</v>
      </c>
      <c r="N64">
        <f t="shared" si="10"/>
        <v>2.3339459376998315</v>
      </c>
    </row>
    <row r="65" spans="1:14" x14ac:dyDescent="0.25">
      <c r="A65" s="4">
        <f>IF('True_Odds_Calculator_2-way'!A66="","",'True_Odds_Calculator_2-way'!A66)</f>
        <v>1.77</v>
      </c>
      <c r="B65" s="4">
        <f>IF('True_Odds_Calculator_2-way'!B66="","",'True_Odds_Calculator_2-way'!B66)</f>
        <v>2.08</v>
      </c>
      <c r="C65" s="4">
        <f t="shared" si="0"/>
        <v>0.56497175141242939</v>
      </c>
      <c r="D65">
        <f t="shared" si="1"/>
        <v>0.48076923076923073</v>
      </c>
      <c r="E65">
        <f t="shared" si="2"/>
        <v>4.5740982181660117E-2</v>
      </c>
      <c r="F65">
        <f t="shared" si="3"/>
        <v>-0.22588005215123863</v>
      </c>
      <c r="G65">
        <v>0</v>
      </c>
      <c r="H65">
        <f t="shared" si="4"/>
        <v>0.27162103433289875</v>
      </c>
      <c r="I65">
        <f t="shared" si="5"/>
        <v>-1.0965861582662815</v>
      </c>
      <c r="J65">
        <f t="shared" si="6"/>
        <v>1.0965861582662815</v>
      </c>
      <c r="K65">
        <f t="shared" si="7"/>
        <v>0.54219016382503293</v>
      </c>
      <c r="L65">
        <f t="shared" si="8"/>
        <v>0.45780983617496723</v>
      </c>
      <c r="M65">
        <f t="shared" si="9"/>
        <v>1.8443713418650365</v>
      </c>
      <c r="N65">
        <f t="shared" si="10"/>
        <v>2.1843130509275839</v>
      </c>
    </row>
    <row r="66" spans="1:14" x14ac:dyDescent="0.25">
      <c r="A66" s="4">
        <f>IF('True_Odds_Calculator_2-way'!A67="","",'True_Odds_Calculator_2-way'!A67)</f>
        <v>1.48</v>
      </c>
      <c r="B66" s="4">
        <f>IF('True_Odds_Calculator_2-way'!B67="","",'True_Odds_Calculator_2-way'!B67)</f>
        <v>2.65</v>
      </c>
      <c r="C66" s="4">
        <f t="shared" si="0"/>
        <v>0.67567567567567566</v>
      </c>
      <c r="D66">
        <f t="shared" si="1"/>
        <v>0.37735849056603776</v>
      </c>
      <c r="E66">
        <f t="shared" si="2"/>
        <v>5.3034166241713532E-2</v>
      </c>
      <c r="F66">
        <f t="shared" si="3"/>
        <v>-0.2019377868434471</v>
      </c>
      <c r="G66">
        <v>0</v>
      </c>
      <c r="H66">
        <f t="shared" si="4"/>
        <v>0.25497195308516063</v>
      </c>
      <c r="I66">
        <f t="shared" si="5"/>
        <v>-1.1236664374387373</v>
      </c>
      <c r="J66">
        <f t="shared" si="6"/>
        <v>1.1236664374387373</v>
      </c>
      <c r="K66">
        <f t="shared" si="7"/>
        <v>0.64962066799018825</v>
      </c>
      <c r="L66">
        <f t="shared" si="8"/>
        <v>0.35037933200981158</v>
      </c>
      <c r="M66">
        <f t="shared" si="9"/>
        <v>1.539359889970594</v>
      </c>
      <c r="N66">
        <f t="shared" si="10"/>
        <v>2.8540496217739157</v>
      </c>
    </row>
    <row r="67" spans="1:14" x14ac:dyDescent="0.25">
      <c r="A67" s="4">
        <f>IF('True_Odds_Calculator_2-way'!A68="","",'True_Odds_Calculator_2-way'!A68)</f>
        <v>1.74</v>
      </c>
      <c r="B67" s="4">
        <f>IF('True_Odds_Calculator_2-way'!B68="","",'True_Odds_Calculator_2-way'!B68)</f>
        <v>2.12</v>
      </c>
      <c r="C67" s="4">
        <f t="shared" ref="C67:C130" si="11">1/A67</f>
        <v>0.57471264367816088</v>
      </c>
      <c r="D67">
        <f t="shared" ref="D67:D130" si="12">1/B67</f>
        <v>0.47169811320754712</v>
      </c>
      <c r="E67">
        <f t="shared" ref="E67:E130" si="13">C67+D67-1</f>
        <v>4.6410756885707949E-2</v>
      </c>
      <c r="F67">
        <f t="shared" ref="F67:F130" si="14">C67+D67-(C67*D67)-1</f>
        <v>-0.22468011277380184</v>
      </c>
      <c r="G67">
        <v>0</v>
      </c>
      <c r="H67">
        <f t="shared" ref="H67:H130" si="15">C67*D67</f>
        <v>0.27109086965950985</v>
      </c>
      <c r="I67">
        <f t="shared" ref="I67:I130" si="16">((-4*F67*H67)^0.5)/(2*F67)</f>
        <v>-1.0984369379093668</v>
      </c>
      <c r="J67">
        <f t="shared" ref="J67:J130" si="17">(-((-4*F67*H67)^0.5))/(2*F67)</f>
        <v>1.0984369379093668</v>
      </c>
      <c r="K67">
        <f t="shared" ref="K67:K130" si="18">IF(A67="","",(C67/($J67+C67-($J67*C67))))</f>
        <v>0.55161964700188582</v>
      </c>
      <c r="L67">
        <f t="shared" ref="L67:L130" si="19">IF(B67="","",(D67/($J67+D67-($J67*D67))))</f>
        <v>0.44838035299811413</v>
      </c>
      <c r="M67">
        <f t="shared" ref="M67:M130" si="20">IF(A67="","",1/K67)</f>
        <v>1.8128433340529317</v>
      </c>
      <c r="N67">
        <f t="shared" ref="N67:N130" si="21">IF(B67="","",1/L67)</f>
        <v>2.2302493704584911</v>
      </c>
    </row>
    <row r="68" spans="1:14" x14ac:dyDescent="0.25">
      <c r="A68" s="4">
        <f>IF('True_Odds_Calculator_2-way'!A69="","",'True_Odds_Calculator_2-way'!A69)</f>
        <v>1.63</v>
      </c>
      <c r="B68" s="4">
        <f>IF('True_Odds_Calculator_2-way'!B69="","",'True_Odds_Calculator_2-way'!B69)</f>
        <v>2.2999999999999998</v>
      </c>
      <c r="C68" s="4">
        <f t="shared" si="11"/>
        <v>0.61349693251533743</v>
      </c>
      <c r="D68">
        <f t="shared" si="12"/>
        <v>0.43478260869565222</v>
      </c>
      <c r="E68">
        <f t="shared" si="13"/>
        <v>4.8279541210989763E-2</v>
      </c>
      <c r="F68">
        <f t="shared" si="14"/>
        <v>-0.21845825553480913</v>
      </c>
      <c r="G68">
        <v>0</v>
      </c>
      <c r="H68">
        <f t="shared" si="15"/>
        <v>0.26673779674579889</v>
      </c>
      <c r="I68">
        <f t="shared" si="16"/>
        <v>-1.1049892402196602</v>
      </c>
      <c r="J68">
        <f t="shared" si="17"/>
        <v>1.1049892402196602</v>
      </c>
      <c r="K68">
        <f t="shared" si="18"/>
        <v>0.58957285411955018</v>
      </c>
      <c r="L68">
        <f t="shared" si="19"/>
        <v>0.41042714588044982</v>
      </c>
      <c r="M68">
        <f t="shared" si="20"/>
        <v>1.6961432213383858</v>
      </c>
      <c r="N68">
        <f t="shared" si="21"/>
        <v>2.4364860122855578</v>
      </c>
    </row>
    <row r="69" spans="1:14" x14ac:dyDescent="0.25">
      <c r="A69" s="4">
        <f>IF('True_Odds_Calculator_2-way'!A70="","",'True_Odds_Calculator_2-way'!A70)</f>
        <v>1.38</v>
      </c>
      <c r="B69" s="4">
        <f>IF('True_Odds_Calculator_2-way'!B70="","",'True_Odds_Calculator_2-way'!B70)</f>
        <v>3.1</v>
      </c>
      <c r="C69" s="4">
        <f t="shared" si="11"/>
        <v>0.7246376811594204</v>
      </c>
      <c r="D69">
        <f t="shared" si="12"/>
        <v>0.32258064516129031</v>
      </c>
      <c r="E69">
        <f t="shared" si="13"/>
        <v>4.7218326320710657E-2</v>
      </c>
      <c r="F69">
        <f t="shared" si="14"/>
        <v>-0.1865357643758766</v>
      </c>
      <c r="G69">
        <v>0</v>
      </c>
      <c r="H69">
        <f t="shared" si="15"/>
        <v>0.23375409069658723</v>
      </c>
      <c r="I69">
        <f t="shared" si="16"/>
        <v>-1.1194341570991124</v>
      </c>
      <c r="J69">
        <f t="shared" si="17"/>
        <v>1.1194341570991124</v>
      </c>
      <c r="K69">
        <f t="shared" si="18"/>
        <v>0.70156485036913285</v>
      </c>
      <c r="L69">
        <f t="shared" si="19"/>
        <v>0.29843514963086737</v>
      </c>
      <c r="M69">
        <f t="shared" si="20"/>
        <v>1.4253849796976623</v>
      </c>
      <c r="N69">
        <f t="shared" si="21"/>
        <v>3.3508117299081355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2.09</v>
      </c>
      <c r="C70" s="4">
        <f t="shared" si="11"/>
        <v>0.55865921787709494</v>
      </c>
      <c r="D70">
        <f t="shared" si="12"/>
        <v>0.47846889952153115</v>
      </c>
      <c r="E70">
        <f t="shared" si="13"/>
        <v>3.7128117398625982E-2</v>
      </c>
      <c r="F70">
        <f t="shared" si="14"/>
        <v>-0.23017294378658693</v>
      </c>
      <c r="G70">
        <v>0</v>
      </c>
      <c r="H70">
        <f t="shared" si="15"/>
        <v>0.26730106118521291</v>
      </c>
      <c r="I70">
        <f t="shared" si="16"/>
        <v>-1.077638764691236</v>
      </c>
      <c r="J70">
        <f t="shared" si="17"/>
        <v>1.077638764691236</v>
      </c>
      <c r="K70">
        <f t="shared" si="18"/>
        <v>0.54015086574792148</v>
      </c>
      <c r="L70">
        <f t="shared" si="19"/>
        <v>0.45984913425207868</v>
      </c>
      <c r="M70">
        <f t="shared" si="20"/>
        <v>1.8513346241060764</v>
      </c>
      <c r="N70">
        <f t="shared" si="21"/>
        <v>2.1746262535134471</v>
      </c>
    </row>
    <row r="71" spans="1:14" x14ac:dyDescent="0.25">
      <c r="A71" s="4">
        <f>IF('True_Odds_Calculator_2-way'!A72="","",'True_Odds_Calculator_2-way'!A72)</f>
        <v>2.0099999999999998</v>
      </c>
      <c r="B71" s="4">
        <f>IF('True_Odds_Calculator_2-way'!B72="","",'True_Odds_Calculator_2-way'!B72)</f>
        <v>1.87</v>
      </c>
      <c r="C71" s="4">
        <f t="shared" si="11"/>
        <v>0.49751243781094534</v>
      </c>
      <c r="D71">
        <f t="shared" si="12"/>
        <v>0.53475935828876997</v>
      </c>
      <c r="E71">
        <f t="shared" si="13"/>
        <v>3.22717960997152E-2</v>
      </c>
      <c r="F71">
        <f t="shared" si="14"/>
        <v>-0.23377763588474743</v>
      </c>
      <c r="G71">
        <v>0</v>
      </c>
      <c r="H71">
        <f t="shared" si="15"/>
        <v>0.26604943198446268</v>
      </c>
      <c r="I71">
        <f t="shared" si="16"/>
        <v>-1.0667918442539084</v>
      </c>
      <c r="J71">
        <f t="shared" si="17"/>
        <v>1.0667918442539084</v>
      </c>
      <c r="K71">
        <f t="shared" si="18"/>
        <v>0.48135709675649557</v>
      </c>
      <c r="L71">
        <f t="shared" si="19"/>
        <v>0.51864290324350448</v>
      </c>
      <c r="M71">
        <f t="shared" si="20"/>
        <v>2.0774597626964471</v>
      </c>
      <c r="N71">
        <f t="shared" si="21"/>
        <v>1.9281089045009006</v>
      </c>
    </row>
    <row r="72" spans="1:14" x14ac:dyDescent="0.25">
      <c r="A72" s="4">
        <f>IF('True_Odds_Calculator_2-way'!A73="","",'True_Odds_Calculator_2-way'!A73)</f>
        <v>1.76</v>
      </c>
      <c r="B72" s="4">
        <f>IF('True_Odds_Calculator_2-way'!B73="","",'True_Odds_Calculator_2-way'!B73)</f>
        <v>2.12</v>
      </c>
      <c r="C72" s="4">
        <f t="shared" si="11"/>
        <v>0.56818181818181823</v>
      </c>
      <c r="D72">
        <f t="shared" si="12"/>
        <v>0.47169811320754712</v>
      </c>
      <c r="E72">
        <f t="shared" si="13"/>
        <v>3.9879931389365408E-2</v>
      </c>
      <c r="F72">
        <f t="shared" si="14"/>
        <v>-0.22813036020583177</v>
      </c>
      <c r="G72">
        <v>0</v>
      </c>
      <c r="H72">
        <f t="shared" si="15"/>
        <v>0.26801029159519724</v>
      </c>
      <c r="I72">
        <f t="shared" si="16"/>
        <v>-1.0838874619051502</v>
      </c>
      <c r="J72">
        <f t="shared" si="17"/>
        <v>1.0838874619051502</v>
      </c>
      <c r="K72">
        <f t="shared" si="18"/>
        <v>0.54831942340648987</v>
      </c>
      <c r="L72">
        <f t="shared" si="19"/>
        <v>0.45168057659351019</v>
      </c>
      <c r="M72">
        <f t="shared" si="20"/>
        <v>1.8237544710479137</v>
      </c>
      <c r="N72">
        <f t="shared" si="21"/>
        <v>2.2139539573337679</v>
      </c>
    </row>
    <row r="73" spans="1:14" x14ac:dyDescent="0.25">
      <c r="A73" s="4">
        <f>IF('True_Odds_Calculator_2-way'!A74="","",'True_Odds_Calculator_2-way'!A74)</f>
        <v>2.06</v>
      </c>
      <c r="B73" s="4">
        <f>IF('True_Odds_Calculator_2-way'!B74="","",'True_Odds_Calculator_2-way'!B74)</f>
        <v>1.83</v>
      </c>
      <c r="C73" s="4">
        <f t="shared" si="11"/>
        <v>0.4854368932038835</v>
      </c>
      <c r="D73">
        <f t="shared" si="12"/>
        <v>0.54644808743169393</v>
      </c>
      <c r="E73">
        <f t="shared" si="13"/>
        <v>3.1884980635577431E-2</v>
      </c>
      <c r="F73">
        <f t="shared" si="14"/>
        <v>-0.2333810812244681</v>
      </c>
      <c r="G73">
        <v>0</v>
      </c>
      <c r="H73">
        <f t="shared" si="15"/>
        <v>0.26526606186004559</v>
      </c>
      <c r="I73">
        <f t="shared" si="16"/>
        <v>-1.0661247392009334</v>
      </c>
      <c r="J73">
        <f t="shared" si="17"/>
        <v>1.0661247392009334</v>
      </c>
      <c r="K73">
        <f t="shared" si="18"/>
        <v>0.46946324151730962</v>
      </c>
      <c r="L73">
        <f t="shared" si="19"/>
        <v>0.53053675848269044</v>
      </c>
      <c r="M73">
        <f t="shared" si="20"/>
        <v>2.1300922235529893</v>
      </c>
      <c r="N73">
        <f t="shared" si="21"/>
        <v>1.8848835335367746</v>
      </c>
    </row>
    <row r="74" spans="1:14" x14ac:dyDescent="0.25">
      <c r="A74" s="4">
        <f>IF('True_Odds_Calculator_2-way'!A75="","",'True_Odds_Calculator_2-way'!A75)</f>
        <v>2.25</v>
      </c>
      <c r="B74" s="4">
        <f>IF('True_Odds_Calculator_2-way'!B75="","",'True_Odds_Calculator_2-way'!B75)</f>
        <v>1.68</v>
      </c>
      <c r="C74" s="4">
        <f t="shared" si="11"/>
        <v>0.44444444444444442</v>
      </c>
      <c r="D74">
        <f t="shared" si="12"/>
        <v>0.59523809523809523</v>
      </c>
      <c r="E74">
        <f t="shared" si="13"/>
        <v>3.9682539682539542E-2</v>
      </c>
      <c r="F74">
        <f t="shared" si="14"/>
        <v>-0.22486772486772499</v>
      </c>
      <c r="G74">
        <v>0</v>
      </c>
      <c r="H74">
        <f t="shared" si="15"/>
        <v>0.26455026455026454</v>
      </c>
      <c r="I74">
        <f t="shared" si="16"/>
        <v>-1.0846522890932806</v>
      </c>
      <c r="J74">
        <f t="shared" si="17"/>
        <v>1.0846522890932806</v>
      </c>
      <c r="K74">
        <f t="shared" si="18"/>
        <v>0.42448148373559424</v>
      </c>
      <c r="L74">
        <f t="shared" si="19"/>
        <v>0.57551851626440576</v>
      </c>
      <c r="M74">
        <f t="shared" si="20"/>
        <v>2.3558153613666013</v>
      </c>
      <c r="N74">
        <f t="shared" si="21"/>
        <v>1.7375635565834309</v>
      </c>
    </row>
    <row r="75" spans="1:14" x14ac:dyDescent="0.25">
      <c r="A75" s="4">
        <f>IF('True_Odds_Calculator_2-way'!A76="","",'True_Odds_Calculator_2-way'!A76)</f>
        <v>2.29</v>
      </c>
      <c r="B75" s="4">
        <f>IF('True_Odds_Calculator_2-way'!B76="","",'True_Odds_Calculator_2-way'!B76)</f>
        <v>1.68</v>
      </c>
      <c r="C75" s="4">
        <f t="shared" si="11"/>
        <v>0.4366812227074236</v>
      </c>
      <c r="D75">
        <f t="shared" si="12"/>
        <v>0.59523809523809523</v>
      </c>
      <c r="E75">
        <f t="shared" si="13"/>
        <v>3.1919317945518833E-2</v>
      </c>
      <c r="F75">
        <f t="shared" si="14"/>
        <v>-0.22800998128509042</v>
      </c>
      <c r="G75">
        <v>0</v>
      </c>
      <c r="H75">
        <f t="shared" si="15"/>
        <v>0.25992929923060926</v>
      </c>
      <c r="I75">
        <f t="shared" si="16"/>
        <v>-1.0677035543974551</v>
      </c>
      <c r="J75">
        <f t="shared" si="17"/>
        <v>1.0677035543974551</v>
      </c>
      <c r="K75">
        <f t="shared" si="18"/>
        <v>0.42063861953679943</v>
      </c>
      <c r="L75">
        <f t="shared" si="19"/>
        <v>0.57936138046320074</v>
      </c>
      <c r="M75">
        <f t="shared" si="20"/>
        <v>2.3773375851727168</v>
      </c>
      <c r="N75">
        <f t="shared" si="21"/>
        <v>1.7260384169902692</v>
      </c>
    </row>
    <row r="76" spans="1:14" x14ac:dyDescent="0.25">
      <c r="A76" s="4">
        <f>IF('True_Odds_Calculator_2-way'!A77="","",'True_Odds_Calculator_2-way'!A77)</f>
        <v>2.08</v>
      </c>
      <c r="B76" s="4">
        <f>IF('True_Odds_Calculator_2-way'!B77="","",'True_Odds_Calculator_2-way'!B77)</f>
        <v>1.82</v>
      </c>
      <c r="C76" s="4">
        <f t="shared" si="11"/>
        <v>0.48076923076923073</v>
      </c>
      <c r="D76">
        <f t="shared" si="12"/>
        <v>0.54945054945054939</v>
      </c>
      <c r="E76">
        <f t="shared" si="13"/>
        <v>3.0219780219780112E-2</v>
      </c>
      <c r="F76">
        <f t="shared" si="14"/>
        <v>-0.23393913778529174</v>
      </c>
      <c r="G76">
        <v>0</v>
      </c>
      <c r="H76">
        <f t="shared" si="15"/>
        <v>0.2641589180050718</v>
      </c>
      <c r="I76">
        <f t="shared" si="16"/>
        <v>-1.0626278551055635</v>
      </c>
      <c r="J76">
        <f t="shared" si="17"/>
        <v>1.0626278551055635</v>
      </c>
      <c r="K76">
        <f t="shared" si="18"/>
        <v>0.46562780185187441</v>
      </c>
      <c r="L76">
        <f t="shared" si="19"/>
        <v>0.53437219814812564</v>
      </c>
      <c r="M76">
        <f t="shared" si="20"/>
        <v>2.1476380835140083</v>
      </c>
      <c r="N76">
        <f t="shared" si="21"/>
        <v>1.8713548411865626</v>
      </c>
    </row>
    <row r="77" spans="1:14" x14ac:dyDescent="0.25">
      <c r="A77" s="4">
        <f>IF('True_Odds_Calculator_2-way'!A78="","",'True_Odds_Calculator_2-way'!A78)</f>
        <v>1.93</v>
      </c>
      <c r="B77" s="4">
        <f>IF('True_Odds_Calculator_2-way'!B78="","",'True_Odds_Calculator_2-way'!B78)</f>
        <v>1.96</v>
      </c>
      <c r="C77" s="4">
        <f t="shared" si="11"/>
        <v>0.5181347150259068</v>
      </c>
      <c r="D77">
        <f t="shared" si="12"/>
        <v>0.51020408163265307</v>
      </c>
      <c r="E77">
        <f t="shared" si="13"/>
        <v>2.8338796658559762E-2</v>
      </c>
      <c r="F77">
        <f t="shared" si="14"/>
        <v>-0.23601564978322942</v>
      </c>
      <c r="G77">
        <v>0</v>
      </c>
      <c r="H77">
        <f t="shared" si="15"/>
        <v>0.26435444644178918</v>
      </c>
      <c r="I77">
        <f t="shared" si="16"/>
        <v>-1.0583343916682539</v>
      </c>
      <c r="J77">
        <f t="shared" si="17"/>
        <v>1.0583343916682539</v>
      </c>
      <c r="K77">
        <f t="shared" si="18"/>
        <v>0.50396850395275605</v>
      </c>
      <c r="L77">
        <f t="shared" si="19"/>
        <v>0.49603149604724417</v>
      </c>
      <c r="M77">
        <f t="shared" si="20"/>
        <v>1.9842509842514759</v>
      </c>
      <c r="N77">
        <f t="shared" si="21"/>
        <v>2.0160010160015238</v>
      </c>
    </row>
    <row r="78" spans="1:14" x14ac:dyDescent="0.25">
      <c r="A78" s="4">
        <f>IF('True_Odds_Calculator_2-way'!A79="","",'True_Odds_Calculator_2-way'!A79)</f>
        <v>2.2599999999999998</v>
      </c>
      <c r="B78" s="4">
        <f>IF('True_Odds_Calculator_2-way'!B79="","",'True_Odds_Calculator_2-way'!B79)</f>
        <v>1.69</v>
      </c>
      <c r="C78" s="4">
        <f t="shared" si="11"/>
        <v>0.44247787610619471</v>
      </c>
      <c r="D78">
        <f t="shared" si="12"/>
        <v>0.59171597633136097</v>
      </c>
      <c r="E78">
        <f t="shared" si="13"/>
        <v>3.4193852437555794E-2</v>
      </c>
      <c r="F78">
        <f t="shared" si="14"/>
        <v>-0.22762737602764815</v>
      </c>
      <c r="G78">
        <v>0</v>
      </c>
      <c r="H78">
        <f t="shared" si="15"/>
        <v>0.261821228465204</v>
      </c>
      <c r="I78">
        <f t="shared" si="16"/>
        <v>-1.0724824201463119</v>
      </c>
      <c r="J78">
        <f t="shared" si="17"/>
        <v>1.0724824201463119</v>
      </c>
      <c r="K78">
        <f t="shared" si="18"/>
        <v>0.42529160714947917</v>
      </c>
      <c r="L78">
        <f t="shared" si="19"/>
        <v>0.57470839285052078</v>
      </c>
      <c r="M78">
        <f t="shared" si="20"/>
        <v>2.351327849384353</v>
      </c>
      <c r="N78">
        <f t="shared" si="21"/>
        <v>1.7400128699009547</v>
      </c>
    </row>
    <row r="79" spans="1:14" x14ac:dyDescent="0.25">
      <c r="A79" s="4">
        <f>IF('True_Odds_Calculator_2-way'!A80="","",'True_Odds_Calculator_2-way'!A80)</f>
        <v>1.86</v>
      </c>
      <c r="B79" s="4">
        <f>IF('True_Odds_Calculator_2-way'!B80="","",'True_Odds_Calculator_2-way'!B80)</f>
        <v>1.98</v>
      </c>
      <c r="C79" s="4">
        <f t="shared" si="11"/>
        <v>0.5376344086021505</v>
      </c>
      <c r="D79">
        <f t="shared" si="12"/>
        <v>0.50505050505050508</v>
      </c>
      <c r="E79">
        <f t="shared" si="13"/>
        <v>4.2684913652655698E-2</v>
      </c>
      <c r="F79">
        <f t="shared" si="14"/>
        <v>-0.22884761594438996</v>
      </c>
      <c r="G79">
        <v>0</v>
      </c>
      <c r="H79">
        <f t="shared" si="15"/>
        <v>0.27153252959704571</v>
      </c>
      <c r="I79">
        <f t="shared" si="16"/>
        <v>-1.0892755023757481</v>
      </c>
      <c r="J79">
        <f t="shared" si="17"/>
        <v>1.0892755023757481</v>
      </c>
      <c r="K79">
        <f t="shared" si="18"/>
        <v>0.51632172164766577</v>
      </c>
      <c r="L79">
        <f t="shared" si="19"/>
        <v>0.48367827835233401</v>
      </c>
      <c r="M79">
        <f t="shared" si="20"/>
        <v>1.9367769320431434</v>
      </c>
      <c r="N79">
        <f t="shared" si="21"/>
        <v>2.0674899923282331</v>
      </c>
    </row>
    <row r="80" spans="1:14" x14ac:dyDescent="0.25">
      <c r="A80" s="4">
        <f>IF('True_Odds_Calculator_2-way'!A81="","",'True_Odds_Calculator_2-way'!A81)</f>
        <v>1.91</v>
      </c>
      <c r="B80" s="4">
        <f>IF('True_Odds_Calculator_2-way'!B81="","",'True_Odds_Calculator_2-way'!B81)</f>
        <v>1.93</v>
      </c>
      <c r="C80" s="4">
        <f t="shared" si="11"/>
        <v>0.52356020942408377</v>
      </c>
      <c r="D80">
        <f t="shared" si="12"/>
        <v>0.5181347150259068</v>
      </c>
      <c r="E80">
        <f t="shared" si="13"/>
        <v>4.1694924449990456E-2</v>
      </c>
      <c r="F80">
        <f t="shared" si="14"/>
        <v>-0.2295797954588612</v>
      </c>
      <c r="G80">
        <v>0</v>
      </c>
      <c r="H80">
        <f t="shared" si="15"/>
        <v>0.27127471990885171</v>
      </c>
      <c r="I80">
        <f t="shared" si="16"/>
        <v>-1.0870207379990005</v>
      </c>
      <c r="J80">
        <f t="shared" si="17"/>
        <v>1.0870207379990005</v>
      </c>
      <c r="K80">
        <f t="shared" si="18"/>
        <v>0.50271747157230162</v>
      </c>
      <c r="L80">
        <f t="shared" si="19"/>
        <v>0.49728252842769838</v>
      </c>
      <c r="M80">
        <f t="shared" si="20"/>
        <v>1.9891888715790902</v>
      </c>
      <c r="N80">
        <f t="shared" si="21"/>
        <v>2.0109292863390706</v>
      </c>
    </row>
    <row r="81" spans="1:14" x14ac:dyDescent="0.25">
      <c r="A81" s="4">
        <f>IF('True_Odds_Calculator_2-way'!A82="","",'True_Odds_Calculator_2-way'!A82)</f>
        <v>2.12</v>
      </c>
      <c r="B81" s="4">
        <f>IF('True_Odds_Calculator_2-way'!B82="","",'True_Odds_Calculator_2-way'!B82)</f>
        <v>1.74</v>
      </c>
      <c r="C81" s="4">
        <f t="shared" si="11"/>
        <v>0.47169811320754712</v>
      </c>
      <c r="D81">
        <f t="shared" si="12"/>
        <v>0.57471264367816088</v>
      </c>
      <c r="E81">
        <f t="shared" si="13"/>
        <v>4.6410756885707949E-2</v>
      </c>
      <c r="F81">
        <f t="shared" si="14"/>
        <v>-0.22468011277380184</v>
      </c>
      <c r="G81">
        <v>0</v>
      </c>
      <c r="H81">
        <f t="shared" si="15"/>
        <v>0.27109086965950985</v>
      </c>
      <c r="I81">
        <f t="shared" si="16"/>
        <v>-1.0984369379093668</v>
      </c>
      <c r="J81">
        <f t="shared" si="17"/>
        <v>1.0984369379093668</v>
      </c>
      <c r="K81">
        <f t="shared" si="18"/>
        <v>0.44838035299811413</v>
      </c>
      <c r="L81">
        <f t="shared" si="19"/>
        <v>0.55161964700188582</v>
      </c>
      <c r="M81">
        <f t="shared" si="20"/>
        <v>2.2302493704584911</v>
      </c>
      <c r="N81">
        <f t="shared" si="21"/>
        <v>1.8128433340529317</v>
      </c>
    </row>
    <row r="82" spans="1:14" x14ac:dyDescent="0.25">
      <c r="A82" s="4">
        <f>IF('True_Odds_Calculator_2-way'!A83="","",'True_Odds_Calculator_2-way'!A83)</f>
        <v>1.88</v>
      </c>
      <c r="B82" s="4">
        <f>IF('True_Odds_Calculator_2-way'!B83="","",'True_Odds_Calculator_2-way'!B83)</f>
        <v>1.93</v>
      </c>
      <c r="C82" s="4">
        <f t="shared" si="11"/>
        <v>0.53191489361702127</v>
      </c>
      <c r="D82">
        <f t="shared" si="12"/>
        <v>0.5181347150259068</v>
      </c>
      <c r="E82">
        <f t="shared" si="13"/>
        <v>5.0049608642928067E-2</v>
      </c>
      <c r="F82">
        <f t="shared" si="14"/>
        <v>-0.22555396317936283</v>
      </c>
      <c r="G82">
        <v>0</v>
      </c>
      <c r="H82">
        <f t="shared" si="15"/>
        <v>0.27560357182229084</v>
      </c>
      <c r="I82">
        <f t="shared" si="16"/>
        <v>-1.1053942207134546</v>
      </c>
      <c r="J82">
        <f t="shared" si="17"/>
        <v>1.1053942207134546</v>
      </c>
      <c r="K82">
        <f t="shared" si="18"/>
        <v>0.50690739536217377</v>
      </c>
      <c r="L82">
        <f t="shared" si="19"/>
        <v>0.49309260463782639</v>
      </c>
      <c r="M82">
        <f t="shared" si="20"/>
        <v>1.97274691422784</v>
      </c>
      <c r="N82">
        <f t="shared" si="21"/>
        <v>2.0280166252635121</v>
      </c>
    </row>
    <row r="83" spans="1:14" x14ac:dyDescent="0.25">
      <c r="A83" s="4">
        <f>IF('True_Odds_Calculator_2-way'!A84="","",'True_Odds_Calculator_2-way'!A84)</f>
        <v>2.0299999999999998</v>
      </c>
      <c r="B83" s="4">
        <f>IF('True_Odds_Calculator_2-way'!B84="","",'True_Odds_Calculator_2-way'!B84)</f>
        <v>1.82</v>
      </c>
      <c r="C83" s="4">
        <f t="shared" si="11"/>
        <v>0.49261083743842371</v>
      </c>
      <c r="D83">
        <f t="shared" si="12"/>
        <v>0.54945054945054939</v>
      </c>
      <c r="E83">
        <f t="shared" si="13"/>
        <v>4.2061386888973207E-2</v>
      </c>
      <c r="F83">
        <f t="shared" si="14"/>
        <v>-0.22860390840686395</v>
      </c>
      <c r="G83">
        <v>0</v>
      </c>
      <c r="H83">
        <f t="shared" si="15"/>
        <v>0.27066529529583716</v>
      </c>
      <c r="I83">
        <f t="shared" si="16"/>
        <v>-1.0881141587390988</v>
      </c>
      <c r="J83">
        <f t="shared" si="17"/>
        <v>1.0881141587390988</v>
      </c>
      <c r="K83">
        <f t="shared" si="18"/>
        <v>0.47152961176687003</v>
      </c>
      <c r="L83">
        <f t="shared" si="19"/>
        <v>0.52847038823312997</v>
      </c>
      <c r="M83">
        <f t="shared" si="20"/>
        <v>2.1207575835012715</v>
      </c>
      <c r="N83">
        <f t="shared" si="21"/>
        <v>1.892253610166061</v>
      </c>
    </row>
    <row r="84" spans="1:14" x14ac:dyDescent="0.25">
      <c r="A84" s="4">
        <f>IF('True_Odds_Calculator_2-way'!A85="","",'True_Odds_Calculator_2-way'!A85)</f>
        <v>2.0299999999999998</v>
      </c>
      <c r="B84" s="4">
        <f>IF('True_Odds_Calculator_2-way'!B85="","",'True_Odds_Calculator_2-way'!B85)</f>
        <v>1.77</v>
      </c>
      <c r="C84" s="4">
        <f t="shared" si="11"/>
        <v>0.49261083743842371</v>
      </c>
      <c r="D84">
        <f t="shared" si="12"/>
        <v>0.56497175141242939</v>
      </c>
      <c r="E84">
        <f t="shared" si="13"/>
        <v>5.7582588850852989E-2</v>
      </c>
      <c r="F84">
        <f t="shared" si="14"/>
        <v>-0.22072861874147676</v>
      </c>
      <c r="G84">
        <v>0</v>
      </c>
      <c r="H84">
        <f t="shared" si="15"/>
        <v>0.2783112075923298</v>
      </c>
      <c r="I84">
        <f t="shared" si="16"/>
        <v>-1.1228869254216181</v>
      </c>
      <c r="J84">
        <f t="shared" si="17"/>
        <v>1.1228869254216181</v>
      </c>
      <c r="K84">
        <f t="shared" si="18"/>
        <v>0.46369854058417398</v>
      </c>
      <c r="L84">
        <f t="shared" si="19"/>
        <v>0.53630145941582608</v>
      </c>
      <c r="M84">
        <f t="shared" si="20"/>
        <v>2.1565735331842664</v>
      </c>
      <c r="N84">
        <f t="shared" si="21"/>
        <v>1.8646229325746457</v>
      </c>
    </row>
    <row r="85" spans="1:14" x14ac:dyDescent="0.25">
      <c r="A85" s="4">
        <f>IF('True_Odds_Calculator_2-way'!A86="","",'True_Odds_Calculator_2-way'!A86)</f>
        <v>2.04</v>
      </c>
      <c r="B85" s="4">
        <f>IF('True_Odds_Calculator_2-way'!B86="","",'True_Odds_Calculator_2-way'!B86)</f>
        <v>1.81</v>
      </c>
      <c r="C85" s="4">
        <f t="shared" si="11"/>
        <v>0.49019607843137253</v>
      </c>
      <c r="D85">
        <f t="shared" si="12"/>
        <v>0.5524861878453039</v>
      </c>
      <c r="E85">
        <f t="shared" si="13"/>
        <v>4.2682266276676373E-2</v>
      </c>
      <c r="F85">
        <f t="shared" si="14"/>
        <v>-0.22814429639259015</v>
      </c>
      <c r="G85">
        <v>0</v>
      </c>
      <c r="H85">
        <f t="shared" si="15"/>
        <v>0.27082656266926658</v>
      </c>
      <c r="I85">
        <f t="shared" si="16"/>
        <v>-1.0895340841010224</v>
      </c>
      <c r="J85">
        <f t="shared" si="17"/>
        <v>1.0895340841010224</v>
      </c>
      <c r="K85">
        <f t="shared" si="18"/>
        <v>0.46879788020304902</v>
      </c>
      <c r="L85">
        <f t="shared" si="19"/>
        <v>0.53120211979695098</v>
      </c>
      <c r="M85">
        <f t="shared" si="20"/>
        <v>2.1331154474650633</v>
      </c>
      <c r="N85">
        <f t="shared" si="21"/>
        <v>1.8825226081218283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1.69</v>
      </c>
      <c r="C86" s="4">
        <f t="shared" si="11"/>
        <v>0.45662100456621008</v>
      </c>
      <c r="D86">
        <f t="shared" si="12"/>
        <v>0.59171597633136097</v>
      </c>
      <c r="E86">
        <f t="shared" si="13"/>
        <v>4.8336980897571102E-2</v>
      </c>
      <c r="F86">
        <f t="shared" si="14"/>
        <v>-0.2218529626327308</v>
      </c>
      <c r="G86">
        <v>0</v>
      </c>
      <c r="H86">
        <f t="shared" si="15"/>
        <v>0.27018994353030185</v>
      </c>
      <c r="I86">
        <f t="shared" si="16"/>
        <v>-1.1035753058718369</v>
      </c>
      <c r="J86">
        <f t="shared" si="17"/>
        <v>1.1035753058718369</v>
      </c>
      <c r="K86">
        <f t="shared" si="18"/>
        <v>0.43229136730273038</v>
      </c>
      <c r="L86">
        <f t="shared" si="19"/>
        <v>0.56770863269726979</v>
      </c>
      <c r="M86">
        <f t="shared" si="20"/>
        <v>2.3132546139874859</v>
      </c>
      <c r="N86">
        <f t="shared" si="21"/>
        <v>1.761466961051567</v>
      </c>
    </row>
    <row r="87" spans="1:14" x14ac:dyDescent="0.25">
      <c r="A87" s="4">
        <f>IF('True_Odds_Calculator_2-way'!A88="","",'True_Odds_Calculator_2-way'!A88)</f>
        <v>1.68</v>
      </c>
      <c r="B87" s="4">
        <f>IF('True_Odds_Calculator_2-way'!B88="","",'True_Odds_Calculator_2-way'!B88)</f>
        <v>2.1800000000000002</v>
      </c>
      <c r="C87" s="4">
        <f t="shared" si="11"/>
        <v>0.59523809523809523</v>
      </c>
      <c r="D87">
        <f t="shared" si="12"/>
        <v>0.4587155963302752</v>
      </c>
      <c r="E87">
        <f t="shared" si="13"/>
        <v>5.3953691568370488E-2</v>
      </c>
      <c r="F87">
        <f t="shared" si="14"/>
        <v>-0.21909130624726947</v>
      </c>
      <c r="G87">
        <v>0</v>
      </c>
      <c r="H87">
        <f t="shared" si="15"/>
        <v>0.27304499781564001</v>
      </c>
      <c r="I87">
        <f t="shared" si="16"/>
        <v>-1.1163607017227666</v>
      </c>
      <c r="J87">
        <f t="shared" si="17"/>
        <v>1.1163607017227666</v>
      </c>
      <c r="K87">
        <f t="shared" si="18"/>
        <v>0.5684643458753047</v>
      </c>
      <c r="L87">
        <f t="shared" si="19"/>
        <v>0.4315356541246953</v>
      </c>
      <c r="M87">
        <f t="shared" si="20"/>
        <v>1.7591252771714809</v>
      </c>
      <c r="N87">
        <f t="shared" si="21"/>
        <v>2.3173056280328646</v>
      </c>
    </row>
    <row r="88" spans="1:14" x14ac:dyDescent="0.25">
      <c r="A88" s="4">
        <f>IF('True_Odds_Calculator_2-way'!A89="","",'True_Odds_Calculator_2-way'!A89)</f>
        <v>1.72</v>
      </c>
      <c r="B88" s="4">
        <f>IF('True_Odds_Calculator_2-way'!B89="","",'True_Odds_Calculator_2-way'!B89)</f>
        <v>2.1</v>
      </c>
      <c r="C88" s="4">
        <f t="shared" si="11"/>
        <v>0.58139534883720934</v>
      </c>
      <c r="D88">
        <f t="shared" si="12"/>
        <v>0.47619047619047616</v>
      </c>
      <c r="E88">
        <f t="shared" si="13"/>
        <v>5.75858250276855E-2</v>
      </c>
      <c r="F88">
        <f t="shared" si="14"/>
        <v>-0.21926910299003322</v>
      </c>
      <c r="G88">
        <v>0</v>
      </c>
      <c r="H88">
        <f t="shared" si="15"/>
        <v>0.27685492801771872</v>
      </c>
      <c r="I88">
        <f t="shared" si="16"/>
        <v>-1.1236664374387368</v>
      </c>
      <c r="J88">
        <f t="shared" si="17"/>
        <v>1.1236664374387368</v>
      </c>
      <c r="K88">
        <f t="shared" si="18"/>
        <v>0.55277942512768541</v>
      </c>
      <c r="L88">
        <f t="shared" si="19"/>
        <v>0.44722057487231454</v>
      </c>
      <c r="M88">
        <f t="shared" si="20"/>
        <v>1.8090398349558905</v>
      </c>
      <c r="N88">
        <f t="shared" si="21"/>
        <v>2.2360330811826108</v>
      </c>
    </row>
    <row r="89" spans="1:14" x14ac:dyDescent="0.25">
      <c r="A89" s="4">
        <f>IF('True_Odds_Calculator_2-way'!A90="","",'True_Odds_Calculator_2-way'!A90)</f>
        <v>1.68</v>
      </c>
      <c r="B89" s="4">
        <f>IF('True_Odds_Calculator_2-way'!B90="","",'True_Odds_Calculator_2-way'!B90)</f>
        <v>2.17</v>
      </c>
      <c r="C89" s="4">
        <f t="shared" si="11"/>
        <v>0.59523809523809523</v>
      </c>
      <c r="D89">
        <f t="shared" si="12"/>
        <v>0.46082949308755761</v>
      </c>
      <c r="E89">
        <f t="shared" si="13"/>
        <v>5.6067588325652729E-2</v>
      </c>
      <c r="F89">
        <f t="shared" si="14"/>
        <v>-0.21823568136932203</v>
      </c>
      <c r="G89">
        <v>0</v>
      </c>
      <c r="H89">
        <f t="shared" si="15"/>
        <v>0.27430326969497476</v>
      </c>
      <c r="I89">
        <f t="shared" si="16"/>
        <v>-1.1211213233271871</v>
      </c>
      <c r="J89">
        <f t="shared" si="17"/>
        <v>1.1211213233271871</v>
      </c>
      <c r="K89">
        <f t="shared" si="18"/>
        <v>0.56742015338957086</v>
      </c>
      <c r="L89">
        <f t="shared" si="19"/>
        <v>0.43257984661042931</v>
      </c>
      <c r="M89">
        <f t="shared" si="20"/>
        <v>1.7623624998624872</v>
      </c>
      <c r="N89">
        <f t="shared" si="21"/>
        <v>2.311711948292809</v>
      </c>
    </row>
    <row r="90" spans="1:14" x14ac:dyDescent="0.25">
      <c r="A90" s="4">
        <f>IF('True_Odds_Calculator_2-way'!A91="","",'True_Odds_Calculator_2-way'!A91)</f>
        <v>1.85</v>
      </c>
      <c r="B90" s="4">
        <f>IF('True_Odds_Calculator_2-way'!B91="","",'True_Odds_Calculator_2-way'!B91)</f>
        <v>1.95</v>
      </c>
      <c r="C90" s="4">
        <f t="shared" si="11"/>
        <v>0.54054054054054046</v>
      </c>
      <c r="D90">
        <f t="shared" si="12"/>
        <v>0.51282051282051289</v>
      </c>
      <c r="E90">
        <f t="shared" si="13"/>
        <v>5.3361053361053346E-2</v>
      </c>
      <c r="F90">
        <f t="shared" si="14"/>
        <v>-0.22383922383922383</v>
      </c>
      <c r="G90">
        <v>0</v>
      </c>
      <c r="H90">
        <f t="shared" si="15"/>
        <v>0.27720027720027718</v>
      </c>
      <c r="I90">
        <f t="shared" si="16"/>
        <v>-1.1128297681493144</v>
      </c>
      <c r="J90">
        <f t="shared" si="17"/>
        <v>1.1128297681493144</v>
      </c>
      <c r="K90">
        <f t="shared" si="18"/>
        <v>0.51389962219428575</v>
      </c>
      <c r="L90">
        <f t="shared" si="19"/>
        <v>0.48610037780571441</v>
      </c>
      <c r="M90">
        <f t="shared" si="20"/>
        <v>1.9459053029269173</v>
      </c>
      <c r="N90">
        <f t="shared" si="21"/>
        <v>2.0571882797418479</v>
      </c>
    </row>
    <row r="91" spans="1:14" x14ac:dyDescent="0.25">
      <c r="A91" s="4">
        <f>IF('True_Odds_Calculator_2-way'!A92="","",'True_Odds_Calculator_2-way'!A92)</f>
        <v>1.78</v>
      </c>
      <c r="B91" s="4">
        <f>IF('True_Odds_Calculator_2-way'!B92="","",'True_Odds_Calculator_2-way'!B92)</f>
        <v>2.0299999999999998</v>
      </c>
      <c r="C91" s="4">
        <f t="shared" si="11"/>
        <v>0.5617977528089888</v>
      </c>
      <c r="D91">
        <f t="shared" si="12"/>
        <v>0.49261083743842371</v>
      </c>
      <c r="E91">
        <f t="shared" si="13"/>
        <v>5.4408590247412514E-2</v>
      </c>
      <c r="F91">
        <f t="shared" si="14"/>
        <v>-0.22233907123484808</v>
      </c>
      <c r="G91">
        <v>0</v>
      </c>
      <c r="H91">
        <f t="shared" si="15"/>
        <v>0.27674766148226054</v>
      </c>
      <c r="I91">
        <f t="shared" si="16"/>
        <v>-1.1156657127357013</v>
      </c>
      <c r="J91">
        <f t="shared" si="17"/>
        <v>1.1156657127357013</v>
      </c>
      <c r="K91">
        <f t="shared" si="18"/>
        <v>0.53469666555255058</v>
      </c>
      <c r="L91">
        <f t="shared" si="19"/>
        <v>0.46530333444744953</v>
      </c>
      <c r="M91">
        <f t="shared" si="20"/>
        <v>1.8702192559338466</v>
      </c>
      <c r="N91">
        <f t="shared" si="21"/>
        <v>2.149135684117772</v>
      </c>
    </row>
    <row r="92" spans="1:14" x14ac:dyDescent="0.25">
      <c r="A92" s="4">
        <f>IF('True_Odds_Calculator_2-way'!A93="","",'True_Odds_Calculator_2-way'!A93)</f>
        <v>1.77</v>
      </c>
      <c r="B92" s="4">
        <f>IF('True_Odds_Calculator_2-way'!B93="","",'True_Odds_Calculator_2-way'!B93)</f>
        <v>2.0299999999999998</v>
      </c>
      <c r="C92" s="4">
        <f t="shared" si="11"/>
        <v>0.56497175141242939</v>
      </c>
      <c r="D92">
        <f t="shared" si="12"/>
        <v>0.49261083743842371</v>
      </c>
      <c r="E92">
        <f t="shared" si="13"/>
        <v>5.7582588850852989E-2</v>
      </c>
      <c r="F92">
        <f t="shared" si="14"/>
        <v>-0.22072861874147676</v>
      </c>
      <c r="G92">
        <v>0</v>
      </c>
      <c r="H92">
        <f t="shared" si="15"/>
        <v>0.2783112075923298</v>
      </c>
      <c r="I92">
        <f t="shared" si="16"/>
        <v>-1.1228869254216181</v>
      </c>
      <c r="J92">
        <f t="shared" si="17"/>
        <v>1.1228869254216181</v>
      </c>
      <c r="K92">
        <f t="shared" si="18"/>
        <v>0.53630145941582608</v>
      </c>
      <c r="L92">
        <f t="shared" si="19"/>
        <v>0.46369854058417398</v>
      </c>
      <c r="M92">
        <f t="shared" si="20"/>
        <v>1.8646229325746457</v>
      </c>
      <c r="N92">
        <f t="shared" si="21"/>
        <v>2.1565735331842664</v>
      </c>
    </row>
    <row r="93" spans="1:14" x14ac:dyDescent="0.25">
      <c r="A93" s="4">
        <f>IF('True_Odds_Calculator_2-way'!A94="","",'True_Odds_Calculator_2-way'!A94)</f>
        <v>1.82</v>
      </c>
      <c r="B93" s="4">
        <f>IF('True_Odds_Calculator_2-way'!B94="","",'True_Odds_Calculator_2-way'!B94)</f>
        <v>1.99</v>
      </c>
      <c r="C93" s="4">
        <f t="shared" si="11"/>
        <v>0.54945054945054939</v>
      </c>
      <c r="D93">
        <f t="shared" si="12"/>
        <v>0.50251256281407031</v>
      </c>
      <c r="E93">
        <f t="shared" si="13"/>
        <v>5.1963112264619582E-2</v>
      </c>
      <c r="F93">
        <f t="shared" si="14"/>
        <v>-0.22414269147937504</v>
      </c>
      <c r="G93">
        <v>0</v>
      </c>
      <c r="H93">
        <f t="shared" si="15"/>
        <v>0.27610580374399463</v>
      </c>
      <c r="I93">
        <f t="shared" si="16"/>
        <v>-1.1098785970200444</v>
      </c>
      <c r="J93">
        <f t="shared" si="17"/>
        <v>1.1098785970200444</v>
      </c>
      <c r="K93">
        <f t="shared" si="18"/>
        <v>0.52353267611251531</v>
      </c>
      <c r="L93">
        <f t="shared" si="19"/>
        <v>0.47646732388748464</v>
      </c>
      <c r="M93">
        <f t="shared" si="20"/>
        <v>1.9101004495564369</v>
      </c>
      <c r="N93">
        <f t="shared" si="21"/>
        <v>2.0987798110498446</v>
      </c>
    </row>
    <row r="94" spans="1:14" x14ac:dyDescent="0.25">
      <c r="A94" s="4">
        <f>IF('True_Odds_Calculator_2-way'!A95="","",'True_Odds_Calculator_2-way'!A95)</f>
        <v>1.71</v>
      </c>
      <c r="B94" s="4">
        <f>IF('True_Odds_Calculator_2-way'!B95="","",'True_Odds_Calculator_2-way'!B95)</f>
        <v>2.2200000000000002</v>
      </c>
      <c r="C94" s="4">
        <f t="shared" si="11"/>
        <v>0.58479532163742687</v>
      </c>
      <c r="D94">
        <f t="shared" si="12"/>
        <v>0.4504504504504504</v>
      </c>
      <c r="E94">
        <f t="shared" si="13"/>
        <v>3.5245772087877381E-2</v>
      </c>
      <c r="F94">
        <f t="shared" si="14"/>
        <v>-0.2281755439650176</v>
      </c>
      <c r="G94">
        <v>0</v>
      </c>
      <c r="H94">
        <f t="shared" si="15"/>
        <v>0.26342131605289498</v>
      </c>
      <c r="I94">
        <f t="shared" si="16"/>
        <v>-1.0744616281415775</v>
      </c>
      <c r="J94">
        <f t="shared" si="17"/>
        <v>1.0744616281415775</v>
      </c>
      <c r="K94">
        <f t="shared" si="18"/>
        <v>0.56725752490934445</v>
      </c>
      <c r="L94">
        <f t="shared" si="19"/>
        <v>0.43274247509065539</v>
      </c>
      <c r="M94">
        <f t="shared" si="20"/>
        <v>1.7628677559805201</v>
      </c>
      <c r="N94">
        <f t="shared" si="21"/>
        <v>2.310843186332725</v>
      </c>
    </row>
    <row r="95" spans="1:14" x14ac:dyDescent="0.25">
      <c r="A95" s="4">
        <f>IF('True_Odds_Calculator_2-way'!A96="","",'True_Odds_Calculator_2-way'!A96)</f>
        <v>2.0499999999999998</v>
      </c>
      <c r="B95" s="4">
        <f>IF('True_Odds_Calculator_2-way'!B96="","",'True_Odds_Calculator_2-way'!B96)</f>
        <v>1.85</v>
      </c>
      <c r="C95" s="4">
        <f t="shared" si="11"/>
        <v>0.48780487804878053</v>
      </c>
      <c r="D95">
        <f t="shared" si="12"/>
        <v>0.54054054054054046</v>
      </c>
      <c r="E95">
        <f t="shared" si="13"/>
        <v>2.8345418589321048E-2</v>
      </c>
      <c r="F95">
        <f t="shared" si="14"/>
        <v>-0.2353328938694792</v>
      </c>
      <c r="G95">
        <v>0</v>
      </c>
      <c r="H95">
        <f t="shared" si="15"/>
        <v>0.26367831245880025</v>
      </c>
      <c r="I95">
        <f t="shared" si="16"/>
        <v>-1.0585122480499263</v>
      </c>
      <c r="J95">
        <f t="shared" si="17"/>
        <v>1.0585122480499263</v>
      </c>
      <c r="K95">
        <f t="shared" si="18"/>
        <v>0.47361090692279612</v>
      </c>
      <c r="L95">
        <f t="shared" si="19"/>
        <v>0.52638909307720383</v>
      </c>
      <c r="M95">
        <f t="shared" si="20"/>
        <v>2.1114378604524222</v>
      </c>
      <c r="N95">
        <f t="shared" si="21"/>
        <v>1.8997354108424378</v>
      </c>
    </row>
    <row r="96" spans="1:14" x14ac:dyDescent="0.25">
      <c r="A96" s="4">
        <f>IF('True_Odds_Calculator_2-way'!A97="","",'True_Odds_Calculator_2-way'!A97)</f>
        <v>2.23</v>
      </c>
      <c r="B96" s="4">
        <f>IF('True_Odds_Calculator_2-way'!B97="","",'True_Odds_Calculator_2-way'!B97)</f>
        <v>1.71</v>
      </c>
      <c r="C96" s="4">
        <f t="shared" si="11"/>
        <v>0.44843049327354262</v>
      </c>
      <c r="D96">
        <f t="shared" si="12"/>
        <v>0.58479532163742687</v>
      </c>
      <c r="E96">
        <f t="shared" si="13"/>
        <v>3.3225814910969431E-2</v>
      </c>
      <c r="F96">
        <f t="shared" si="14"/>
        <v>-0.22901423963496192</v>
      </c>
      <c r="G96">
        <v>0</v>
      </c>
      <c r="H96">
        <f t="shared" si="15"/>
        <v>0.26224005454593136</v>
      </c>
      <c r="I96">
        <f t="shared" si="16"/>
        <v>-1.070084984173661</v>
      </c>
      <c r="J96">
        <f t="shared" si="17"/>
        <v>1.070084984173661</v>
      </c>
      <c r="K96">
        <f t="shared" si="18"/>
        <v>0.43174080130549697</v>
      </c>
      <c r="L96">
        <f t="shared" si="19"/>
        <v>0.56825919869450314</v>
      </c>
      <c r="M96">
        <f t="shared" si="20"/>
        <v>2.3162045305336028</v>
      </c>
      <c r="N96">
        <f t="shared" si="21"/>
        <v>1.7597603387632996</v>
      </c>
    </row>
    <row r="97" spans="1:14" x14ac:dyDescent="0.25">
      <c r="A97" s="4">
        <f>IF('True_Odds_Calculator_2-way'!A98="","",'True_Odds_Calculator_2-way'!A98)</f>
        <v>1.85</v>
      </c>
      <c r="B97" s="4">
        <f>IF('True_Odds_Calculator_2-way'!B98="","",'True_Odds_Calculator_2-way'!B98)</f>
        <v>2.04</v>
      </c>
      <c r="C97" s="4">
        <f t="shared" si="11"/>
        <v>0.54054054054054046</v>
      </c>
      <c r="D97">
        <f t="shared" si="12"/>
        <v>0.49019607843137253</v>
      </c>
      <c r="E97">
        <f t="shared" si="13"/>
        <v>3.0736618971912932E-2</v>
      </c>
      <c r="F97">
        <f t="shared" si="14"/>
        <v>-0.23423423423423428</v>
      </c>
      <c r="G97">
        <v>0</v>
      </c>
      <c r="H97">
        <f t="shared" si="15"/>
        <v>0.26497085320614727</v>
      </c>
      <c r="I97">
        <f t="shared" si="16"/>
        <v>-1.0635890745287924</v>
      </c>
      <c r="J97">
        <f t="shared" si="17"/>
        <v>1.0635890745287924</v>
      </c>
      <c r="K97">
        <f t="shared" si="18"/>
        <v>0.52519609535024903</v>
      </c>
      <c r="L97">
        <f t="shared" si="19"/>
        <v>0.47480390464975097</v>
      </c>
      <c r="M97">
        <f t="shared" si="20"/>
        <v>1.904050713349474</v>
      </c>
      <c r="N97">
        <f t="shared" si="21"/>
        <v>2.1061326375099441</v>
      </c>
    </row>
    <row r="98" spans="1:14" x14ac:dyDescent="0.25">
      <c r="A98" s="4">
        <f>IF('True_Odds_Calculator_2-way'!A99="","",'True_Odds_Calculator_2-way'!A99)</f>
        <v>2.38</v>
      </c>
      <c r="B98" s="4">
        <f>IF('True_Odds_Calculator_2-way'!B99="","",'True_Odds_Calculator_2-way'!B99)</f>
        <v>1.63</v>
      </c>
      <c r="C98" s="4">
        <f t="shared" si="11"/>
        <v>0.42016806722689076</v>
      </c>
      <c r="D98">
        <f t="shared" si="12"/>
        <v>0.61349693251533743</v>
      </c>
      <c r="E98">
        <f t="shared" si="13"/>
        <v>3.3664999742228252E-2</v>
      </c>
      <c r="F98">
        <f t="shared" si="14"/>
        <v>-0.22410682064236731</v>
      </c>
      <c r="G98">
        <v>0</v>
      </c>
      <c r="H98">
        <f t="shared" si="15"/>
        <v>0.25777182038459556</v>
      </c>
      <c r="I98">
        <f t="shared" si="16"/>
        <v>-1.0724824201463117</v>
      </c>
      <c r="J98">
        <f t="shared" si="17"/>
        <v>1.0724824201463117</v>
      </c>
      <c r="K98">
        <f t="shared" si="18"/>
        <v>0.40322162143360418</v>
      </c>
      <c r="L98">
        <f t="shared" si="19"/>
        <v>0.59677837856639582</v>
      </c>
      <c r="M98">
        <f t="shared" si="20"/>
        <v>2.4800257398019103</v>
      </c>
      <c r="N98">
        <f t="shared" si="21"/>
        <v>1.6756639246921761</v>
      </c>
    </row>
    <row r="99" spans="1:14" x14ac:dyDescent="0.25">
      <c r="A99" s="4">
        <f>IF('True_Odds_Calculator_2-way'!A100="","",'True_Odds_Calculator_2-way'!A100)</f>
        <v>1.52</v>
      </c>
      <c r="B99" s="4">
        <f>IF('True_Odds_Calculator_2-way'!B100="","",'True_Odds_Calculator_2-way'!B100)</f>
        <v>2.63</v>
      </c>
      <c r="C99" s="4">
        <f t="shared" si="11"/>
        <v>0.65789473684210531</v>
      </c>
      <c r="D99">
        <f t="shared" si="12"/>
        <v>0.38022813688212931</v>
      </c>
      <c r="E99">
        <f t="shared" si="13"/>
        <v>3.8122873724234729E-2</v>
      </c>
      <c r="F99">
        <f t="shared" si="14"/>
        <v>-0.21202721632979771</v>
      </c>
      <c r="G99">
        <v>0</v>
      </c>
      <c r="H99">
        <f t="shared" si="15"/>
        <v>0.25015009005403244</v>
      </c>
      <c r="I99">
        <f t="shared" si="16"/>
        <v>-1.0861868132594534</v>
      </c>
      <c r="J99">
        <f t="shared" si="17"/>
        <v>1.0861868132594534</v>
      </c>
      <c r="K99">
        <f t="shared" si="18"/>
        <v>0.63905230367683563</v>
      </c>
      <c r="L99">
        <f t="shared" si="19"/>
        <v>0.36094769632316426</v>
      </c>
      <c r="M99">
        <f t="shared" si="20"/>
        <v>1.5648171428949158</v>
      </c>
      <c r="N99">
        <f t="shared" si="21"/>
        <v>2.7704845056129086</v>
      </c>
    </row>
    <row r="100" spans="1:14" x14ac:dyDescent="0.25">
      <c r="A100" s="4">
        <f>IF('True_Odds_Calculator_2-way'!A101="","",'True_Odds_Calculator_2-way'!A101)</f>
        <v>2.27</v>
      </c>
      <c r="B100" s="4">
        <f>IF('True_Odds_Calculator_2-way'!B101="","",'True_Odds_Calculator_2-way'!B101)</f>
        <v>1.63</v>
      </c>
      <c r="C100" s="4">
        <f t="shared" si="11"/>
        <v>0.44052863436123346</v>
      </c>
      <c r="D100">
        <f t="shared" si="12"/>
        <v>0.61349693251533743</v>
      </c>
      <c r="E100">
        <f t="shared" si="13"/>
        <v>5.4025566876570785E-2</v>
      </c>
      <c r="F100">
        <f t="shared" si="14"/>
        <v>-0.21623739898921657</v>
      </c>
      <c r="G100">
        <v>0</v>
      </c>
      <c r="H100">
        <f t="shared" si="15"/>
        <v>0.27026296586578741</v>
      </c>
      <c r="I100">
        <f t="shared" si="16"/>
        <v>-1.1179641181758959</v>
      </c>
      <c r="J100">
        <f t="shared" si="17"/>
        <v>1.1179641181758959</v>
      </c>
      <c r="K100">
        <f t="shared" si="18"/>
        <v>0.41325482961333515</v>
      </c>
      <c r="L100">
        <f t="shared" si="19"/>
        <v>0.58674517038666496</v>
      </c>
      <c r="M100">
        <f t="shared" si="20"/>
        <v>2.4198144300833877</v>
      </c>
      <c r="N100">
        <f t="shared" si="21"/>
        <v>1.7043173944508145</v>
      </c>
    </row>
    <row r="101" spans="1:14" x14ac:dyDescent="0.25">
      <c r="A101" s="4">
        <f>IF('True_Odds_Calculator_2-way'!A102="","",'True_Odds_Calculator_2-way'!A102)</f>
        <v>2.0699999999999998</v>
      </c>
      <c r="B101" s="4">
        <f>IF('True_Odds_Calculator_2-way'!B102="","",'True_Odds_Calculator_2-way'!B102)</f>
        <v>1.75</v>
      </c>
      <c r="C101" s="4">
        <f t="shared" si="11"/>
        <v>0.48309178743961356</v>
      </c>
      <c r="D101">
        <f t="shared" si="12"/>
        <v>0.5714285714285714</v>
      </c>
      <c r="E101">
        <f t="shared" si="13"/>
        <v>5.452035886818507E-2</v>
      </c>
      <c r="F101">
        <f t="shared" si="14"/>
        <v>-0.22153209109730843</v>
      </c>
      <c r="G101">
        <v>0</v>
      </c>
      <c r="H101">
        <f t="shared" si="15"/>
        <v>0.27605244996549344</v>
      </c>
      <c r="I101">
        <f t="shared" si="16"/>
        <v>-1.1162911443718952</v>
      </c>
      <c r="J101">
        <f t="shared" si="17"/>
        <v>1.1162911443718952</v>
      </c>
      <c r="K101">
        <f t="shared" si="18"/>
        <v>0.45569888549514331</v>
      </c>
      <c r="L101">
        <f t="shared" si="19"/>
        <v>0.54430111450485674</v>
      </c>
      <c r="M101">
        <f t="shared" si="20"/>
        <v>2.194431524477928</v>
      </c>
      <c r="N101">
        <f t="shared" si="21"/>
        <v>1.8372183582789212</v>
      </c>
    </row>
    <row r="102" spans="1:14" x14ac:dyDescent="0.25">
      <c r="A102" s="4">
        <f>IF('True_Odds_Calculator_2-way'!A103="","",'True_Odds_Calculator_2-way'!A103)</f>
        <v>2.1</v>
      </c>
      <c r="B102" s="4">
        <f>IF('True_Odds_Calculator_2-way'!B103="","",'True_Odds_Calculator_2-way'!B103)</f>
        <v>1.72</v>
      </c>
      <c r="C102" s="4">
        <f t="shared" si="11"/>
        <v>0.47619047619047616</v>
      </c>
      <c r="D102">
        <f t="shared" si="12"/>
        <v>0.58139534883720934</v>
      </c>
      <c r="E102">
        <f t="shared" si="13"/>
        <v>5.75858250276855E-2</v>
      </c>
      <c r="F102">
        <f t="shared" si="14"/>
        <v>-0.21926910299003322</v>
      </c>
      <c r="G102">
        <v>0</v>
      </c>
      <c r="H102">
        <f t="shared" si="15"/>
        <v>0.27685492801771872</v>
      </c>
      <c r="I102">
        <f t="shared" si="16"/>
        <v>-1.1236664374387368</v>
      </c>
      <c r="J102">
        <f t="shared" si="17"/>
        <v>1.1236664374387368</v>
      </c>
      <c r="K102">
        <f t="shared" si="18"/>
        <v>0.44722057487231454</v>
      </c>
      <c r="L102">
        <f t="shared" si="19"/>
        <v>0.55277942512768541</v>
      </c>
      <c r="M102">
        <f t="shared" si="20"/>
        <v>2.2360330811826108</v>
      </c>
      <c r="N102">
        <f t="shared" si="21"/>
        <v>1.8090398349558905</v>
      </c>
    </row>
    <row r="103" spans="1:14" x14ac:dyDescent="0.25">
      <c r="A103" s="4">
        <f>IF('True_Odds_Calculator_2-way'!A104="","",'True_Odds_Calculator_2-way'!A104)</f>
        <v>2.0299999999999998</v>
      </c>
      <c r="B103" s="4">
        <f>IF('True_Odds_Calculator_2-way'!B104="","",'True_Odds_Calculator_2-way'!B104)</f>
        <v>1.78</v>
      </c>
      <c r="C103" s="4">
        <f t="shared" si="11"/>
        <v>0.49261083743842371</v>
      </c>
      <c r="D103">
        <f t="shared" si="12"/>
        <v>0.5617977528089888</v>
      </c>
      <c r="E103">
        <f t="shared" si="13"/>
        <v>5.4408590247412514E-2</v>
      </c>
      <c r="F103">
        <f t="shared" si="14"/>
        <v>-0.22233907123484808</v>
      </c>
      <c r="G103">
        <v>0</v>
      </c>
      <c r="H103">
        <f t="shared" si="15"/>
        <v>0.27674766148226054</v>
      </c>
      <c r="I103">
        <f t="shared" si="16"/>
        <v>-1.1156657127357013</v>
      </c>
      <c r="J103">
        <f t="shared" si="17"/>
        <v>1.1156657127357013</v>
      </c>
      <c r="K103">
        <f t="shared" si="18"/>
        <v>0.46530333444744953</v>
      </c>
      <c r="L103">
        <f t="shared" si="19"/>
        <v>0.53469666555255058</v>
      </c>
      <c r="M103">
        <f t="shared" si="20"/>
        <v>2.149135684117772</v>
      </c>
      <c r="N103">
        <f t="shared" si="21"/>
        <v>1.8702192559338466</v>
      </c>
    </row>
    <row r="104" spans="1:14" x14ac:dyDescent="0.25">
      <c r="A104" s="4">
        <f>IF('True_Odds_Calculator_2-way'!A105="","",'True_Odds_Calculator_2-way'!A105)</f>
        <v>1.85</v>
      </c>
      <c r="B104" s="4">
        <f>IF('True_Odds_Calculator_2-way'!B105="","",'True_Odds_Calculator_2-way'!B105)</f>
        <v>2.02</v>
      </c>
      <c r="C104" s="4">
        <f t="shared" si="11"/>
        <v>0.54054054054054046</v>
      </c>
      <c r="D104">
        <f t="shared" si="12"/>
        <v>0.49504950495049505</v>
      </c>
      <c r="E104">
        <f t="shared" si="13"/>
        <v>3.5590045491035394E-2</v>
      </c>
      <c r="F104">
        <f t="shared" si="14"/>
        <v>-0.23200428150923214</v>
      </c>
      <c r="G104">
        <v>0</v>
      </c>
      <c r="H104">
        <f t="shared" si="15"/>
        <v>0.26759432700026753</v>
      </c>
      <c r="I104">
        <f t="shared" si="16"/>
        <v>-1.0739657990297369</v>
      </c>
      <c r="J104">
        <f t="shared" si="17"/>
        <v>1.0739657990297369</v>
      </c>
      <c r="K104">
        <f t="shared" si="18"/>
        <v>0.52277442494833892</v>
      </c>
      <c r="L104">
        <f t="shared" si="19"/>
        <v>0.4772255750516613</v>
      </c>
      <c r="M104">
        <f t="shared" si="20"/>
        <v>1.9128709291752766</v>
      </c>
      <c r="N104">
        <f t="shared" si="21"/>
        <v>2.0954451150103317</v>
      </c>
    </row>
    <row r="105" spans="1:14" x14ac:dyDescent="0.25">
      <c r="A105" s="4">
        <f>IF('True_Odds_Calculator_2-way'!A106="","",'True_Odds_Calculator_2-way'!A106)</f>
        <v>1.7</v>
      </c>
      <c r="B105" s="4">
        <f>IF('True_Odds_Calculator_2-way'!B106="","",'True_Odds_Calculator_2-way'!B106)</f>
        <v>2.21</v>
      </c>
      <c r="C105" s="4">
        <f t="shared" si="11"/>
        <v>0.58823529411764708</v>
      </c>
      <c r="D105">
        <f t="shared" si="12"/>
        <v>0.45248868778280543</v>
      </c>
      <c r="E105">
        <f t="shared" si="13"/>
        <v>4.0723981900452566E-2</v>
      </c>
      <c r="F105">
        <f t="shared" si="14"/>
        <v>-0.2254458344423742</v>
      </c>
      <c r="G105">
        <v>0</v>
      </c>
      <c r="H105">
        <f t="shared" si="15"/>
        <v>0.26616981634282671</v>
      </c>
      <c r="I105">
        <f t="shared" si="16"/>
        <v>-1.0865714630312671</v>
      </c>
      <c r="J105">
        <f t="shared" si="17"/>
        <v>1.0865714630312671</v>
      </c>
      <c r="K105">
        <f t="shared" si="18"/>
        <v>0.56798817806375879</v>
      </c>
      <c r="L105">
        <f t="shared" si="19"/>
        <v>0.43201182193624138</v>
      </c>
      <c r="M105">
        <f t="shared" si="20"/>
        <v>1.7606000241218864</v>
      </c>
      <c r="N105">
        <f t="shared" si="21"/>
        <v>2.3147514702678329</v>
      </c>
    </row>
    <row r="106" spans="1:14" x14ac:dyDescent="0.25">
      <c r="A106" s="4">
        <f>IF('True_Odds_Calculator_2-way'!A107="","",'True_Odds_Calculator_2-way'!A107)</f>
        <v>1.85</v>
      </c>
      <c r="B106" s="4">
        <f>IF('True_Odds_Calculator_2-way'!B107="","",'True_Odds_Calculator_2-way'!B107)</f>
        <v>2.0099999999999998</v>
      </c>
      <c r="C106" s="4">
        <f t="shared" si="11"/>
        <v>0.54054054054054046</v>
      </c>
      <c r="D106">
        <f t="shared" si="12"/>
        <v>0.49751243781094534</v>
      </c>
      <c r="E106">
        <f t="shared" si="13"/>
        <v>3.80529783514858E-2</v>
      </c>
      <c r="F106">
        <f t="shared" si="14"/>
        <v>-0.23087266370848458</v>
      </c>
      <c r="G106">
        <v>0</v>
      </c>
      <c r="H106">
        <f t="shared" si="15"/>
        <v>0.26892564205997044</v>
      </c>
      <c r="I106">
        <f t="shared" si="16"/>
        <v>-1.0792693660942112</v>
      </c>
      <c r="J106">
        <f t="shared" si="17"/>
        <v>1.0792693660942112</v>
      </c>
      <c r="K106">
        <f t="shared" si="18"/>
        <v>0.52154530755074879</v>
      </c>
      <c r="L106">
        <f t="shared" si="19"/>
        <v>0.47845469244925098</v>
      </c>
      <c r="M106">
        <f t="shared" si="20"/>
        <v>1.91737896118008</v>
      </c>
      <c r="N106">
        <f t="shared" si="21"/>
        <v>2.0900620597551534</v>
      </c>
    </row>
    <row r="107" spans="1:14" x14ac:dyDescent="0.25">
      <c r="A107" s="4">
        <f>IF('True_Odds_Calculator_2-way'!A108="","",'True_Odds_Calculator_2-way'!A108)</f>
        <v>1.8</v>
      </c>
      <c r="B107" s="4">
        <f>IF('True_Odds_Calculator_2-way'!B108="","",'True_Odds_Calculator_2-way'!B108)</f>
        <v>2.15</v>
      </c>
      <c r="C107" s="4">
        <f t="shared" si="11"/>
        <v>0.55555555555555558</v>
      </c>
      <c r="D107">
        <f t="shared" si="12"/>
        <v>0.46511627906976744</v>
      </c>
      <c r="E107">
        <f t="shared" si="13"/>
        <v>2.067183462532296E-2</v>
      </c>
      <c r="F107">
        <f t="shared" si="14"/>
        <v>-0.2377260981912146</v>
      </c>
      <c r="G107">
        <v>0</v>
      </c>
      <c r="H107">
        <f t="shared" si="15"/>
        <v>0.2583979328165375</v>
      </c>
      <c r="I107">
        <f t="shared" si="16"/>
        <v>-1.0425720702853736</v>
      </c>
      <c r="J107">
        <f t="shared" si="17"/>
        <v>1.0425720702853736</v>
      </c>
      <c r="K107">
        <f t="shared" si="18"/>
        <v>0.54523912953558895</v>
      </c>
      <c r="L107">
        <f t="shared" si="19"/>
        <v>0.45476087046441127</v>
      </c>
      <c r="M107">
        <f t="shared" si="20"/>
        <v>1.8340576562282986</v>
      </c>
      <c r="N107">
        <f t="shared" si="21"/>
        <v>2.1989578808281793</v>
      </c>
    </row>
    <row r="108" spans="1:14" x14ac:dyDescent="0.25">
      <c r="A108" s="4">
        <f>IF('True_Odds_Calculator_2-way'!A109="","",'True_Odds_Calculator_2-way'!A109)</f>
        <v>1.89</v>
      </c>
      <c r="B108" s="4">
        <f>IF('True_Odds_Calculator_2-way'!B109="","",'True_Odds_Calculator_2-way'!B109)</f>
        <v>2</v>
      </c>
      <c r="C108" s="4">
        <f t="shared" si="11"/>
        <v>0.52910052910052918</v>
      </c>
      <c r="D108">
        <f t="shared" si="12"/>
        <v>0.5</v>
      </c>
      <c r="E108">
        <f t="shared" si="13"/>
        <v>2.9100529100529293E-2</v>
      </c>
      <c r="F108">
        <f t="shared" si="14"/>
        <v>-0.23544973544973535</v>
      </c>
      <c r="G108">
        <v>0</v>
      </c>
      <c r="H108">
        <f t="shared" si="15"/>
        <v>0.26455026455026459</v>
      </c>
      <c r="I108">
        <f t="shared" si="16"/>
        <v>-1.0599978800063603</v>
      </c>
      <c r="J108">
        <f t="shared" si="17"/>
        <v>1.0599978800063603</v>
      </c>
      <c r="K108">
        <f t="shared" si="18"/>
        <v>0.51456260722126923</v>
      </c>
      <c r="L108">
        <f t="shared" si="19"/>
        <v>0.48543739277873066</v>
      </c>
      <c r="M108">
        <f t="shared" si="20"/>
        <v>1.9433981132056606</v>
      </c>
      <c r="N108">
        <f t="shared" si="21"/>
        <v>2.0599978800063603</v>
      </c>
    </row>
    <row r="109" spans="1:14" x14ac:dyDescent="0.25">
      <c r="A109" s="4">
        <f>IF('True_Odds_Calculator_2-way'!A110="","",'True_Odds_Calculator_2-way'!A110)</f>
        <v>2.17</v>
      </c>
      <c r="B109" s="4">
        <f>IF('True_Odds_Calculator_2-way'!B110="","",'True_Odds_Calculator_2-way'!B110)</f>
        <v>1.72</v>
      </c>
      <c r="C109" s="4">
        <f t="shared" si="11"/>
        <v>0.46082949308755761</v>
      </c>
      <c r="D109">
        <f t="shared" si="12"/>
        <v>0.58139534883720934</v>
      </c>
      <c r="E109">
        <f t="shared" si="13"/>
        <v>4.2224841924766832E-2</v>
      </c>
      <c r="F109">
        <f t="shared" si="14"/>
        <v>-0.2256992819633481</v>
      </c>
      <c r="G109">
        <v>0</v>
      </c>
      <c r="H109">
        <f t="shared" si="15"/>
        <v>0.26792412388811493</v>
      </c>
      <c r="I109">
        <f t="shared" si="16"/>
        <v>-1.0895340841010224</v>
      </c>
      <c r="J109">
        <f t="shared" si="17"/>
        <v>1.0895340841010224</v>
      </c>
      <c r="K109">
        <f t="shared" si="18"/>
        <v>0.43960780543711397</v>
      </c>
      <c r="L109">
        <f t="shared" si="19"/>
        <v>0.56039219456288614</v>
      </c>
      <c r="M109">
        <f t="shared" si="20"/>
        <v>2.2747548783981961</v>
      </c>
      <c r="N109">
        <f t="shared" si="21"/>
        <v>1.784464540552736</v>
      </c>
    </row>
    <row r="110" spans="1:14" x14ac:dyDescent="0.25">
      <c r="A110" s="4">
        <f>IF('True_Odds_Calculator_2-way'!A111="","",'True_Odds_Calculator_2-way'!A111)</f>
        <v>1.94</v>
      </c>
      <c r="B110" s="4">
        <f>IF('True_Odds_Calculator_2-way'!B111="","",'True_Odds_Calculator_2-way'!B111)</f>
        <v>1.93</v>
      </c>
      <c r="C110" s="4">
        <f t="shared" si="11"/>
        <v>0.51546391752577325</v>
      </c>
      <c r="D110">
        <f t="shared" si="12"/>
        <v>0.5181347150259068</v>
      </c>
      <c r="E110">
        <f t="shared" si="13"/>
        <v>3.3598632551679941E-2</v>
      </c>
      <c r="F110">
        <f t="shared" si="14"/>
        <v>-0.2334811174616741</v>
      </c>
      <c r="G110">
        <v>0</v>
      </c>
      <c r="H110">
        <f t="shared" si="15"/>
        <v>0.26707975001335404</v>
      </c>
      <c r="I110">
        <f t="shared" si="16"/>
        <v>-1.0695340092890231</v>
      </c>
      <c r="J110">
        <f t="shared" si="17"/>
        <v>1.0695340092890231</v>
      </c>
      <c r="K110">
        <f t="shared" si="18"/>
        <v>0.49866309204640175</v>
      </c>
      <c r="L110">
        <f t="shared" si="19"/>
        <v>0.50133690795359842</v>
      </c>
      <c r="M110">
        <f t="shared" si="20"/>
        <v>2.0053619687316817</v>
      </c>
      <c r="N110">
        <f t="shared" si="21"/>
        <v>1.9946666286387909</v>
      </c>
    </row>
    <row r="111" spans="1:14" x14ac:dyDescent="0.25">
      <c r="A111" s="4">
        <f>IF('True_Odds_Calculator_2-way'!A112="","",'True_Odds_Calculator_2-way'!A112)</f>
        <v>1.85</v>
      </c>
      <c r="B111" s="4">
        <f>IF('True_Odds_Calculator_2-way'!B112="","",'True_Odds_Calculator_2-way'!B112)</f>
        <v>2.04</v>
      </c>
      <c r="C111" s="4">
        <f t="shared" si="11"/>
        <v>0.54054054054054046</v>
      </c>
      <c r="D111">
        <f t="shared" si="12"/>
        <v>0.49019607843137253</v>
      </c>
      <c r="E111">
        <f t="shared" si="13"/>
        <v>3.0736618971912932E-2</v>
      </c>
      <c r="F111">
        <f t="shared" si="14"/>
        <v>-0.23423423423423428</v>
      </c>
      <c r="G111">
        <v>0</v>
      </c>
      <c r="H111">
        <f t="shared" si="15"/>
        <v>0.26497085320614727</v>
      </c>
      <c r="I111">
        <f t="shared" si="16"/>
        <v>-1.0635890745287924</v>
      </c>
      <c r="J111">
        <f t="shared" si="17"/>
        <v>1.0635890745287924</v>
      </c>
      <c r="K111">
        <f t="shared" si="18"/>
        <v>0.52519609535024903</v>
      </c>
      <c r="L111">
        <f t="shared" si="19"/>
        <v>0.47480390464975097</v>
      </c>
      <c r="M111">
        <f t="shared" si="20"/>
        <v>1.904050713349474</v>
      </c>
      <c r="N111">
        <f t="shared" si="21"/>
        <v>2.1061326375099441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1.69</v>
      </c>
      <c r="B114" s="4">
        <f>IF('True_Odds_Calculator_2-way'!B115="","",'True_Odds_Calculator_2-way'!B115)</f>
        <v>2.2599999999999998</v>
      </c>
      <c r="C114" s="4">
        <f t="shared" si="11"/>
        <v>0.59171597633136097</v>
      </c>
      <c r="D114">
        <f t="shared" si="12"/>
        <v>0.44247787610619471</v>
      </c>
      <c r="E114">
        <f t="shared" si="13"/>
        <v>3.4193852437555794E-2</v>
      </c>
      <c r="F114">
        <f t="shared" si="14"/>
        <v>-0.22762737602764815</v>
      </c>
      <c r="G114">
        <v>0</v>
      </c>
      <c r="H114">
        <f t="shared" si="15"/>
        <v>0.261821228465204</v>
      </c>
      <c r="I114">
        <f t="shared" si="16"/>
        <v>-1.0724824201463119</v>
      </c>
      <c r="J114">
        <f t="shared" si="17"/>
        <v>1.0724824201463119</v>
      </c>
      <c r="K114">
        <f t="shared" si="18"/>
        <v>0.57470839285052078</v>
      </c>
      <c r="L114">
        <f t="shared" si="19"/>
        <v>0.42529160714947917</v>
      </c>
      <c r="M114">
        <f t="shared" si="20"/>
        <v>1.7400128699009547</v>
      </c>
      <c r="N114">
        <f t="shared" si="21"/>
        <v>2.351327849384353</v>
      </c>
    </row>
    <row r="115" spans="1:14" x14ac:dyDescent="0.25">
      <c r="A115" s="4">
        <f>IF('True_Odds_Calculator_2-way'!A116="","",'True_Odds_Calculator_2-way'!A116)</f>
        <v>1.62</v>
      </c>
      <c r="B115" s="4">
        <f>IF('True_Odds_Calculator_2-way'!B116="","",'True_Odds_Calculator_2-way'!B116)</f>
        <v>2.33</v>
      </c>
      <c r="C115" s="4">
        <f t="shared" si="11"/>
        <v>0.61728395061728392</v>
      </c>
      <c r="D115">
        <f t="shared" si="12"/>
        <v>0.42918454935622319</v>
      </c>
      <c r="E115">
        <f t="shared" si="13"/>
        <v>4.6468499973506994E-2</v>
      </c>
      <c r="F115">
        <f t="shared" si="14"/>
        <v>-0.21846023419700111</v>
      </c>
      <c r="G115">
        <v>0</v>
      </c>
      <c r="H115">
        <f t="shared" si="15"/>
        <v>0.26492873417050811</v>
      </c>
      <c r="I115">
        <f t="shared" si="16"/>
        <v>-1.1012307625269453</v>
      </c>
      <c r="J115">
        <f t="shared" si="17"/>
        <v>1.1012307625269453</v>
      </c>
      <c r="K115">
        <f t="shared" si="18"/>
        <v>0.59426072284546572</v>
      </c>
      <c r="L115">
        <f t="shared" si="19"/>
        <v>0.40573927715453428</v>
      </c>
      <c r="M115">
        <f t="shared" si="20"/>
        <v>1.6827630727667064</v>
      </c>
      <c r="N115">
        <f t="shared" si="21"/>
        <v>2.4646369141608373</v>
      </c>
    </row>
    <row r="116" spans="1:14" x14ac:dyDescent="0.25">
      <c r="A116" s="4">
        <f>IF('True_Odds_Calculator_2-way'!A117="","",'True_Odds_Calculator_2-way'!A117)</f>
        <v>1.62</v>
      </c>
      <c r="B116" s="4">
        <f>IF('True_Odds_Calculator_2-way'!B117="","",'True_Odds_Calculator_2-way'!B117)</f>
        <v>2.33</v>
      </c>
      <c r="C116" s="4">
        <f t="shared" si="11"/>
        <v>0.61728395061728392</v>
      </c>
      <c r="D116">
        <f t="shared" si="12"/>
        <v>0.42918454935622319</v>
      </c>
      <c r="E116">
        <f t="shared" si="13"/>
        <v>4.6468499973506994E-2</v>
      </c>
      <c r="F116">
        <f t="shared" si="14"/>
        <v>-0.21846023419700111</v>
      </c>
      <c r="G116">
        <v>0</v>
      </c>
      <c r="H116">
        <f t="shared" si="15"/>
        <v>0.26492873417050811</v>
      </c>
      <c r="I116">
        <f t="shared" si="16"/>
        <v>-1.1012307625269453</v>
      </c>
      <c r="J116">
        <f t="shared" si="17"/>
        <v>1.1012307625269453</v>
      </c>
      <c r="K116">
        <f t="shared" si="18"/>
        <v>0.59426072284546572</v>
      </c>
      <c r="L116">
        <f t="shared" si="19"/>
        <v>0.40573927715453428</v>
      </c>
      <c r="M116">
        <f t="shared" si="20"/>
        <v>1.6827630727667064</v>
      </c>
      <c r="N116">
        <f t="shared" si="21"/>
        <v>2.4646369141608373</v>
      </c>
    </row>
    <row r="117" spans="1:14" x14ac:dyDescent="0.25">
      <c r="A117" s="4">
        <f>IF('True_Odds_Calculator_2-way'!A118="","",'True_Odds_Calculator_2-way'!A118)</f>
        <v>1.63</v>
      </c>
      <c r="B117" s="4">
        <f>IF('True_Odds_Calculator_2-way'!B118="","",'True_Odds_Calculator_2-way'!B118)</f>
        <v>2.2999999999999998</v>
      </c>
      <c r="C117" s="4">
        <f t="shared" si="11"/>
        <v>0.61349693251533743</v>
      </c>
      <c r="D117">
        <f t="shared" si="12"/>
        <v>0.43478260869565222</v>
      </c>
      <c r="E117">
        <f t="shared" si="13"/>
        <v>4.8279541210989763E-2</v>
      </c>
      <c r="F117">
        <f t="shared" si="14"/>
        <v>-0.21845825553480913</v>
      </c>
      <c r="G117">
        <v>0</v>
      </c>
      <c r="H117">
        <f t="shared" si="15"/>
        <v>0.26673779674579889</v>
      </c>
      <c r="I117">
        <f t="shared" si="16"/>
        <v>-1.1049892402196602</v>
      </c>
      <c r="J117">
        <f t="shared" si="17"/>
        <v>1.1049892402196602</v>
      </c>
      <c r="K117">
        <f t="shared" si="18"/>
        <v>0.58957285411955018</v>
      </c>
      <c r="L117">
        <f t="shared" si="19"/>
        <v>0.41042714588044982</v>
      </c>
      <c r="M117">
        <f t="shared" si="20"/>
        <v>1.6961432213383858</v>
      </c>
      <c r="N117">
        <f t="shared" si="21"/>
        <v>2.4364860122855578</v>
      </c>
    </row>
    <row r="118" spans="1:14" x14ac:dyDescent="0.25">
      <c r="A118" s="4">
        <f>IF('True_Odds_Calculator_2-way'!A119="","",'True_Odds_Calculator_2-way'!A119)</f>
        <v>1.81</v>
      </c>
      <c r="B118" s="4">
        <f>IF('True_Odds_Calculator_2-way'!B119="","",'True_Odds_Calculator_2-way'!B119)</f>
        <v>2.04</v>
      </c>
      <c r="C118" s="4">
        <f t="shared" si="11"/>
        <v>0.5524861878453039</v>
      </c>
      <c r="D118">
        <f t="shared" si="12"/>
        <v>0.49019607843137253</v>
      </c>
      <c r="E118">
        <f t="shared" si="13"/>
        <v>4.2682266276676373E-2</v>
      </c>
      <c r="F118">
        <f t="shared" si="14"/>
        <v>-0.22814429639259015</v>
      </c>
      <c r="G118">
        <v>0</v>
      </c>
      <c r="H118">
        <f t="shared" si="15"/>
        <v>0.27082656266926658</v>
      </c>
      <c r="I118">
        <f t="shared" si="16"/>
        <v>-1.0895340841010224</v>
      </c>
      <c r="J118">
        <f t="shared" si="17"/>
        <v>1.0895340841010224</v>
      </c>
      <c r="K118">
        <f t="shared" si="18"/>
        <v>0.53120211979695098</v>
      </c>
      <c r="L118">
        <f t="shared" si="19"/>
        <v>0.46879788020304902</v>
      </c>
      <c r="M118">
        <f t="shared" si="20"/>
        <v>1.8825226081218283</v>
      </c>
      <c r="N118">
        <f t="shared" si="21"/>
        <v>2.1331154474650633</v>
      </c>
    </row>
    <row r="119" spans="1:14" x14ac:dyDescent="0.25">
      <c r="A119" s="4">
        <f>IF('True_Odds_Calculator_2-way'!A120="","",'True_Odds_Calculator_2-way'!A120)</f>
        <v>1.63</v>
      </c>
      <c r="B119" s="4">
        <f>IF('True_Odds_Calculator_2-way'!B120="","",'True_Odds_Calculator_2-way'!B120)</f>
        <v>2.35</v>
      </c>
      <c r="C119" s="4">
        <f t="shared" si="11"/>
        <v>0.61349693251533743</v>
      </c>
      <c r="D119">
        <f t="shared" si="12"/>
        <v>0.42553191489361702</v>
      </c>
      <c r="E119">
        <f t="shared" si="13"/>
        <v>3.9028847408954404E-2</v>
      </c>
      <c r="F119">
        <f t="shared" si="14"/>
        <v>-0.22203367706565724</v>
      </c>
      <c r="G119">
        <v>0</v>
      </c>
      <c r="H119">
        <f t="shared" si="15"/>
        <v>0.2610625244746117</v>
      </c>
      <c r="I119">
        <f t="shared" si="16"/>
        <v>-1.0843334143872592</v>
      </c>
      <c r="J119">
        <f t="shared" si="17"/>
        <v>1.0843334143872592</v>
      </c>
      <c r="K119">
        <f t="shared" si="18"/>
        <v>0.59413115425505014</v>
      </c>
      <c r="L119">
        <f t="shared" si="19"/>
        <v>0.4058688457449498</v>
      </c>
      <c r="M119">
        <f t="shared" si="20"/>
        <v>1.6831300510639733</v>
      </c>
      <c r="N119">
        <f t="shared" si="21"/>
        <v>2.4638501094227996</v>
      </c>
    </row>
    <row r="120" spans="1:14" x14ac:dyDescent="0.25">
      <c r="A120" s="4">
        <f>IF('True_Odds_Calculator_2-way'!A121="","",'True_Odds_Calculator_2-way'!A121)</f>
        <v>2.23</v>
      </c>
      <c r="B120" s="4">
        <f>IF('True_Odds_Calculator_2-way'!B121="","",'True_Odds_Calculator_2-way'!B121)</f>
        <v>1.65</v>
      </c>
      <c r="C120" s="4">
        <f t="shared" si="11"/>
        <v>0.44843049327354262</v>
      </c>
      <c r="D120">
        <f t="shared" si="12"/>
        <v>0.60606060606060608</v>
      </c>
      <c r="E120">
        <f t="shared" si="13"/>
        <v>5.4491099334148752E-2</v>
      </c>
      <c r="F120">
        <f t="shared" si="14"/>
        <v>-0.21728495719527108</v>
      </c>
      <c r="G120">
        <v>0</v>
      </c>
      <c r="H120">
        <f t="shared" si="15"/>
        <v>0.27177605652941977</v>
      </c>
      <c r="I120">
        <f t="shared" si="16"/>
        <v>-1.1183835382312353</v>
      </c>
      <c r="J120">
        <f t="shared" si="17"/>
        <v>1.1183835382312353</v>
      </c>
      <c r="K120">
        <f t="shared" si="18"/>
        <v>0.42094420485495265</v>
      </c>
      <c r="L120">
        <f t="shared" si="19"/>
        <v>0.57905579514504757</v>
      </c>
      <c r="M120">
        <f t="shared" si="20"/>
        <v>2.3756117520244189</v>
      </c>
      <c r="N120">
        <f t="shared" si="21"/>
        <v>1.7269492998503024</v>
      </c>
    </row>
    <row r="121" spans="1:14" x14ac:dyDescent="0.25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1.93</v>
      </c>
      <c r="C121" s="4">
        <f t="shared" si="11"/>
        <v>0.53475935828876997</v>
      </c>
      <c r="D121">
        <f t="shared" si="12"/>
        <v>0.5181347150259068</v>
      </c>
      <c r="E121">
        <f t="shared" si="13"/>
        <v>5.2894073314676771E-2</v>
      </c>
      <c r="F121">
        <f t="shared" si="14"/>
        <v>-0.22418331439971184</v>
      </c>
      <c r="G121">
        <v>0</v>
      </c>
      <c r="H121">
        <f t="shared" si="15"/>
        <v>0.27707738771438861</v>
      </c>
      <c r="I121">
        <f t="shared" si="16"/>
        <v>-1.1117289099417835</v>
      </c>
      <c r="J121">
        <f t="shared" si="17"/>
        <v>1.1117289099417835</v>
      </c>
      <c r="K121">
        <f t="shared" si="18"/>
        <v>0.50833564943505005</v>
      </c>
      <c r="L121">
        <f t="shared" si="19"/>
        <v>0.49166435056494989</v>
      </c>
      <c r="M121">
        <f t="shared" si="20"/>
        <v>1.9672041516493519</v>
      </c>
      <c r="N121">
        <f t="shared" si="21"/>
        <v>2.0339078862458586</v>
      </c>
    </row>
    <row r="122" spans="1:14" x14ac:dyDescent="0.25">
      <c r="A122" s="4">
        <f>IF('True_Odds_Calculator_2-way'!A123="","",'True_Odds_Calculator_2-way'!A123)</f>
        <v>1.9</v>
      </c>
      <c r="B122" s="4">
        <f>IF('True_Odds_Calculator_2-way'!B123="","",'True_Odds_Calculator_2-way'!B123)</f>
        <v>1.9</v>
      </c>
      <c r="C122" s="4">
        <f t="shared" si="11"/>
        <v>0.52631578947368418</v>
      </c>
      <c r="D122">
        <f t="shared" si="12"/>
        <v>0.52631578947368418</v>
      </c>
      <c r="E122">
        <f t="shared" si="13"/>
        <v>5.2631578947368363E-2</v>
      </c>
      <c r="F122">
        <f t="shared" si="14"/>
        <v>-0.22437673130193914</v>
      </c>
      <c r="G122">
        <v>0</v>
      </c>
      <c r="H122">
        <f t="shared" si="15"/>
        <v>0.27700831024930744</v>
      </c>
      <c r="I122">
        <f t="shared" si="16"/>
        <v>-1.1111111111111109</v>
      </c>
      <c r="J122">
        <f t="shared" si="17"/>
        <v>1.1111111111111109</v>
      </c>
      <c r="K122">
        <f t="shared" si="18"/>
        <v>0.49999999999999989</v>
      </c>
      <c r="L122">
        <f t="shared" si="19"/>
        <v>0.49999999999999989</v>
      </c>
      <c r="M122">
        <f t="shared" si="20"/>
        <v>2.0000000000000004</v>
      </c>
      <c r="N122">
        <f t="shared" si="21"/>
        <v>2.0000000000000004</v>
      </c>
    </row>
    <row r="123" spans="1:14" x14ac:dyDescent="0.25">
      <c r="A123" s="4">
        <f>IF('True_Odds_Calculator_2-way'!A124="","",'True_Odds_Calculator_2-way'!A124)</f>
        <v>2.14</v>
      </c>
      <c r="B123" s="4">
        <f>IF('True_Odds_Calculator_2-way'!B124="","",'True_Odds_Calculator_2-way'!B124)</f>
        <v>1.75</v>
      </c>
      <c r="C123" s="4">
        <f t="shared" si="11"/>
        <v>0.46728971962616822</v>
      </c>
      <c r="D123">
        <f t="shared" si="12"/>
        <v>0.5714285714285714</v>
      </c>
      <c r="E123">
        <f t="shared" si="13"/>
        <v>3.8718291054739673E-2</v>
      </c>
      <c r="F123">
        <f t="shared" si="14"/>
        <v>-0.22830440587449929</v>
      </c>
      <c r="G123">
        <v>0</v>
      </c>
      <c r="H123">
        <f t="shared" si="15"/>
        <v>0.26702269692923897</v>
      </c>
      <c r="I123">
        <f t="shared" si="16"/>
        <v>-1.0814761408717504</v>
      </c>
      <c r="J123">
        <f t="shared" si="17"/>
        <v>1.0814761408717504</v>
      </c>
      <c r="K123">
        <f t="shared" si="18"/>
        <v>0.44785153960345248</v>
      </c>
      <c r="L123">
        <f t="shared" si="19"/>
        <v>0.55214846039654741</v>
      </c>
      <c r="M123">
        <f t="shared" si="20"/>
        <v>2.2328828005937953</v>
      </c>
      <c r="N123">
        <f t="shared" si="21"/>
        <v>1.8111071056538131</v>
      </c>
    </row>
    <row r="124" spans="1:14" x14ac:dyDescent="0.25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2.0699999999999998</v>
      </c>
      <c r="C124" s="4">
        <f t="shared" si="11"/>
        <v>0.55555555555555558</v>
      </c>
      <c r="D124">
        <f t="shared" si="12"/>
        <v>0.48309178743961356</v>
      </c>
      <c r="E124">
        <f t="shared" si="13"/>
        <v>3.8647342995169254E-2</v>
      </c>
      <c r="F124">
        <f t="shared" si="14"/>
        <v>-0.22973698336017168</v>
      </c>
      <c r="G124">
        <v>0</v>
      </c>
      <c r="H124">
        <f t="shared" si="15"/>
        <v>0.26838432635534087</v>
      </c>
      <c r="I124">
        <f t="shared" si="16"/>
        <v>-1.0808442529177926</v>
      </c>
      <c r="J124">
        <f t="shared" si="17"/>
        <v>1.0808442529177926</v>
      </c>
      <c r="K124">
        <f t="shared" si="18"/>
        <v>0.53628636852729539</v>
      </c>
      <c r="L124">
        <f t="shared" si="19"/>
        <v>0.46371363147270434</v>
      </c>
      <c r="M124">
        <f t="shared" si="20"/>
        <v>1.8646754023342345</v>
      </c>
      <c r="N124">
        <f t="shared" si="21"/>
        <v>2.1565033506220384</v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11" activePane="bottomLeft" state="frozen"/>
      <selection pane="bottomLeft" activeCell="S130" sqref="S1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46</v>
      </c>
      <c r="M1" s="5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2.79</v>
      </c>
      <c r="B3">
        <v>1.47</v>
      </c>
      <c r="C3" s="29">
        <f t="shared" ref="C3:C66" si="0">IF(OR($A3="",$B3=""),"",(1/A3)+(1/B3)-1)</f>
        <v>3.8695047911637692E-2</v>
      </c>
      <c r="D3" s="30">
        <f>IF(OR($A3="",$B3=""),"",A3*'MPTO_working_2-way'!$G2)</f>
        <v>2.8979591836734691</v>
      </c>
      <c r="E3" s="32">
        <f>IF(OR($A3="",$B3=""),"",B3*'MPTO_working_2-way'!$G2)</f>
        <v>1.5268817204301073</v>
      </c>
      <c r="F3" s="30">
        <f>IF(OR($A3="",$B3=""),"",'MPTO_working_2-way'!D2)</f>
        <v>2.9491964189407831</v>
      </c>
      <c r="G3" s="32">
        <f>IF(OR($A3="",$B3=""),"",'MPTO_working_2-way'!E2)</f>
        <v>1.5130319296109787</v>
      </c>
      <c r="H3" s="30">
        <f>IF(OR($A3="",$B3=""),"",'OddsRatio_working_2-way'!M2)</f>
        <v>2.9515405807458559</v>
      </c>
      <c r="I3" s="30">
        <f>IF(OR($A3="",$B3=""),"",'OddsRatio_working_2-way'!N2)</f>
        <v>1.5124156832125992</v>
      </c>
      <c r="J3" s="30">
        <f>IF('Log_working_2-way'!$D2="","",A3^('Log_working_2-way'!$D2))</f>
        <v>2.9760334965497401</v>
      </c>
      <c r="K3" s="32">
        <f>IF('Log_working_2-way'!$D2="","",B3^('Log_working_2-way'!$D2))</f>
        <v>1.5060642958458816</v>
      </c>
      <c r="L3" s="37">
        <f>(1/D3)</f>
        <v>0.34507042253521131</v>
      </c>
      <c r="M3" s="37">
        <f>(1/E3)</f>
        <v>0.65492957746478886</v>
      </c>
      <c r="N3" s="38">
        <v>100</v>
      </c>
      <c r="O3" s="38">
        <f>(1/A3)*((N3*A3)-N3)</f>
        <v>64.157706093189958</v>
      </c>
      <c r="P3" s="38">
        <f>(1/B3)*((N3*B3)-N3)</f>
        <v>31.972789115646258</v>
      </c>
      <c r="Q3" s="38">
        <f>(1/B3)*N3</f>
        <v>68.027210884353735</v>
      </c>
      <c r="R3" s="38">
        <f>(1/A3)*N3</f>
        <v>35.842293906810035</v>
      </c>
      <c r="S3" s="39">
        <f>O3-Q3</f>
        <v>-3.8695047911637772</v>
      </c>
      <c r="T3" s="39">
        <f>P3-R3</f>
        <v>-3.8695047911637772</v>
      </c>
      <c r="U3" t="s">
        <v>149</v>
      </c>
      <c r="V3" t="s">
        <v>150</v>
      </c>
      <c r="W3" t="s">
        <v>194</v>
      </c>
      <c r="X3" t="s">
        <v>191</v>
      </c>
      <c r="Y3" s="41"/>
    </row>
    <row r="4" spans="1:25" s="12" customFormat="1" ht="15" x14ac:dyDescent="0.25">
      <c r="A4">
        <v>2.14</v>
      </c>
      <c r="B4">
        <v>1.75</v>
      </c>
      <c r="C4" s="29">
        <f t="shared" si="0"/>
        <v>3.8718291054739673E-2</v>
      </c>
      <c r="D4" s="30">
        <f>IF(OR($A4="",$B4=""),"",A4*'MPTO_working_2-way'!$G3)</f>
        <v>2.2228571428571429</v>
      </c>
      <c r="E4" s="32">
        <f>IF(OR($A4="",$B4=""),"",B4*'MPTO_working_2-way'!$G3)</f>
        <v>1.8177570093457944</v>
      </c>
      <c r="F4" s="30">
        <f>IF(OR($A4="",$B4=""),"",'MPTO_working_2-way'!D3)</f>
        <v>2.2324888226527575</v>
      </c>
      <c r="G4" s="32">
        <f>IF(OR($A4="",$B4=""),"",'MPTO_working_2-way'!E3)</f>
        <v>1.81136638452237</v>
      </c>
      <c r="H4" s="30">
        <f>IF(OR($A4="",$B4=""),"",'OddsRatio_working_2-way'!M3)</f>
        <v>2.2328828005937953</v>
      </c>
      <c r="I4" s="30">
        <f>IF(OR($A4="",$B4=""),"",'OddsRatio_working_2-way'!N3)</f>
        <v>1.8111071056538131</v>
      </c>
      <c r="J4" s="30">
        <f>IF('Log_working_2-way'!$D3="","",A4^('Log_working_2-way'!$D3))</f>
        <v>2.2373241322265098</v>
      </c>
      <c r="K4" s="32">
        <f>IF('Log_working_2-way'!$D3="","",B4^('Log_working_2-way'!$D3))</f>
        <v>1.8081956651086979</v>
      </c>
      <c r="L4" s="37">
        <f t="shared" ref="L4" si="1">(1/D4)</f>
        <v>0.44987146529562982</v>
      </c>
      <c r="M4" s="37">
        <f t="shared" ref="M4" si="2">(1/E4)</f>
        <v>0.55012853470437018</v>
      </c>
      <c r="N4" s="38">
        <v>100</v>
      </c>
      <c r="O4" s="38">
        <f t="shared" ref="O4" si="3">(1/A4)*((N4*A4)-N4)</f>
        <v>53.271028037383175</v>
      </c>
      <c r="P4" s="38">
        <f t="shared" ref="P4" si="4">(1/B4)*((N4*B4)-N4)</f>
        <v>42.857142857142854</v>
      </c>
      <c r="Q4" s="38">
        <f t="shared" ref="Q4" si="5">(1/B4)*N4</f>
        <v>57.142857142857139</v>
      </c>
      <c r="R4" s="38">
        <f t="shared" ref="R4" si="6">(1/A4)*N4</f>
        <v>46.728971962616825</v>
      </c>
      <c r="S4" s="39">
        <f t="shared" ref="S4" si="7">O4-Q4</f>
        <v>-3.8718291054739638</v>
      </c>
      <c r="T4" s="39">
        <f t="shared" ref="T4" si="8">P4-R4</f>
        <v>-3.8718291054739709</v>
      </c>
      <c r="U4" t="s">
        <v>151</v>
      </c>
      <c r="V4" t="s">
        <v>152</v>
      </c>
      <c r="W4" t="s">
        <v>194</v>
      </c>
      <c r="X4" t="s">
        <v>191</v>
      </c>
      <c r="Y4" s="41"/>
    </row>
    <row r="5" spans="1:25" s="12" customFormat="1" ht="15" x14ac:dyDescent="0.25">
      <c r="A5">
        <v>2.23</v>
      </c>
      <c r="B5">
        <v>1.69</v>
      </c>
      <c r="C5" s="29">
        <f t="shared" si="0"/>
        <v>4.0146469604903645E-2</v>
      </c>
      <c r="D5" s="30">
        <f>IF(OR($A5="",$B5=""),"",A5*'MPTO_working_2-way'!$G4)</f>
        <v>2.3195266272189352</v>
      </c>
      <c r="E5" s="32">
        <f>IF(OR($A5="",$B5=""),"",B5*'MPTO_working_2-way'!$G4)</f>
        <v>1.7578475336322872</v>
      </c>
      <c r="F5" s="30">
        <f>IF(OR($A5="",$B5=""),"",'MPTO_working_2-way'!D4)</f>
        <v>2.3344999535416733</v>
      </c>
      <c r="G5" s="32">
        <f>IF(OR($A5="",$B5=""),"",'MPTO_working_2-way'!E4)</f>
        <v>1.7493443498038854</v>
      </c>
      <c r="H5" s="30">
        <f>IF(OR($A5="",$B5=""),"",'OddsRatio_working_2-way'!M4)</f>
        <v>2.3351436985029639</v>
      </c>
      <c r="I5" s="30">
        <f>IF(OR($A5="",$B5=""),"",'OddsRatio_working_2-way'!N4)</f>
        <v>1.7489830503797115</v>
      </c>
      <c r="J5" s="30">
        <f>IF('Log_working_2-way'!$D4="","",A5^('Log_working_2-way'!$D4))</f>
        <v>2.3420901732972235</v>
      </c>
      <c r="K5" s="32">
        <f>IF('Log_working_2-way'!$D4="","",B5^('Log_working_2-way'!$D4))</f>
        <v>1.7451064167640695</v>
      </c>
      <c r="L5" s="37">
        <f t="shared" ref="L5:L60" si="9">(1/D5)</f>
        <v>0.43112244897959179</v>
      </c>
      <c r="M5" s="37">
        <f t="shared" ref="M5:M60" si="10">(1/E5)</f>
        <v>0.56887755102040816</v>
      </c>
      <c r="N5" s="38">
        <v>101</v>
      </c>
      <c r="O5" s="38">
        <f t="shared" ref="O5:O60" si="11">(1/A5)*((N5*A5)-N5)</f>
        <v>55.708520179372194</v>
      </c>
      <c r="P5" s="38">
        <f t="shared" ref="P5:P60" si="12">(1/B5)*((N5*B5)-N5)</f>
        <v>41.236686390532547</v>
      </c>
      <c r="Q5" s="38">
        <f t="shared" ref="Q5:Q60" si="13">(1/B5)*N5</f>
        <v>59.76331360946746</v>
      </c>
      <c r="R5" s="38">
        <f t="shared" ref="R5:R60" si="14">(1/A5)*N5</f>
        <v>45.291479820627806</v>
      </c>
      <c r="S5" s="39">
        <f t="shared" ref="S5:S60" si="15">O5-Q5</f>
        <v>-4.0547934300952662</v>
      </c>
      <c r="T5" s="39">
        <f t="shared" ref="T5:T60" si="16">P5-R5</f>
        <v>-4.0547934300952591</v>
      </c>
      <c r="U5" t="s">
        <v>153</v>
      </c>
      <c r="V5" t="s">
        <v>154</v>
      </c>
      <c r="W5" t="s">
        <v>194</v>
      </c>
      <c r="X5" t="s">
        <v>191</v>
      </c>
      <c r="Y5" s="41"/>
    </row>
    <row r="6" spans="1:25" s="12" customFormat="1" ht="15" x14ac:dyDescent="0.25">
      <c r="A6">
        <v>2.27</v>
      </c>
      <c r="B6">
        <v>1.67</v>
      </c>
      <c r="C6" s="29">
        <f t="shared" si="0"/>
        <v>3.9331029570814469E-2</v>
      </c>
      <c r="D6" s="30">
        <f>IF(OR($A6="",$B6=""),"",A6*'MPTO_working_2-way'!$G5)</f>
        <v>2.3592814371257487</v>
      </c>
      <c r="E6" s="32">
        <f>IF(OR($A6="",$B6=""),"",B6*'MPTO_working_2-way'!$G5)</f>
        <v>1.7356828193832601</v>
      </c>
      <c r="F6" s="30">
        <f>IF(OR($A6="",$B6=""),"",'MPTO_working_2-way'!D5)</f>
        <v>2.3760694474913038</v>
      </c>
      <c r="G6" s="32">
        <f>IF(OR($A6="",$B6=""),"",'MPTO_working_2-way'!E5)</f>
        <v>1.7267075087111983</v>
      </c>
      <c r="H6" s="30">
        <f>IF(OR($A6="",$B6=""),"",'OddsRatio_working_2-way'!M5)</f>
        <v>2.376779716606729</v>
      </c>
      <c r="I6" s="30">
        <f>IF(OR($A6="",$B6=""),"",'OddsRatio_working_2-way'!N5)</f>
        <v>1.7263326063988251</v>
      </c>
      <c r="J6" s="30">
        <f>IF('Log_working_2-way'!$D5="","",A6^('Log_working_2-way'!$D5))</f>
        <v>2.3845761893383783</v>
      </c>
      <c r="K6" s="32">
        <f>IF('Log_working_2-way'!$D5="","",B6^('Log_working_2-way'!$D5))</f>
        <v>1.7222426672508611</v>
      </c>
      <c r="L6" s="37">
        <f t="shared" si="9"/>
        <v>0.42385786802030456</v>
      </c>
      <c r="M6" s="37">
        <f t="shared" si="10"/>
        <v>0.57614213197969533</v>
      </c>
      <c r="N6" s="38">
        <v>102</v>
      </c>
      <c r="O6" s="38">
        <f t="shared" si="11"/>
        <v>57.066079295154182</v>
      </c>
      <c r="P6" s="38">
        <f t="shared" si="12"/>
        <v>40.922155688622759</v>
      </c>
      <c r="Q6" s="38">
        <f t="shared" si="13"/>
        <v>61.077844311377248</v>
      </c>
      <c r="R6" s="38">
        <f t="shared" si="14"/>
        <v>44.933920704845811</v>
      </c>
      <c r="S6" s="39">
        <f t="shared" si="15"/>
        <v>-4.011765016223066</v>
      </c>
      <c r="T6" s="39">
        <f t="shared" si="16"/>
        <v>-4.0117650162230518</v>
      </c>
      <c r="U6" t="s">
        <v>155</v>
      </c>
      <c r="V6" t="s">
        <v>156</v>
      </c>
      <c r="W6" t="s">
        <v>194</v>
      </c>
      <c r="X6" t="s">
        <v>191</v>
      </c>
      <c r="Y6" s="41"/>
    </row>
    <row r="7" spans="1:25" s="12" customFormat="1" ht="15" x14ac:dyDescent="0.25">
      <c r="A7">
        <v>1.89</v>
      </c>
      <c r="B7">
        <v>1.98</v>
      </c>
      <c r="C7" s="29">
        <f t="shared" si="0"/>
        <v>3.4151034151034265E-2</v>
      </c>
      <c r="D7" s="30">
        <f>IF(OR($A7="",$B7=""),"",A7*'MPTO_working_2-way'!$G6)</f>
        <v>1.9545454545454546</v>
      </c>
      <c r="E7" s="32">
        <f>IF(OR($A7="",$B7=""),"",B7*'MPTO_working_2-way'!$G6)</f>
        <v>2.0476190476190479</v>
      </c>
      <c r="F7" s="30">
        <f>IF(OR($A7="",$B7=""),"",'MPTO_working_2-way'!D6)</f>
        <v>1.9530295913574449</v>
      </c>
      <c r="G7" s="32">
        <f>IF(OR($A7="",$B7=""),"",'MPTO_working_2-way'!E6)</f>
        <v>2.0492853622474128</v>
      </c>
      <c r="H7" s="30">
        <f>IF(OR($A7="",$B7=""),"",'OddsRatio_working_2-way'!M6)</f>
        <v>1.9529760045804527</v>
      </c>
      <c r="I7" s="30">
        <f>IF(OR($A7="",$B7=""),"",'OddsRatio_working_2-way'!N6)</f>
        <v>2.0493443645942064</v>
      </c>
      <c r="J7" s="30">
        <f>IF('Log_working_2-way'!$D6="","",A7^('Log_working_2-way'!$D6))</f>
        <v>1.9522863194945297</v>
      </c>
      <c r="K7" s="32">
        <f>IF('Log_working_2-way'!$D6="","",B7^('Log_working_2-way'!$D6))</f>
        <v>2.0501043431252364</v>
      </c>
      <c r="L7" s="37">
        <f t="shared" si="9"/>
        <v>0.51162790697674421</v>
      </c>
      <c r="M7" s="37">
        <f t="shared" si="10"/>
        <v>0.48837209302325574</v>
      </c>
      <c r="N7" s="38">
        <v>103</v>
      </c>
      <c r="O7" s="38">
        <f t="shared" si="11"/>
        <v>48.502645502645507</v>
      </c>
      <c r="P7" s="38">
        <f t="shared" si="12"/>
        <v>50.979797979797979</v>
      </c>
      <c r="Q7" s="38">
        <f t="shared" si="13"/>
        <v>52.020202020202021</v>
      </c>
      <c r="R7" s="38">
        <f t="shared" si="14"/>
        <v>54.497354497354507</v>
      </c>
      <c r="S7" s="39">
        <f t="shared" si="15"/>
        <v>-3.517556517556514</v>
      </c>
      <c r="T7" s="39">
        <f t="shared" si="16"/>
        <v>-3.5175565175565282</v>
      </c>
      <c r="U7" t="s">
        <v>157</v>
      </c>
      <c r="V7" t="s">
        <v>158</v>
      </c>
      <c r="W7" t="s">
        <v>194</v>
      </c>
      <c r="X7" t="s">
        <v>191</v>
      </c>
      <c r="Y7" s="41"/>
    </row>
    <row r="8" spans="1:25" ht="15" x14ac:dyDescent="0.25">
      <c r="A8">
        <v>2.27</v>
      </c>
      <c r="B8">
        <v>1.68</v>
      </c>
      <c r="C8" s="29">
        <f t="shared" si="0"/>
        <v>3.5766729599328695E-2</v>
      </c>
      <c r="D8" s="30">
        <f>IF(OR($A8="",$B8=""),"",A8*'MPTO_working_2-way'!$G7)</f>
        <v>2.3511904761904763</v>
      </c>
      <c r="E8" s="32">
        <f>IF(OR($A8="",$B8=""),"",B8*'MPTO_working_2-way'!$G7)</f>
        <v>1.7400881057268722</v>
      </c>
      <c r="F8" s="30">
        <f>IF(OR($A8="",$B8=""),"",'MPTO_working_2-way'!D7)</f>
        <v>2.3660503784588656</v>
      </c>
      <c r="G8" s="32">
        <f>IF(OR($A8="",$B8=""),"",'MPTO_working_2-way'!E7)</f>
        <v>1.7320374239258789</v>
      </c>
      <c r="H8" s="30">
        <f>IF(OR($A8="",$B8=""),"",'OddsRatio_working_2-way'!M7)</f>
        <v>2.3666188418222287</v>
      </c>
      <c r="I8" s="30">
        <f>IF(OR($A8="",$B8=""),"",'OddsRatio_working_2-way'!N7)</f>
        <v>1.7317329231804059</v>
      </c>
      <c r="J8" s="30">
        <f>IF('Log_working_2-way'!$D7="","",A8^('Log_working_2-way'!$D7))</f>
        <v>2.37348902776783</v>
      </c>
      <c r="K8" s="32">
        <f>IF('Log_working_2-way'!$D7="","",B8^('Log_working_2-way'!$D7))</f>
        <v>1.72807279838637</v>
      </c>
      <c r="L8" s="37">
        <f t="shared" si="9"/>
        <v>0.42531645569620252</v>
      </c>
      <c r="M8" s="37">
        <f t="shared" si="10"/>
        <v>0.57468354430379742</v>
      </c>
      <c r="N8" s="38">
        <v>104</v>
      </c>
      <c r="O8" s="38">
        <f t="shared" si="11"/>
        <v>58.185022026431724</v>
      </c>
      <c r="P8" s="38">
        <f t="shared" si="12"/>
        <v>42.095238095238095</v>
      </c>
      <c r="Q8" s="38">
        <f t="shared" si="13"/>
        <v>61.904761904761905</v>
      </c>
      <c r="R8" s="38">
        <f t="shared" si="14"/>
        <v>45.814977973568283</v>
      </c>
      <c r="S8" s="39">
        <f t="shared" si="15"/>
        <v>-3.7197398783301807</v>
      </c>
      <c r="T8" s="39">
        <f t="shared" si="16"/>
        <v>-3.7197398783301878</v>
      </c>
      <c r="U8" t="s">
        <v>159</v>
      </c>
      <c r="V8" t="s">
        <v>160</v>
      </c>
      <c r="W8" t="s">
        <v>194</v>
      </c>
      <c r="X8" t="s">
        <v>191</v>
      </c>
      <c r="Y8" s="41"/>
    </row>
    <row r="9" spans="1:25" ht="15" x14ac:dyDescent="0.25">
      <c r="A9">
        <v>2.4</v>
      </c>
      <c r="B9">
        <v>1.61</v>
      </c>
      <c r="C9" s="29">
        <f t="shared" si="0"/>
        <v>3.7784679089026829E-2</v>
      </c>
      <c r="D9" s="30">
        <f>IF(OR($A9="",$B9=""),"",A9*'MPTO_working_2-way'!$G8)</f>
        <v>2.4906832298136643</v>
      </c>
      <c r="E9" s="32">
        <f>IF(OR($A9="",$B9=""),"",B9*'MPTO_working_2-way'!$G8)</f>
        <v>1.6708333333333334</v>
      </c>
      <c r="F9" s="30">
        <f>IF(OR($A9="",$B9=""),"",'MPTO_working_2-way'!D8)</f>
        <v>2.5139882888744305</v>
      </c>
      <c r="G9" s="32">
        <f>IF(OR($A9="",$B9=""),"",'MPTO_working_2-way'!E8)</f>
        <v>1.6605070906746886</v>
      </c>
      <c r="H9" s="30">
        <f>IF(OR($A9="",$B9=""),"",'OddsRatio_working_2-way'!M8)</f>
        <v>2.5149527937243179</v>
      </c>
      <c r="I9" s="30">
        <f>IF(OR($A9="",$B9=""),"",'OddsRatio_working_2-way'!N8)</f>
        <v>1.660086574408453</v>
      </c>
      <c r="J9" s="30">
        <f>IF('Log_working_2-way'!$D8="","",A9^('Log_working_2-way'!$D8))</f>
        <v>2.5258285211487945</v>
      </c>
      <c r="K9" s="32">
        <f>IF('Log_working_2-way'!$D8="","",B9^('Log_working_2-way'!$D8))</f>
        <v>1.6553816409506441</v>
      </c>
      <c r="L9" s="37">
        <f t="shared" si="9"/>
        <v>0.40149625935162098</v>
      </c>
      <c r="M9" s="37">
        <f t="shared" si="10"/>
        <v>0.59850374064837908</v>
      </c>
      <c r="N9" s="38">
        <v>105</v>
      </c>
      <c r="O9" s="38">
        <f t="shared" si="11"/>
        <v>61.25</v>
      </c>
      <c r="P9" s="38">
        <f t="shared" si="12"/>
        <v>39.782608695652179</v>
      </c>
      <c r="Q9" s="38">
        <f t="shared" si="13"/>
        <v>65.217391304347828</v>
      </c>
      <c r="R9" s="38">
        <f t="shared" si="14"/>
        <v>43.75</v>
      </c>
      <c r="S9" s="39">
        <f t="shared" si="15"/>
        <v>-3.9673913043478279</v>
      </c>
      <c r="T9" s="39">
        <f t="shared" si="16"/>
        <v>-3.9673913043478208</v>
      </c>
      <c r="U9" t="s">
        <v>161</v>
      </c>
      <c r="V9" t="s">
        <v>162</v>
      </c>
      <c r="W9" t="s">
        <v>194</v>
      </c>
      <c r="X9" t="s">
        <v>191</v>
      </c>
      <c r="Y9" s="41"/>
    </row>
    <row r="10" spans="1:25" ht="14.25" customHeight="1" x14ac:dyDescent="0.25">
      <c r="A10">
        <v>2.52</v>
      </c>
      <c r="B10">
        <v>1.56</v>
      </c>
      <c r="C10" s="29">
        <f t="shared" si="0"/>
        <v>3.7851037851037717E-2</v>
      </c>
      <c r="D10" s="30">
        <f>IF(OR($A10="",$B10=""),"",A10*'MPTO_working_2-way'!$G9)</f>
        <v>2.615384615384615</v>
      </c>
      <c r="E10" s="32">
        <f>IF(OR($A10="",$B10=""),"",B10*'MPTO_working_2-way'!$G9)</f>
        <v>1.6190476190476188</v>
      </c>
      <c r="F10" s="30">
        <f>IF(OR($A10="",$B10=""),"",'MPTO_working_2-way'!D9)</f>
        <v>2.646203554119547</v>
      </c>
      <c r="G10" s="32">
        <f>IF(OR($A10="",$B10=""),"",'MPTO_working_2-way'!E9)</f>
        <v>1.6074582924435721</v>
      </c>
      <c r="H10" s="30">
        <f>IF(OR($A10="",$B10=""),"",'OddsRatio_working_2-way'!M9)</f>
        <v>2.6475089420958278</v>
      </c>
      <c r="I10" s="30">
        <f>IF(OR($A10="",$B10=""),"",'OddsRatio_working_2-way'!N9)</f>
        <v>1.6069769786668839</v>
      </c>
      <c r="J10" s="30">
        <f>IF('Log_working_2-way'!$D9="","",A10^('Log_working_2-way'!$D9))</f>
        <v>2.6619886766517245</v>
      </c>
      <c r="K10" s="32">
        <f>IF('Log_working_2-way'!$D9="","",B10^('Log_working_2-way'!$D9))</f>
        <v>1.6016888165654291</v>
      </c>
      <c r="L10" s="37">
        <f t="shared" si="9"/>
        <v>0.38235294117647067</v>
      </c>
      <c r="M10" s="37">
        <f t="shared" si="10"/>
        <v>0.61764705882352944</v>
      </c>
      <c r="N10" s="38">
        <v>106</v>
      </c>
      <c r="O10" s="38">
        <f t="shared" si="11"/>
        <v>63.936507936507937</v>
      </c>
      <c r="P10" s="38">
        <f t="shared" si="12"/>
        <v>38.051282051282058</v>
      </c>
      <c r="Q10" s="38">
        <f t="shared" si="13"/>
        <v>67.948717948717942</v>
      </c>
      <c r="R10" s="38">
        <f t="shared" si="14"/>
        <v>42.063492063492063</v>
      </c>
      <c r="S10" s="39">
        <f t="shared" si="15"/>
        <v>-4.0122100122100051</v>
      </c>
      <c r="T10" s="39">
        <f t="shared" si="16"/>
        <v>-4.0122100122100051</v>
      </c>
      <c r="U10" t="s">
        <v>163</v>
      </c>
      <c r="V10" t="s">
        <v>164</v>
      </c>
      <c r="W10" t="s">
        <v>194</v>
      </c>
      <c r="X10" t="s">
        <v>191</v>
      </c>
      <c r="Y10" s="41"/>
    </row>
    <row r="11" spans="1:25" ht="15" x14ac:dyDescent="0.25">
      <c r="A11">
        <v>2.89</v>
      </c>
      <c r="B11">
        <v>1.43</v>
      </c>
      <c r="C11" s="29">
        <f t="shared" si="0"/>
        <v>4.5321460546374093E-2</v>
      </c>
      <c r="D11" s="30">
        <f>IF(OR($A11="",$B11=""),"",A11*'MPTO_working_2-way'!$G10)</f>
        <v>3.0209790209790213</v>
      </c>
      <c r="E11" s="32">
        <f>IF(OR($A11="",$B11=""),"",B11*'MPTO_working_2-way'!$G10)</f>
        <v>1.4948096885813149</v>
      </c>
      <c r="F11" s="30">
        <f>IF(OR($A11="",$B11=""),"",'MPTO_working_2-way'!D10)</f>
        <v>3.0925281550492016</v>
      </c>
      <c r="G11" s="32">
        <f>IF(OR($A11="",$B11=""),"",'MPTO_working_2-way'!E10)</f>
        <v>1.4778908219643463</v>
      </c>
      <c r="H11" s="30">
        <f>IF(OR($A11="",$B11=""),"",'OddsRatio_working_2-way'!M10)</f>
        <v>3.096508725765124</v>
      </c>
      <c r="I11" s="30">
        <f>IF(OR($A11="",$B11=""),"",'OddsRatio_working_2-way'!N10)</f>
        <v>1.4769834667084671</v>
      </c>
      <c r="J11" s="30">
        <f>IF('Log_working_2-way'!$D10="","",A11^('Log_working_2-way'!$D10))</f>
        <v>3.13135718876008</v>
      </c>
      <c r="K11" s="32">
        <f>IF('Log_working_2-way'!$D10="","",B11^('Log_working_2-way'!$D10))</f>
        <v>1.4691846140432356</v>
      </c>
      <c r="L11" s="37">
        <f t="shared" si="9"/>
        <v>0.33101851851851849</v>
      </c>
      <c r="M11" s="37">
        <f t="shared" si="10"/>
        <v>0.66898148148148151</v>
      </c>
      <c r="N11" s="38">
        <v>107</v>
      </c>
      <c r="O11" s="38">
        <f t="shared" si="11"/>
        <v>69.975778546712803</v>
      </c>
      <c r="P11" s="38">
        <f t="shared" si="12"/>
        <v>32.174825174825173</v>
      </c>
      <c r="Q11" s="38">
        <f t="shared" si="13"/>
        <v>74.825174825174827</v>
      </c>
      <c r="R11" s="38">
        <f t="shared" si="14"/>
        <v>37.024221453287197</v>
      </c>
      <c r="S11" s="39">
        <f t="shared" si="15"/>
        <v>-4.8493962784620237</v>
      </c>
      <c r="T11" s="39">
        <f t="shared" si="16"/>
        <v>-4.8493962784620237</v>
      </c>
      <c r="U11" t="s">
        <v>165</v>
      </c>
      <c r="V11" t="s">
        <v>166</v>
      </c>
      <c r="W11" t="s">
        <v>194</v>
      </c>
      <c r="X11" t="s">
        <v>191</v>
      </c>
      <c r="Y11" s="41"/>
    </row>
    <row r="12" spans="1:25" ht="15" x14ac:dyDescent="0.25">
      <c r="A12">
        <v>2.34</v>
      </c>
      <c r="B12">
        <v>1.64</v>
      </c>
      <c r="C12" s="29">
        <f t="shared" si="0"/>
        <v>3.7106524911402872E-2</v>
      </c>
      <c r="D12" s="30">
        <f>IF(OR($A12="",$B12=""),"",A12*'MPTO_working_2-way'!$G11)</f>
        <v>2.4268292682926824</v>
      </c>
      <c r="E12" s="32">
        <f>IF(OR($A12="",$B12=""),"",B12*'MPTO_working_2-way'!$G11)</f>
        <v>1.7008547008547006</v>
      </c>
      <c r="F12" s="30">
        <f>IF(OR($A12="",$B12=""),"",'MPTO_working_2-way'!D11)</f>
        <v>2.4462009178990307</v>
      </c>
      <c r="G12" s="32">
        <f>IF(OR($A12="",$B12=""),"",'MPTO_working_2-way'!E11)</f>
        <v>1.6914668547249645</v>
      </c>
      <c r="H12" s="30">
        <f>IF(OR($A12="",$B12=""),"",'OddsRatio_working_2-way'!M11)</f>
        <v>2.4469796128487777</v>
      </c>
      <c r="I12" s="30">
        <f>IF(OR($A12="",$B12=""),"",'OddsRatio_working_2-way'!N11)</f>
        <v>1.6910947404650878</v>
      </c>
      <c r="J12" s="30">
        <f>IF('Log_working_2-way'!$D11="","",A12^('Log_working_2-way'!$D11))</f>
        <v>2.4559827297707368</v>
      </c>
      <c r="K12" s="32">
        <f>IF('Log_working_2-way'!$D11="","",B12^('Log_working_2-way'!$D11))</f>
        <v>1.6868213334902025</v>
      </c>
      <c r="L12" s="37">
        <f t="shared" si="9"/>
        <v>0.41206030150753775</v>
      </c>
      <c r="M12" s="37">
        <f t="shared" si="10"/>
        <v>0.58793969849246241</v>
      </c>
      <c r="N12" s="38">
        <v>108</v>
      </c>
      <c r="O12" s="38">
        <f t="shared" si="11"/>
        <v>61.84615384615384</v>
      </c>
      <c r="P12" s="38">
        <f t="shared" si="12"/>
        <v>42.146341463414622</v>
      </c>
      <c r="Q12" s="38">
        <f t="shared" si="13"/>
        <v>65.853658536585371</v>
      </c>
      <c r="R12" s="38">
        <f t="shared" si="14"/>
        <v>46.15384615384616</v>
      </c>
      <c r="S12" s="39">
        <f t="shared" si="15"/>
        <v>-4.0075046904315315</v>
      </c>
      <c r="T12" s="39">
        <f t="shared" si="16"/>
        <v>-4.0075046904315386</v>
      </c>
      <c r="U12" t="s">
        <v>167</v>
      </c>
      <c r="V12" t="s">
        <v>168</v>
      </c>
      <c r="W12" t="s">
        <v>194</v>
      </c>
      <c r="X12" t="s">
        <v>191</v>
      </c>
      <c r="Y12" s="41"/>
    </row>
    <row r="13" spans="1:25" ht="15" x14ac:dyDescent="0.25">
      <c r="A13">
        <v>1.56</v>
      </c>
      <c r="B13">
        <v>2.56</v>
      </c>
      <c r="C13" s="29">
        <f t="shared" si="0"/>
        <v>3.1650641025640969E-2</v>
      </c>
      <c r="D13" s="30">
        <f>IF(OR($A13="",$B13=""),"",A13*'MPTO_working_2-way'!$G12)</f>
        <v>1.609375</v>
      </c>
      <c r="E13" s="32">
        <f>IF(OR($A13="",$B13=""),"",B13*'MPTO_working_2-way'!$G12)</f>
        <v>2.641025641025641</v>
      </c>
      <c r="F13" s="30">
        <f>IF(OR($A13="",$B13=""),"",'MPTO_working_2-way'!D12)</f>
        <v>1.5994873438000641</v>
      </c>
      <c r="G13" s="32">
        <f>IF(OR($A13="",$B13=""),"",'MPTO_working_2-way'!E12)</f>
        <v>2.668091929449492</v>
      </c>
      <c r="H13" s="30">
        <f>IF(OR($A13="",$B13=""),"",'OddsRatio_working_2-way'!M12)</f>
        <v>1.5991446895152783</v>
      </c>
      <c r="I13" s="30">
        <f>IF(OR($A13="",$B13=""),"",'OddsRatio_working_2-way'!N12)</f>
        <v>2.6690459207925601</v>
      </c>
      <c r="J13" s="30">
        <f>IF('Log_working_2-way'!$D12="","",A13^('Log_working_2-way'!$D12))</f>
        <v>1.5946461678813644</v>
      </c>
      <c r="K13" s="32">
        <f>IF('Log_working_2-way'!$D12="","",B13^('Log_working_2-way'!$D12))</f>
        <v>2.6816723187887983</v>
      </c>
      <c r="L13" s="37">
        <f t="shared" si="9"/>
        <v>0.62135922330097082</v>
      </c>
      <c r="M13" s="37">
        <f t="shared" si="10"/>
        <v>0.37864077669902912</v>
      </c>
      <c r="N13" s="38">
        <v>109</v>
      </c>
      <c r="O13" s="38">
        <f t="shared" si="11"/>
        <v>39.128205128205117</v>
      </c>
      <c r="P13" s="38">
        <f t="shared" si="12"/>
        <v>66.421875000000014</v>
      </c>
      <c r="Q13" s="38">
        <f t="shared" si="13"/>
        <v>42.578125</v>
      </c>
      <c r="R13" s="38">
        <f t="shared" si="14"/>
        <v>69.871794871794862</v>
      </c>
      <c r="S13" s="39">
        <f t="shared" si="15"/>
        <v>-3.4499198717948829</v>
      </c>
      <c r="T13" s="39">
        <f t="shared" si="16"/>
        <v>-3.4499198717948474</v>
      </c>
      <c r="U13" t="s">
        <v>74</v>
      </c>
      <c r="V13" t="s">
        <v>79</v>
      </c>
      <c r="W13" t="s">
        <v>143</v>
      </c>
      <c r="X13" t="s">
        <v>191</v>
      </c>
      <c r="Y13" s="41"/>
    </row>
    <row r="14" spans="1:25" s="35" customFormat="1" ht="15" x14ac:dyDescent="0.25">
      <c r="A14">
        <v>1.74</v>
      </c>
      <c r="B14">
        <v>2.19</v>
      </c>
      <c r="C14" s="29">
        <f t="shared" si="0"/>
        <v>3.1333648244370904E-2</v>
      </c>
      <c r="D14" s="30">
        <f>IF(OR($A14="",$B14=""),"",A14*'MPTO_working_2-way'!$G13)</f>
        <v>1.7945205479452053</v>
      </c>
      <c r="E14" s="32">
        <f>IF(OR($A14="",$B14=""),"",B14*'MPTO_working_2-way'!$G13)</f>
        <v>2.2586206896551722</v>
      </c>
      <c r="F14" s="30">
        <f>IF(OR($A14="",$B14=""),"",'MPTO_working_2-way'!D13)</f>
        <v>1.7887621461765948</v>
      </c>
      <c r="G14" s="32">
        <f>IF(OR($A14="",$B14=""),"",'MPTO_working_2-way'!E13)</f>
        <v>2.2678093197643276</v>
      </c>
      <c r="H14" s="30">
        <f>IF(OR($A14="",$B14=""),"",'OddsRatio_working_2-way'!M13)</f>
        <v>1.7885738643245783</v>
      </c>
      <c r="I14" s="30">
        <f>IF(OR($A14="",$B14=""),"",'OddsRatio_working_2-way'!N13)</f>
        <v>2.2681120250624973</v>
      </c>
      <c r="J14" s="30">
        <f>IF('Log_working_2-way'!$D13="","",A14^('Log_working_2-way'!$D13))</f>
        <v>1.7859641468844982</v>
      </c>
      <c r="K14" s="32">
        <f>IF('Log_working_2-way'!$D13="","",B14^('Log_working_2-way'!$D13))</f>
        <v>2.2723226675973618</v>
      </c>
      <c r="L14" s="37">
        <f t="shared" si="9"/>
        <v>0.5572519083969466</v>
      </c>
      <c r="M14" s="37">
        <f t="shared" si="10"/>
        <v>0.44274809160305351</v>
      </c>
      <c r="N14" s="38">
        <v>110</v>
      </c>
      <c r="O14" s="38">
        <f t="shared" si="11"/>
        <v>46.781609195402297</v>
      </c>
      <c r="P14" s="38">
        <f t="shared" si="12"/>
        <v>59.771689497716899</v>
      </c>
      <c r="Q14" s="38">
        <f t="shared" si="13"/>
        <v>50.228310502283108</v>
      </c>
      <c r="R14" s="38">
        <f t="shared" si="14"/>
        <v>63.218390804597696</v>
      </c>
      <c r="S14" s="39">
        <f t="shared" si="15"/>
        <v>-3.4467013068808114</v>
      </c>
      <c r="T14" s="39">
        <f t="shared" si="16"/>
        <v>-3.4467013068807972</v>
      </c>
      <c r="U14" t="s">
        <v>82</v>
      </c>
      <c r="V14" t="s">
        <v>83</v>
      </c>
      <c r="W14" t="s">
        <v>143</v>
      </c>
      <c r="X14" t="s">
        <v>191</v>
      </c>
      <c r="Y14" s="41"/>
    </row>
    <row r="15" spans="1:25" ht="15" x14ac:dyDescent="0.25">
      <c r="A15">
        <v>2.02</v>
      </c>
      <c r="B15">
        <v>1.87</v>
      </c>
      <c r="C15" s="29">
        <f t="shared" si="0"/>
        <v>2.9808863239265015E-2</v>
      </c>
      <c r="D15" s="30">
        <f>IF(OR($A15="",$B15=""),"",A15*'MPTO_working_2-way'!$G14)</f>
        <v>2.0802139037433154</v>
      </c>
      <c r="E15" s="32">
        <f>IF(OR($A15="",$B15=""),"",B15*'MPTO_working_2-way'!$G14)</f>
        <v>1.9257425742574257</v>
      </c>
      <c r="F15" s="30">
        <f>IF(OR($A15="",$B15=""),"",'MPTO_working_2-way'!D14)</f>
        <v>2.082703865027292</v>
      </c>
      <c r="G15" s="32">
        <f>IF(OR($A15="",$B15=""),"",'MPTO_working_2-way'!E14)</f>
        <v>1.9236135865967305</v>
      </c>
      <c r="H15" s="30">
        <f>IF(OR($A15="",$B15=""),"",'OddsRatio_working_2-way'!M14)</f>
        <v>2.0827805840074194</v>
      </c>
      <c r="I15" s="30">
        <f>IF(OR($A15="",$B15=""),"",'OddsRatio_working_2-way'!N14)</f>
        <v>1.9235481451827992</v>
      </c>
      <c r="J15" s="30">
        <f>IF('Log_working_2-way'!$D14="","",A15^('Log_working_2-way'!$D14))</f>
        <v>2.0839128581602959</v>
      </c>
      <c r="K15" s="32">
        <f>IF('Log_working_2-way'!$D14="","",B15^('Log_working_2-way'!$D14))</f>
        <v>1.9225833907877643</v>
      </c>
      <c r="L15" s="37">
        <f t="shared" si="9"/>
        <v>0.48071979434447304</v>
      </c>
      <c r="M15" s="37">
        <f t="shared" si="10"/>
        <v>0.51928020565552702</v>
      </c>
      <c r="N15" s="38">
        <v>111</v>
      </c>
      <c r="O15" s="38">
        <f t="shared" si="11"/>
        <v>56.049504950495049</v>
      </c>
      <c r="P15" s="38">
        <f t="shared" si="12"/>
        <v>51.64171122994653</v>
      </c>
      <c r="Q15" s="38">
        <f t="shared" si="13"/>
        <v>59.35828877005347</v>
      </c>
      <c r="R15" s="38">
        <f t="shared" si="14"/>
        <v>54.950495049504951</v>
      </c>
      <c r="S15" s="39">
        <f t="shared" si="15"/>
        <v>-3.3087838195584212</v>
      </c>
      <c r="T15" s="39">
        <f t="shared" si="16"/>
        <v>-3.3087838195584212</v>
      </c>
      <c r="U15" t="s">
        <v>87</v>
      </c>
      <c r="V15" t="s">
        <v>92</v>
      </c>
      <c r="W15" t="s">
        <v>147</v>
      </c>
      <c r="X15" t="s">
        <v>191</v>
      </c>
      <c r="Y15" s="41"/>
    </row>
    <row r="16" spans="1:25" ht="15" x14ac:dyDescent="0.25">
      <c r="A16">
        <v>1.68</v>
      </c>
      <c r="B16">
        <v>2.29</v>
      </c>
      <c r="C16" s="29">
        <f t="shared" si="0"/>
        <v>3.1919317945518833E-2</v>
      </c>
      <c r="D16" s="30">
        <f>IF(OR($A16="",$B16=""),"",A16*'MPTO_working_2-way'!$G15)</f>
        <v>1.7336244541484715</v>
      </c>
      <c r="E16" s="32">
        <f>IF(OR($A16="",$B16=""),"",B16*'MPTO_working_2-way'!$G15)</f>
        <v>2.3630952380952381</v>
      </c>
      <c r="F16" s="30">
        <f>IF(OR($A16="",$B16=""),"",'MPTO_working_2-way'!D15)</f>
        <v>1.7262855604415328</v>
      </c>
      <c r="G16" s="32">
        <f>IF(OR($A16="",$B16=""),"",'MPTO_working_2-way'!E15)</f>
        <v>2.3768688990485605</v>
      </c>
      <c r="H16" s="30">
        <f>IF(OR($A16="",$B16=""),"",'OddsRatio_working_2-way'!M15)</f>
        <v>1.7260384169902692</v>
      </c>
      <c r="I16" s="30">
        <f>IF(OR($A16="",$B16=""),"",'OddsRatio_working_2-way'!N15)</f>
        <v>2.3773375851727168</v>
      </c>
      <c r="J16" s="30">
        <f>IF('Log_working_2-way'!$D15="","",A16^('Log_working_2-way'!$D15))</f>
        <v>1.7227098761530257</v>
      </c>
      <c r="K16" s="32">
        <f>IF('Log_working_2-way'!$D15="","",B16^('Log_working_2-way'!$D15))</f>
        <v>2.3836811049586637</v>
      </c>
      <c r="L16" s="37">
        <f t="shared" si="9"/>
        <v>0.57682619647355171</v>
      </c>
      <c r="M16" s="37">
        <f t="shared" si="10"/>
        <v>0.42317380352644834</v>
      </c>
      <c r="N16" s="38">
        <v>112</v>
      </c>
      <c r="O16" s="38">
        <f t="shared" si="11"/>
        <v>45.333333333333329</v>
      </c>
      <c r="P16" s="38">
        <f t="shared" si="12"/>
        <v>63.091703056768573</v>
      </c>
      <c r="Q16" s="38">
        <f t="shared" si="13"/>
        <v>48.908296943231441</v>
      </c>
      <c r="R16" s="38">
        <f t="shared" si="14"/>
        <v>66.666666666666671</v>
      </c>
      <c r="S16" s="39">
        <f t="shared" si="15"/>
        <v>-3.5749636098981128</v>
      </c>
      <c r="T16" s="39">
        <f t="shared" si="16"/>
        <v>-3.5749636098980986</v>
      </c>
      <c r="U16" t="s">
        <v>88</v>
      </c>
      <c r="V16" t="s">
        <v>91</v>
      </c>
      <c r="W16" t="s">
        <v>147</v>
      </c>
      <c r="X16" t="s">
        <v>191</v>
      </c>
      <c r="Y16" s="41"/>
    </row>
    <row r="17" spans="1:25" ht="15" x14ac:dyDescent="0.25">
      <c r="A17">
        <v>1.88</v>
      </c>
      <c r="B17">
        <v>1.91</v>
      </c>
      <c r="C17" s="29">
        <f t="shared" si="0"/>
        <v>5.5475103041104923E-2</v>
      </c>
      <c r="D17" s="30">
        <f>IF(OR($A17="",$B17=""),"",A17*'MPTO_working_2-way'!$G16)</f>
        <v>1.9842931937172772</v>
      </c>
      <c r="E17" s="32">
        <f>IF(OR($A17="",$B17=""),"",B17*'MPTO_working_2-way'!$G16)</f>
        <v>2.0159574468085104</v>
      </c>
      <c r="F17" s="30">
        <f>IF(OR($A17="",$B17=""),"",'MPTO_working_2-way'!D16)</f>
        <v>1.9834290764471936</v>
      </c>
      <c r="G17" s="32">
        <f>IF(OR($A17="",$B17=""),"",'MPTO_working_2-way'!E16)</f>
        <v>2.0168501460345989</v>
      </c>
      <c r="H17" s="30">
        <f>IF(OR($A17="",$B17=""),"",'OddsRatio_working_2-way'!M16)</f>
        <v>1.9833783437888832</v>
      </c>
      <c r="I17" s="30">
        <f>IF(OR($A17="",$B17=""),"",'OddsRatio_working_2-way'!N16)</f>
        <v>2.0169026055089594</v>
      </c>
      <c r="J17" s="30">
        <f>IF('Log_working_2-way'!$D16="","",A17^('Log_working_2-way'!$D16))</f>
        <v>1.9829776881783543</v>
      </c>
      <c r="K17" s="32">
        <f>IF('Log_working_2-way'!$D16="","",B17^('Log_working_2-way'!$D16))</f>
        <v>2.0173170887032947</v>
      </c>
      <c r="L17" s="37">
        <f t="shared" si="9"/>
        <v>0.50395778364116106</v>
      </c>
      <c r="M17" s="37">
        <f t="shared" si="10"/>
        <v>0.49604221635883911</v>
      </c>
      <c r="N17" s="38">
        <v>113</v>
      </c>
      <c r="O17" s="38">
        <f t="shared" si="11"/>
        <v>52.89361702127659</v>
      </c>
      <c r="P17" s="38">
        <f t="shared" si="12"/>
        <v>53.837696335078526</v>
      </c>
      <c r="Q17" s="38">
        <f t="shared" si="13"/>
        <v>59.162303664921467</v>
      </c>
      <c r="R17" s="38">
        <f t="shared" si="14"/>
        <v>60.106382978723403</v>
      </c>
      <c r="S17" s="39">
        <f t="shared" si="15"/>
        <v>-6.2686866436448767</v>
      </c>
      <c r="T17" s="39">
        <f t="shared" si="16"/>
        <v>-6.2686866436448767</v>
      </c>
      <c r="U17" t="s">
        <v>98</v>
      </c>
      <c r="V17" t="s">
        <v>97</v>
      </c>
      <c r="W17" t="s">
        <v>144</v>
      </c>
      <c r="X17" t="s">
        <v>191</v>
      </c>
      <c r="Y17" s="41"/>
    </row>
    <row r="18" spans="1:25" ht="15" x14ac:dyDescent="0.25">
      <c r="A18">
        <v>1.71</v>
      </c>
      <c r="B18">
        <v>2.2400000000000002</v>
      </c>
      <c r="C18" s="29">
        <f t="shared" si="0"/>
        <v>3.1223893065998265E-2</v>
      </c>
      <c r="D18" s="30">
        <f>IF(OR($A18="",$B18=""),"",A18*'MPTO_working_2-way'!$G17)</f>
        <v>1.763392857142857</v>
      </c>
      <c r="E18" s="32">
        <f>IF(OR($A18="",$B18=""),"",B18*'MPTO_working_2-way'!$G17)</f>
        <v>2.3099415204678362</v>
      </c>
      <c r="F18" s="30">
        <f>IF(OR($A18="",$B18=""),"",'MPTO_working_2-way'!D17)</f>
        <v>1.7569030364186771</v>
      </c>
      <c r="G18" s="32">
        <f>IF(OR($A18="",$B18=""),"",'MPTO_working_2-way'!E17)</f>
        <v>2.3211731911283482</v>
      </c>
      <c r="H18" s="30">
        <f>IF(OR($A18="",$B18=""),"",'OddsRatio_working_2-way'!M17)</f>
        <v>1.7566905874670904</v>
      </c>
      <c r="I18" s="30">
        <f>IF(OR($A18="",$B18=""),"",'OddsRatio_working_2-way'!N17)</f>
        <v>2.3215441245904116</v>
      </c>
      <c r="J18" s="30">
        <f>IF('Log_working_2-way'!$D17="","",A18^('Log_working_2-way'!$D17))</f>
        <v>1.7537492606317167</v>
      </c>
      <c r="K18" s="32">
        <f>IF('Log_working_2-way'!$D17="","",B18^('Log_working_2-way'!$D17))</f>
        <v>2.3267011355498624</v>
      </c>
      <c r="L18" s="37">
        <f t="shared" si="9"/>
        <v>0.56708860759493673</v>
      </c>
      <c r="M18" s="37">
        <f t="shared" si="10"/>
        <v>0.43291139240506332</v>
      </c>
      <c r="N18" s="38">
        <v>114</v>
      </c>
      <c r="O18" s="38">
        <f t="shared" si="11"/>
        <v>47.333333333333329</v>
      </c>
      <c r="P18" s="38">
        <f t="shared" si="12"/>
        <v>63.107142857142861</v>
      </c>
      <c r="Q18" s="38">
        <f t="shared" si="13"/>
        <v>50.892857142857139</v>
      </c>
      <c r="R18" s="38">
        <f t="shared" si="14"/>
        <v>66.666666666666657</v>
      </c>
      <c r="S18" s="39">
        <f t="shared" si="15"/>
        <v>-3.5595238095238102</v>
      </c>
      <c r="T18" s="39">
        <f t="shared" si="16"/>
        <v>-3.559523809523796</v>
      </c>
      <c r="U18" t="s">
        <v>100</v>
      </c>
      <c r="V18" t="s">
        <v>99</v>
      </c>
      <c r="W18" t="s">
        <v>145</v>
      </c>
      <c r="X18" t="s">
        <v>191</v>
      </c>
      <c r="Y18" s="41"/>
    </row>
    <row r="19" spans="1:25" ht="15" x14ac:dyDescent="0.25">
      <c r="A19">
        <v>2.2599999999999998</v>
      </c>
      <c r="B19">
        <v>1.7</v>
      </c>
      <c r="C19" s="29">
        <f t="shared" si="0"/>
        <v>3.0713170223841679E-2</v>
      </c>
      <c r="D19" s="30">
        <f>IF(OR($A19="",$B19=""),"",A19*'MPTO_working_2-way'!$G18)</f>
        <v>2.3294117647058821</v>
      </c>
      <c r="E19" s="32">
        <f>IF(OR($A19="",$B19=""),"",B19*'MPTO_working_2-way'!$G18)</f>
        <v>1.7522123893805308</v>
      </c>
      <c r="F19" s="30">
        <f>IF(OR($A19="",$B19=""),"",'MPTO_working_2-way'!D18)</f>
        <v>2.3412553321145642</v>
      </c>
      <c r="G19" s="32">
        <f>IF(OR($A19="",$B19=""),"",'MPTO_working_2-way'!E18)</f>
        <v>1.7455701953657428</v>
      </c>
      <c r="H19" s="30">
        <f>IF(OR($A19="",$B19=""),"",'OddsRatio_working_2-way'!M18)</f>
        <v>2.3416407864998732</v>
      </c>
      <c r="I19" s="30">
        <f>IF(OR($A19="",$B19=""),"",'OddsRatio_working_2-way'!N18)</f>
        <v>1.7453559924999296</v>
      </c>
      <c r="J19" s="30">
        <f>IF('Log_working_2-way'!$D18="","",A19^('Log_working_2-way'!$D18))</f>
        <v>2.3470801072340981</v>
      </c>
      <c r="K19" s="32">
        <f>IF('Log_working_2-way'!$D18="","",B19^('Log_working_2-way'!$D18))</f>
        <v>1.7423463494336857</v>
      </c>
      <c r="L19" s="37">
        <f t="shared" si="9"/>
        <v>0.42929292929292934</v>
      </c>
      <c r="M19" s="37">
        <f t="shared" si="10"/>
        <v>0.57070707070707072</v>
      </c>
      <c r="N19" s="38">
        <v>115</v>
      </c>
      <c r="O19" s="38">
        <f t="shared" si="11"/>
        <v>64.115044247787608</v>
      </c>
      <c r="P19" s="38">
        <f t="shared" si="12"/>
        <v>47.352941176470587</v>
      </c>
      <c r="Q19" s="38">
        <f t="shared" si="13"/>
        <v>67.64705882352942</v>
      </c>
      <c r="R19" s="38">
        <f t="shared" si="14"/>
        <v>50.884955752212392</v>
      </c>
      <c r="S19" s="39">
        <f t="shared" si="15"/>
        <v>-3.5320145757418118</v>
      </c>
      <c r="T19" s="39">
        <f t="shared" si="16"/>
        <v>-3.5320145757418047</v>
      </c>
      <c r="U19" t="s">
        <v>102</v>
      </c>
      <c r="V19" t="s">
        <v>101</v>
      </c>
      <c r="W19" t="s">
        <v>145</v>
      </c>
      <c r="X19" t="s">
        <v>191</v>
      </c>
      <c r="Y19" s="41"/>
    </row>
    <row r="20" spans="1:25" ht="15" x14ac:dyDescent="0.25">
      <c r="A20">
        <v>2.0099999999999998</v>
      </c>
      <c r="B20">
        <v>1.88</v>
      </c>
      <c r="C20" s="29">
        <f t="shared" si="0"/>
        <v>2.9427331427966497E-2</v>
      </c>
      <c r="D20" s="30">
        <f>IF(OR($A20="",$B20=""),"",A20*'MPTO_working_2-way'!$G19)</f>
        <v>2.0691489361702122</v>
      </c>
      <c r="E20" s="32">
        <f>IF(OR($A20="",$B20=""),"",B20*'MPTO_working_2-way'!$G19)</f>
        <v>1.9353233830845769</v>
      </c>
      <c r="F20" s="30">
        <f>IF(OR($A20="",$B20=""),"",'MPTO_working_2-way'!D19)</f>
        <v>2.0712563034422273</v>
      </c>
      <c r="G20" s="32">
        <f>IF(OR($A20="",$B20=""),"",'MPTO_working_2-way'!E19)</f>
        <v>1.9334834220221038</v>
      </c>
      <c r="H20" s="30">
        <f>IF(OR($A20="",$B20=""),"",'OddsRatio_working_2-way'!M19)</f>
        <v>2.0713203408538785</v>
      </c>
      <c r="I20" s="30">
        <f>IF(OR($A20="",$B20=""),"",'OddsRatio_working_2-way'!N19)</f>
        <v>1.9334276237142709</v>
      </c>
      <c r="J20" s="30">
        <f>IF('Log_working_2-way'!$D19="","",A20^('Log_working_2-way'!$D19))</f>
        <v>2.0722780043286777</v>
      </c>
      <c r="K20" s="32">
        <f>IF('Log_working_2-way'!$D19="","",B20^('Log_working_2-way'!$D19))</f>
        <v>1.9325939690668699</v>
      </c>
      <c r="L20" s="37">
        <f t="shared" si="9"/>
        <v>0.48329048843187672</v>
      </c>
      <c r="M20" s="37">
        <f t="shared" si="10"/>
        <v>0.5167095115681235</v>
      </c>
      <c r="N20" s="38">
        <v>116</v>
      </c>
      <c r="O20" s="38">
        <f t="shared" si="11"/>
        <v>58.288557213930339</v>
      </c>
      <c r="P20" s="38">
        <f t="shared" si="12"/>
        <v>54.297872340425521</v>
      </c>
      <c r="Q20" s="38">
        <f t="shared" si="13"/>
        <v>61.702127659574465</v>
      </c>
      <c r="R20" s="38">
        <f t="shared" si="14"/>
        <v>57.711442786069661</v>
      </c>
      <c r="S20" s="39">
        <f t="shared" si="15"/>
        <v>-3.413570445644126</v>
      </c>
      <c r="T20" s="39">
        <f t="shared" si="16"/>
        <v>-3.4135704456441402</v>
      </c>
      <c r="U20" t="s">
        <v>107</v>
      </c>
      <c r="V20" t="s">
        <v>104</v>
      </c>
      <c r="W20" t="s">
        <v>146</v>
      </c>
      <c r="X20" t="s">
        <v>191</v>
      </c>
      <c r="Y20" s="41"/>
    </row>
    <row r="21" spans="1:25" ht="15" x14ac:dyDescent="0.25">
      <c r="A21">
        <v>2</v>
      </c>
      <c r="B21">
        <v>1.88</v>
      </c>
      <c r="C21" s="29">
        <f t="shared" si="0"/>
        <v>3.1914893617021267E-2</v>
      </c>
      <c r="D21" s="30">
        <f>IF(OR($A21="",$B21=""),"",A21*'MPTO_working_2-way'!$G20)</f>
        <v>2.0638297872340425</v>
      </c>
      <c r="E21" s="32">
        <f>IF(OR($A21="",$B21=""),"",B21*'MPTO_working_2-way'!$G20)</f>
        <v>1.94</v>
      </c>
      <c r="F21" s="30">
        <f>IF(OR($A21="",$B21=""),"",'MPTO_working_2-way'!D20)</f>
        <v>2.0659340659340657</v>
      </c>
      <c r="G21" s="32">
        <f>IF(OR($A21="",$B21=""),"",'MPTO_working_2-way'!E20)</f>
        <v>1.9381443298969072</v>
      </c>
      <c r="H21" s="30">
        <f>IF(OR($A21="",$B21=""),"",'OddsRatio_working_2-way'!M20)</f>
        <v>2.0660035817780522</v>
      </c>
      <c r="I21" s="30">
        <f>IF(OR($A21="",$B21=""),"",'OddsRatio_working_2-way'!N20)</f>
        <v>1.9380831519646857</v>
      </c>
      <c r="J21" s="30">
        <f>IF('Log_working_2-way'!$D20="","",A21^('Log_working_2-way'!$D20))</f>
        <v>2.0669618454035223</v>
      </c>
      <c r="K21" s="32">
        <f>IF('Log_working_2-way'!$D20="","",B21^('Log_working_2-way'!$D20))</f>
        <v>1.9372406373367297</v>
      </c>
      <c r="L21" s="37">
        <f t="shared" si="9"/>
        <v>0.4845360824742268</v>
      </c>
      <c r="M21" s="37">
        <f t="shared" si="10"/>
        <v>0.51546391752577325</v>
      </c>
      <c r="N21" s="38">
        <v>117</v>
      </c>
      <c r="O21" s="38">
        <f t="shared" si="11"/>
        <v>58.5</v>
      </c>
      <c r="P21" s="38">
        <f t="shared" si="12"/>
        <v>54.7659574468085</v>
      </c>
      <c r="Q21" s="38">
        <f t="shared" si="13"/>
        <v>62.234042553191486</v>
      </c>
      <c r="R21" s="38">
        <f t="shared" si="14"/>
        <v>58.5</v>
      </c>
      <c r="S21" s="39">
        <f t="shared" si="15"/>
        <v>-3.734042553191486</v>
      </c>
      <c r="T21" s="39">
        <f t="shared" si="16"/>
        <v>-3.7340425531915002</v>
      </c>
      <c r="U21" t="s">
        <v>113</v>
      </c>
      <c r="V21" t="s">
        <v>77</v>
      </c>
      <c r="W21" t="s">
        <v>146</v>
      </c>
      <c r="X21" t="s">
        <v>191</v>
      </c>
      <c r="Y21" s="41"/>
    </row>
    <row r="22" spans="1:25" ht="15" x14ac:dyDescent="0.25">
      <c r="A22">
        <v>1.81</v>
      </c>
      <c r="B22">
        <v>2.08</v>
      </c>
      <c r="C22" s="29">
        <f t="shared" si="0"/>
        <v>3.3255418614534626E-2</v>
      </c>
      <c r="D22" s="30">
        <f>IF(OR($A22="",$B22=""),"",A22*'MPTO_working_2-way'!$G21)</f>
        <v>1.8701923076923077</v>
      </c>
      <c r="E22" s="32">
        <f>IF(OR($A22="",$B22=""),"",B22*'MPTO_working_2-way'!$G21)</f>
        <v>2.1491712707182322</v>
      </c>
      <c r="F22" s="30">
        <f>IF(OR($A22="",$B22=""),"",'MPTO_working_2-way'!D21)</f>
        <v>1.8661643699811639</v>
      </c>
      <c r="G22" s="32">
        <f>IF(OR($A22="",$B22=""),"",'MPTO_working_2-way'!E21)</f>
        <v>2.1545152798443401</v>
      </c>
      <c r="H22" s="30">
        <f>IF(OR($A22="",$B22=""),"",'OddsRatio_working_2-way'!M21)</f>
        <v>1.8660254037844384</v>
      </c>
      <c r="I22" s="30">
        <f>IF(OR($A22="",$B22=""),"",'OddsRatio_working_2-way'!N21)</f>
        <v>2.1547005383792519</v>
      </c>
      <c r="J22" s="30">
        <f>IF('Log_working_2-way'!$D21="","",A22^('Log_working_2-way'!$D21))</f>
        <v>1.8641966683390954</v>
      </c>
      <c r="K22" s="32">
        <f>IF('Log_working_2-way'!$D21="","",B22^('Log_working_2-way'!$D21))</f>
        <v>2.1571440120474694</v>
      </c>
      <c r="L22" s="37">
        <f t="shared" si="9"/>
        <v>0.53470437017994854</v>
      </c>
      <c r="M22" s="37">
        <f t="shared" si="10"/>
        <v>0.46529562982005135</v>
      </c>
      <c r="N22" s="38">
        <v>118</v>
      </c>
      <c r="O22" s="38">
        <f t="shared" si="11"/>
        <v>52.806629834254153</v>
      </c>
      <c r="P22" s="38">
        <f t="shared" si="12"/>
        <v>61.269230769230759</v>
      </c>
      <c r="Q22" s="38">
        <f t="shared" si="13"/>
        <v>56.730769230769226</v>
      </c>
      <c r="R22" s="38">
        <f t="shared" si="14"/>
        <v>65.193370165745861</v>
      </c>
      <c r="S22" s="39">
        <f t="shared" si="15"/>
        <v>-3.9241393965150735</v>
      </c>
      <c r="T22" s="39">
        <f t="shared" si="16"/>
        <v>-3.9241393965151019</v>
      </c>
      <c r="U22" t="s">
        <v>111</v>
      </c>
      <c r="V22" t="s">
        <v>112</v>
      </c>
      <c r="W22" t="s">
        <v>146</v>
      </c>
      <c r="X22" t="s">
        <v>191</v>
      </c>
      <c r="Y22" s="41"/>
    </row>
    <row r="23" spans="1:25" ht="15" x14ac:dyDescent="0.25">
      <c r="A23">
        <v>1.83</v>
      </c>
      <c r="B23">
        <v>2.0499999999999998</v>
      </c>
      <c r="C23" s="29">
        <f t="shared" si="0"/>
        <v>3.4252965480474407E-2</v>
      </c>
      <c r="D23" s="30">
        <f>IF(OR($A23="",$B23=""),"",A23*'MPTO_working_2-way'!$G22)</f>
        <v>1.8926829268292682</v>
      </c>
      <c r="E23" s="32">
        <f>IF(OR($A23="",$B23=""),"",B23*'MPTO_working_2-way'!$G22)</f>
        <v>2.1202185792349724</v>
      </c>
      <c r="F23" s="30">
        <f>IF(OR($A23="",$B23=""),"",'MPTO_working_2-way'!D22)</f>
        <v>1.8892106257081707</v>
      </c>
      <c r="G23" s="32">
        <f>IF(OR($A23="",$B23=""),"",'MPTO_working_2-way'!E22)</f>
        <v>2.1245929491717397</v>
      </c>
      <c r="H23" s="30">
        <f>IF(OR($A23="",$B23=""),"",'OddsRatio_working_2-way'!M22)</f>
        <v>1.8890872794479689</v>
      </c>
      <c r="I23" s="30">
        <f>IF(OR($A23="",$B23=""),"",'OddsRatio_working_2-way'!N22)</f>
        <v>2.1247489679763456</v>
      </c>
      <c r="J23" s="30">
        <f>IF('Log_working_2-way'!$D22="","",A23^('Log_working_2-way'!$D22))</f>
        <v>1.8875091450726849</v>
      </c>
      <c r="K23" s="32">
        <f>IF('Log_working_2-way'!$D22="","",B23^('Log_working_2-way'!$D22))</f>
        <v>2.1267489530128172</v>
      </c>
      <c r="L23" s="37">
        <f t="shared" si="9"/>
        <v>0.52835051546391754</v>
      </c>
      <c r="M23" s="37">
        <f t="shared" si="10"/>
        <v>0.47164948453608252</v>
      </c>
      <c r="N23" s="38">
        <v>119</v>
      </c>
      <c r="O23" s="38">
        <f t="shared" si="11"/>
        <v>53.972677595628411</v>
      </c>
      <c r="P23" s="38">
        <f t="shared" si="12"/>
        <v>60.951219512195124</v>
      </c>
      <c r="Q23" s="38">
        <f t="shared" si="13"/>
        <v>58.048780487804883</v>
      </c>
      <c r="R23" s="38">
        <f t="shared" si="14"/>
        <v>65.027322404371574</v>
      </c>
      <c r="S23" s="39">
        <f t="shared" si="15"/>
        <v>-4.0761028921764719</v>
      </c>
      <c r="T23" s="39">
        <f t="shared" si="16"/>
        <v>-4.0761028921764506</v>
      </c>
      <c r="U23" t="s">
        <v>78</v>
      </c>
      <c r="V23" t="s">
        <v>108</v>
      </c>
      <c r="W23" t="s">
        <v>146</v>
      </c>
      <c r="X23" t="s">
        <v>191</v>
      </c>
      <c r="Y23" s="41"/>
    </row>
    <row r="24" spans="1:25" ht="15" x14ac:dyDescent="0.25">
      <c r="A24">
        <v>1.79</v>
      </c>
      <c r="B24">
        <v>2.12</v>
      </c>
      <c r="C24" s="29">
        <f t="shared" si="0"/>
        <v>3.0357331084642114E-2</v>
      </c>
      <c r="D24" s="30">
        <f>IF(OR($A24="",$B24=""),"",A24*'MPTO_working_2-way'!$G23)</f>
        <v>1.8443396226415094</v>
      </c>
      <c r="E24" s="32">
        <f>IF(OR($A24="",$B24=""),"",B24*'MPTO_working_2-way'!$G23)</f>
        <v>2.1843575418994412</v>
      </c>
      <c r="F24" s="30">
        <f>IF(OR($A24="",$B24=""),"",'MPTO_working_2-way'!D23)</f>
        <v>1.8399922420480992</v>
      </c>
      <c r="G24" s="32">
        <f>IF(OR($A24="",$B24=""),"",'MPTO_working_2-way'!E23)</f>
        <v>2.1904871854075272</v>
      </c>
      <c r="H24" s="30">
        <f>IF(OR($A24="",$B24=""),"",'OddsRatio_working_2-way'!M23)</f>
        <v>1.8398554297360612</v>
      </c>
      <c r="I24" s="30">
        <f>IF(OR($A24="",$B24=""),"",'OddsRatio_working_2-way'!N23)</f>
        <v>2.1906811155751749</v>
      </c>
      <c r="J24" s="30">
        <f>IF('Log_working_2-way'!$D23="","",A24^('Log_working_2-way'!$D23))</f>
        <v>1.8378863083703576</v>
      </c>
      <c r="K24" s="32">
        <f>IF('Log_working_2-way'!$D23="","",B24^('Log_working_2-way'!$D23))</f>
        <v>2.1934793420182777</v>
      </c>
      <c r="L24" s="37">
        <f t="shared" si="9"/>
        <v>0.5421994884910486</v>
      </c>
      <c r="M24" s="37">
        <f t="shared" si="10"/>
        <v>0.45780051150895146</v>
      </c>
      <c r="N24" s="38">
        <v>120</v>
      </c>
      <c r="O24" s="38">
        <f t="shared" si="11"/>
        <v>52.960893854748605</v>
      </c>
      <c r="P24" s="38">
        <f t="shared" si="12"/>
        <v>63.396226415094333</v>
      </c>
      <c r="Q24" s="38">
        <f t="shared" si="13"/>
        <v>56.603773584905653</v>
      </c>
      <c r="R24" s="38">
        <f t="shared" si="14"/>
        <v>67.039106145251395</v>
      </c>
      <c r="S24" s="39">
        <f t="shared" si="15"/>
        <v>-3.6428797301570484</v>
      </c>
      <c r="T24" s="39">
        <f t="shared" si="16"/>
        <v>-3.6428797301570626</v>
      </c>
      <c r="U24" t="s">
        <v>169</v>
      </c>
      <c r="V24" t="s">
        <v>170</v>
      </c>
      <c r="W24" t="s">
        <v>195</v>
      </c>
      <c r="X24" t="s">
        <v>192</v>
      </c>
      <c r="Y24" s="41"/>
    </row>
    <row r="25" spans="1:25" ht="15" x14ac:dyDescent="0.25">
      <c r="A25">
        <v>1.98</v>
      </c>
      <c r="B25">
        <v>1.93</v>
      </c>
      <c r="C25" s="29">
        <f t="shared" si="0"/>
        <v>2.3185220076411994E-2</v>
      </c>
      <c r="D25" s="30">
        <f>IF(OR($A25="",$B25=""),"",A25*'MPTO_working_2-way'!$G24)</f>
        <v>2.0259067357512959</v>
      </c>
      <c r="E25" s="32">
        <f>IF(OR($A25="",$B25=""),"",B25*'MPTO_working_2-way'!$G24)</f>
        <v>1.9747474747474751</v>
      </c>
      <c r="F25" s="30">
        <f>IF(OR($A25="",$B25=""),"",'MPTO_working_2-way'!D24)</f>
        <v>2.0265153523890338</v>
      </c>
      <c r="G25" s="32">
        <f>IF(OR($A25="",$B25=""),"",'MPTO_working_2-way'!E24)</f>
        <v>1.974169551066798</v>
      </c>
      <c r="H25" s="30">
        <f>IF(OR($A25="",$B25=""),"",'OddsRatio_working_2-way'!M24)</f>
        <v>2.0265298051494733</v>
      </c>
      <c r="I25" s="30">
        <f>IF(OR($A25="",$B25=""),"",'OddsRatio_working_2-way'!N24)</f>
        <v>1.9741558354989901</v>
      </c>
      <c r="J25" s="30">
        <f>IF('Log_working_2-way'!$D24="","",A25^('Log_working_2-way'!$D24))</f>
        <v>2.0268045830085555</v>
      </c>
      <c r="K25" s="32">
        <f>IF('Log_working_2-way'!$D24="","",B25^('Log_working_2-way'!$D24))</f>
        <v>1.9738951466986834</v>
      </c>
      <c r="L25" s="37">
        <f t="shared" si="9"/>
        <v>0.49360613810741677</v>
      </c>
      <c r="M25" s="37">
        <f t="shared" si="10"/>
        <v>0.50639386189258306</v>
      </c>
      <c r="N25" s="38">
        <v>121</v>
      </c>
      <c r="O25" s="38">
        <f t="shared" si="11"/>
        <v>59.888888888888886</v>
      </c>
      <c r="P25" s="38">
        <f t="shared" si="12"/>
        <v>58.30569948186529</v>
      </c>
      <c r="Q25" s="38">
        <f t="shared" si="13"/>
        <v>62.694300518134725</v>
      </c>
      <c r="R25" s="38">
        <f t="shared" si="14"/>
        <v>61.111111111111114</v>
      </c>
      <c r="S25" s="39">
        <f t="shared" si="15"/>
        <v>-2.8054116292458389</v>
      </c>
      <c r="T25" s="39">
        <f t="shared" si="16"/>
        <v>-2.8054116292458247</v>
      </c>
      <c r="U25" t="s">
        <v>171</v>
      </c>
      <c r="V25" t="s">
        <v>172</v>
      </c>
      <c r="W25" t="s">
        <v>195</v>
      </c>
      <c r="X25" t="s">
        <v>192</v>
      </c>
      <c r="Y25" s="41"/>
    </row>
    <row r="26" spans="1:25" ht="15" x14ac:dyDescent="0.25">
      <c r="A26">
        <v>1.59</v>
      </c>
      <c r="B26">
        <v>2.5099999999999998</v>
      </c>
      <c r="C26" s="29">
        <f t="shared" si="0"/>
        <v>2.7337192112054876E-2</v>
      </c>
      <c r="D26" s="30">
        <f>IF(OR($A26="",$B26=""),"",A26*'MPTO_working_2-way'!$G25)</f>
        <v>1.6334661354581674</v>
      </c>
      <c r="E26" s="32">
        <f>IF(OR($A26="",$B26=""),"",B26*'MPTO_working_2-way'!$G25)</f>
        <v>2.5786163522012577</v>
      </c>
      <c r="F26" s="30">
        <f>IF(OR($A26="",$B26=""),"",'MPTO_working_2-way'!D25)</f>
        <v>1.6253232605021484</v>
      </c>
      <c r="G26" s="32">
        <f>IF(OR($A26="",$B26=""),"",'MPTO_working_2-way'!E25)</f>
        <v>2.5991728809143897</v>
      </c>
      <c r="H26" s="30">
        <f>IF(OR($A26="",$B26=""),"",'OddsRatio_working_2-way'!M25)</f>
        <v>1.6250827759754636</v>
      </c>
      <c r="I26" s="30">
        <f>IF(OR($A26="",$B26=""),"",'OddsRatio_working_2-way'!N25)</f>
        <v>2.5997881215643228</v>
      </c>
      <c r="J26" s="30">
        <f>IF('Log_working_2-way'!$D25="","",A26^('Log_working_2-way'!$D25))</f>
        <v>1.621390343039387</v>
      </c>
      <c r="K26" s="32">
        <f>IF('Log_working_2-way'!$D25="","",B26^('Log_working_2-way'!$D25))</f>
        <v>2.6092944011789947</v>
      </c>
      <c r="L26" s="37">
        <f t="shared" si="9"/>
        <v>0.6121951219512195</v>
      </c>
      <c r="M26" s="37">
        <f t="shared" si="10"/>
        <v>0.3878048780487805</v>
      </c>
      <c r="N26" s="38">
        <v>122</v>
      </c>
      <c r="O26" s="38">
        <f t="shared" si="11"/>
        <v>45.270440251572339</v>
      </c>
      <c r="P26" s="38">
        <f t="shared" si="12"/>
        <v>73.394422310756966</v>
      </c>
      <c r="Q26" s="38">
        <f t="shared" si="13"/>
        <v>48.605577689243034</v>
      </c>
      <c r="R26" s="38">
        <f t="shared" si="14"/>
        <v>76.729559748427675</v>
      </c>
      <c r="S26" s="39">
        <f t="shared" si="15"/>
        <v>-3.3351374376706957</v>
      </c>
      <c r="T26" s="39">
        <f t="shared" si="16"/>
        <v>-3.3351374376707099</v>
      </c>
      <c r="U26" t="s">
        <v>173</v>
      </c>
      <c r="V26" t="s">
        <v>174</v>
      </c>
      <c r="W26" t="s">
        <v>195</v>
      </c>
      <c r="X26" t="s">
        <v>192</v>
      </c>
      <c r="Y26" s="41"/>
    </row>
    <row r="27" spans="1:25" ht="15" x14ac:dyDescent="0.25">
      <c r="A27">
        <v>1.49</v>
      </c>
      <c r="B27">
        <v>2.77</v>
      </c>
      <c r="C27" s="29">
        <f t="shared" si="0"/>
        <v>3.2151769922225348E-2</v>
      </c>
      <c r="D27" s="30">
        <f>IF(OR($A27="",$B27=""),"",A27*'MPTO_working_2-way'!$G26)</f>
        <v>1.5379061371841158</v>
      </c>
      <c r="E27" s="32">
        <f>IF(OR($A27="",$B27=""),"",B27*'MPTO_working_2-way'!$G26)</f>
        <v>2.8590604026845643</v>
      </c>
      <c r="F27" s="30">
        <f>IF(OR($A27="",$B27=""),"",'MPTO_working_2-way'!D26)</f>
        <v>1.5265659386385075</v>
      </c>
      <c r="G27" s="32">
        <f>IF(OR($A27="",$B27=""),"",'MPTO_working_2-way'!E26)</f>
        <v>2.8990973905103088</v>
      </c>
      <c r="H27" s="30">
        <f>IF(OR($A27="",$B27=""),"",'OddsRatio_working_2-way'!M26)</f>
        <v>1.5261522196019803</v>
      </c>
      <c r="I27" s="30">
        <f>IF(OR($A27="",$B27=""),"",'OddsRatio_working_2-way'!N26)</f>
        <v>2.9005906708071532</v>
      </c>
      <c r="J27" s="30">
        <f>IF('Log_working_2-way'!$D26="","",A27^('Log_working_2-way'!$D26))</f>
        <v>1.5209710949322983</v>
      </c>
      <c r="K27" s="32">
        <f>IF('Log_working_2-way'!$D26="","",B27^('Log_working_2-way'!$D26))</f>
        <v>2.9194922899317728</v>
      </c>
      <c r="L27" s="37">
        <f t="shared" si="9"/>
        <v>0.6502347417840374</v>
      </c>
      <c r="M27" s="37">
        <f t="shared" si="10"/>
        <v>0.34976525821596238</v>
      </c>
      <c r="N27" s="38">
        <v>123</v>
      </c>
      <c r="O27" s="38">
        <f t="shared" si="11"/>
        <v>40.449664429530209</v>
      </c>
      <c r="P27" s="38">
        <f t="shared" si="12"/>
        <v>78.595667870036095</v>
      </c>
      <c r="Q27" s="38">
        <f t="shared" si="13"/>
        <v>44.404332129963905</v>
      </c>
      <c r="R27" s="38">
        <f t="shared" si="14"/>
        <v>82.550335570469798</v>
      </c>
      <c r="S27" s="39">
        <f t="shared" si="15"/>
        <v>-3.9546677004336956</v>
      </c>
      <c r="T27" s="39">
        <f t="shared" si="16"/>
        <v>-3.9546677004337027</v>
      </c>
      <c r="U27" t="s">
        <v>175</v>
      </c>
      <c r="V27" t="s">
        <v>176</v>
      </c>
      <c r="W27" t="s">
        <v>195</v>
      </c>
      <c r="X27" t="s">
        <v>192</v>
      </c>
      <c r="Y27" s="41"/>
    </row>
    <row r="28" spans="1:25" ht="15" x14ac:dyDescent="0.25">
      <c r="A28">
        <v>2.2000000000000002</v>
      </c>
      <c r="B28">
        <v>1.74</v>
      </c>
      <c r="C28" s="29">
        <f t="shared" si="0"/>
        <v>2.925809822361547E-2</v>
      </c>
      <c r="D28" s="30">
        <f>IF(OR($A28="",$B28=""),"",A28*'MPTO_working_2-way'!$G27)</f>
        <v>2.264367816091954</v>
      </c>
      <c r="E28" s="32">
        <f>IF(OR($A28="",$B28=""),"",B28*'MPTO_working_2-way'!$G27)</f>
        <v>1.790909090909091</v>
      </c>
      <c r="F28" s="30">
        <f>IF(OR($A28="",$B28=""),"",'MPTO_working_2-way'!D27)</f>
        <v>2.2731591448931119</v>
      </c>
      <c r="G28" s="32">
        <f>IF(OR($A28="",$B28=""),"",'MPTO_working_2-way'!E27)</f>
        <v>1.78544776119403</v>
      </c>
      <c r="H28" s="30">
        <f>IF(OR($A28="",$B28=""),"",'OddsRatio_working_2-way'!M27)</f>
        <v>2.2734290799340271</v>
      </c>
      <c r="I28" s="30">
        <f>IF(OR($A28="",$B28=""),"",'OddsRatio_working_2-way'!N27)</f>
        <v>1.7852812659593167</v>
      </c>
      <c r="J28" s="30">
        <f>IF('Log_working_2-way'!$D27="","",A28^('Log_working_2-way'!$D27))</f>
        <v>2.2774497365044657</v>
      </c>
      <c r="K28" s="32">
        <f>IF('Log_working_2-way'!$D27="","",B28^('Log_working_2-way'!$D27))</f>
        <v>1.7828096647750074</v>
      </c>
      <c r="L28" s="37">
        <f t="shared" si="9"/>
        <v>0.44162436548223349</v>
      </c>
      <c r="M28" s="37">
        <f t="shared" si="10"/>
        <v>0.55837563451776651</v>
      </c>
      <c r="N28" s="38">
        <v>124</v>
      </c>
      <c r="O28" s="38">
        <f t="shared" si="11"/>
        <v>67.63636363636364</v>
      </c>
      <c r="P28" s="38">
        <f t="shared" si="12"/>
        <v>52.735632183908038</v>
      </c>
      <c r="Q28" s="38">
        <f t="shared" si="13"/>
        <v>71.264367816091948</v>
      </c>
      <c r="R28" s="38">
        <f t="shared" si="14"/>
        <v>56.36363636363636</v>
      </c>
      <c r="S28" s="39">
        <f t="shared" si="15"/>
        <v>-3.6280041797283076</v>
      </c>
      <c r="T28" s="39">
        <f t="shared" si="16"/>
        <v>-3.6280041797283218</v>
      </c>
      <c r="U28" t="s">
        <v>177</v>
      </c>
      <c r="V28" t="s">
        <v>178</v>
      </c>
      <c r="W28" t="s">
        <v>195</v>
      </c>
      <c r="X28" t="s">
        <v>192</v>
      </c>
      <c r="Y28" s="41"/>
    </row>
    <row r="29" spans="1:25" ht="15" x14ac:dyDescent="0.25">
      <c r="A29">
        <v>1.88</v>
      </c>
      <c r="B29">
        <v>2.02</v>
      </c>
      <c r="C29" s="29">
        <f t="shared" si="0"/>
        <v>2.6964398567516312E-2</v>
      </c>
      <c r="D29" s="30">
        <f>IF(OR($A29="",$B29=""),"",A29*'MPTO_working_2-way'!$G28)</f>
        <v>1.9306930693069306</v>
      </c>
      <c r="E29" s="32">
        <f>IF(OR($A29="",$B29=""),"",B29*'MPTO_working_2-way'!$G28)</f>
        <v>2.0744680851063828</v>
      </c>
      <c r="F29" s="30">
        <f>IF(OR($A29="",$B29=""),"",'MPTO_working_2-way'!D28)</f>
        <v>1.9288906948394962</v>
      </c>
      <c r="G29" s="32">
        <f>IF(OR($A29="",$B29=""),"",'MPTO_working_2-way'!E28)</f>
        <v>2.0765529308836395</v>
      </c>
      <c r="H29" s="30">
        <f>IF(OR($A29="",$B29=""),"",'OddsRatio_working_2-way'!M28)</f>
        <v>1.9288407280256479</v>
      </c>
      <c r="I29" s="30">
        <f>IF(OR($A29="",$B29=""),"",'OddsRatio_working_2-way'!N28)</f>
        <v>2.0766108438479098</v>
      </c>
      <c r="J29" s="30">
        <f>IF('Log_working_2-way'!$D28="","",A29^('Log_working_2-way'!$D28))</f>
        <v>1.9280257534933587</v>
      </c>
      <c r="K29" s="32">
        <f>IF('Log_working_2-way'!$D28="","",B29^('Log_working_2-way'!$D28))</f>
        <v>2.0775563029751076</v>
      </c>
      <c r="L29" s="37">
        <f t="shared" si="9"/>
        <v>0.517948717948718</v>
      </c>
      <c r="M29" s="37">
        <f t="shared" si="10"/>
        <v>0.48205128205128212</v>
      </c>
      <c r="N29" s="38">
        <v>125</v>
      </c>
      <c r="O29" s="38">
        <f t="shared" si="11"/>
        <v>58.51063829787234</v>
      </c>
      <c r="P29" s="38">
        <f t="shared" si="12"/>
        <v>63.118811881188115</v>
      </c>
      <c r="Q29" s="38">
        <f t="shared" si="13"/>
        <v>61.881188118811878</v>
      </c>
      <c r="R29" s="38">
        <f t="shared" si="14"/>
        <v>66.489361702127653</v>
      </c>
      <c r="S29" s="39">
        <f t="shared" si="15"/>
        <v>-3.3705498209395373</v>
      </c>
      <c r="T29" s="39">
        <f t="shared" si="16"/>
        <v>-3.3705498209395373</v>
      </c>
      <c r="U29" t="s">
        <v>179</v>
      </c>
      <c r="V29" t="s">
        <v>180</v>
      </c>
      <c r="W29" t="s">
        <v>195</v>
      </c>
      <c r="X29" t="s">
        <v>192</v>
      </c>
      <c r="Y29" s="41"/>
    </row>
    <row r="30" spans="1:25" s="50" customFormat="1" ht="15" x14ac:dyDescent="0.25">
      <c r="A30">
        <v>2</v>
      </c>
      <c r="B30">
        <v>1.91</v>
      </c>
      <c r="C30" s="29">
        <f t="shared" si="0"/>
        <v>2.3560209424083656E-2</v>
      </c>
      <c r="D30" s="30">
        <f>IF(OR($A30="",$B30=""),"",A30*'MPTO_working_2-way'!$G29)</f>
        <v>2.0471204188481673</v>
      </c>
      <c r="E30" s="32">
        <f>IF(OR($A30="",$B30=""),"",B30*'MPTO_working_2-way'!$G29)</f>
        <v>1.9549999999999996</v>
      </c>
      <c r="F30" s="30">
        <f>IF(OR($A30="",$B30=""),"",'MPTO_working_2-way'!D29)</f>
        <v>2.0482573726541551</v>
      </c>
      <c r="G30" s="32">
        <f>IF(OR($A30="",$B30=""),"",'MPTO_working_2-way'!E29)</f>
        <v>1.9539641943734012</v>
      </c>
      <c r="H30" s="30">
        <f>IF(OR($A30="",$B30=""),"",'OddsRatio_working_2-way'!M29)</f>
        <v>2.0482848367219182</v>
      </c>
      <c r="I30" s="30">
        <f>IF(OR($A30="",$B30=""),"",'OddsRatio_working_2-way'!N29)</f>
        <v>1.9539392014169454</v>
      </c>
      <c r="J30" s="30">
        <f>IF('Log_working_2-way'!$D29="","",A30^('Log_working_2-way'!$D29))</f>
        <v>2.0487985391091357</v>
      </c>
      <c r="K30" s="32">
        <f>IF('Log_working_2-way'!$D29="","",B30^('Log_working_2-way'!$D29))</f>
        <v>1.95347196121136</v>
      </c>
      <c r="L30" s="37">
        <f t="shared" si="9"/>
        <v>0.48849104859335046</v>
      </c>
      <c r="M30" s="37">
        <f t="shared" si="10"/>
        <v>0.51150895140664976</v>
      </c>
      <c r="N30" s="38">
        <v>126</v>
      </c>
      <c r="O30" s="38">
        <f t="shared" si="11"/>
        <v>63</v>
      </c>
      <c r="P30" s="38">
        <f t="shared" si="12"/>
        <v>60.031413612565444</v>
      </c>
      <c r="Q30" s="38">
        <f t="shared" si="13"/>
        <v>65.968586387434556</v>
      </c>
      <c r="R30" s="38">
        <f t="shared" si="14"/>
        <v>63</v>
      </c>
      <c r="S30" s="39">
        <f t="shared" si="15"/>
        <v>-2.9685863874345557</v>
      </c>
      <c r="T30" s="39">
        <f t="shared" si="16"/>
        <v>-2.9685863874345557</v>
      </c>
      <c r="U30" t="s">
        <v>181</v>
      </c>
      <c r="V30" t="s">
        <v>182</v>
      </c>
      <c r="W30" t="s">
        <v>195</v>
      </c>
      <c r="X30" t="s">
        <v>192</v>
      </c>
      <c r="Y30" s="53"/>
    </row>
    <row r="31" spans="1:25" ht="15" x14ac:dyDescent="0.25">
      <c r="A31">
        <v>1.89</v>
      </c>
      <c r="B31">
        <v>2.02</v>
      </c>
      <c r="C31" s="29">
        <f t="shared" si="0"/>
        <v>2.4150034051024338E-2</v>
      </c>
      <c r="D31" s="30">
        <f>IF(OR($A31="",$B31=""),"",A31*'MPTO_working_2-way'!$G30)</f>
        <v>1.9356435643564358</v>
      </c>
      <c r="E31" s="32">
        <f>IF(OR($A31="",$B31=""),"",B31*'MPTO_working_2-way'!$G30)</f>
        <v>2.0687830687830693</v>
      </c>
      <c r="F31" s="30">
        <f>IF(OR($A31="",$B31=""),"",'MPTO_working_2-way'!D30)</f>
        <v>1.9341405339682862</v>
      </c>
      <c r="G31" s="32">
        <f>IF(OR($A31="",$B31=""),"",'MPTO_working_2-way'!E30)</f>
        <v>2.0705027387602368</v>
      </c>
      <c r="H31" s="30">
        <f>IF(OR($A31="",$B31=""),"",'OddsRatio_working_2-way'!M30)</f>
        <v>1.9341033238394147</v>
      </c>
      <c r="I31" s="30">
        <f>IF(OR($A31="",$B31=""),"",'OddsRatio_working_2-way'!N30)</f>
        <v>2.0705453823777571</v>
      </c>
      <c r="J31" s="30">
        <f>IF('Log_working_2-way'!$D30="","",A31^('Log_working_2-way'!$D30))</f>
        <v>1.9334251710029571</v>
      </c>
      <c r="K31" s="32">
        <f>IF('Log_working_2-way'!$D30="","",B31^('Log_working_2-way'!$D30))</f>
        <v>2.0713231559049405</v>
      </c>
      <c r="L31" s="37">
        <f t="shared" si="9"/>
        <v>0.51662404092071612</v>
      </c>
      <c r="M31" s="37">
        <f t="shared" si="10"/>
        <v>0.48337595907928377</v>
      </c>
      <c r="N31" s="38">
        <v>127</v>
      </c>
      <c r="O31" s="38">
        <f t="shared" si="11"/>
        <v>59.804232804232811</v>
      </c>
      <c r="P31" s="38">
        <f t="shared" si="12"/>
        <v>64.128712871287135</v>
      </c>
      <c r="Q31" s="38">
        <f t="shared" si="13"/>
        <v>62.871287128712872</v>
      </c>
      <c r="R31" s="38">
        <f t="shared" si="14"/>
        <v>67.195767195767203</v>
      </c>
      <c r="S31" s="39">
        <f t="shared" si="15"/>
        <v>-3.0670543244800612</v>
      </c>
      <c r="T31" s="39">
        <f t="shared" si="16"/>
        <v>-3.0670543244800683</v>
      </c>
      <c r="U31" t="s">
        <v>183</v>
      </c>
      <c r="V31" t="s">
        <v>184</v>
      </c>
      <c r="W31" t="s">
        <v>195</v>
      </c>
      <c r="X31" t="s">
        <v>192</v>
      </c>
      <c r="Y31" s="41"/>
    </row>
    <row r="32" spans="1:25" ht="15" x14ac:dyDescent="0.25">
      <c r="A32">
        <v>2.04</v>
      </c>
      <c r="B32">
        <v>1.87</v>
      </c>
      <c r="C32" s="29">
        <f t="shared" si="0"/>
        <v>2.4955436720142554E-2</v>
      </c>
      <c r="D32" s="30">
        <f>IF(OR($A32="",$B32=""),"",A32*'MPTO_working_2-way'!$G31)</f>
        <v>2.0909090909090908</v>
      </c>
      <c r="E32" s="32">
        <f>IF(OR($A32="",$B32=""),"",B32*'MPTO_working_2-way'!$G31)</f>
        <v>1.9166666666666667</v>
      </c>
      <c r="F32" s="30">
        <f>IF(OR($A32="",$B32=""),"",'MPTO_working_2-way'!D31)</f>
        <v>2.0932835820895521</v>
      </c>
      <c r="G32" s="32">
        <f>IF(OR($A32="",$B32=""),"",'MPTO_working_2-way'!E31)</f>
        <v>1.9146757679180888</v>
      </c>
      <c r="H32" s="30">
        <f>IF(OR($A32="",$B32=""),"",'OddsRatio_working_2-way'!M31)</f>
        <v>2.0933445471810685</v>
      </c>
      <c r="I32" s="30">
        <f>IF(OR($A32="",$B32=""),"",'OddsRatio_working_2-way'!N31)</f>
        <v>1.9146247654303168</v>
      </c>
      <c r="J32" s="30">
        <f>IF('Log_working_2-way'!$D31="","",A32^('Log_working_2-way'!$D31))</f>
        <v>2.0944198529941209</v>
      </c>
      <c r="K32" s="32">
        <f>IF('Log_working_2-way'!$D31="","",B32^('Log_working_2-way'!$D31))</f>
        <v>1.9137261145840778</v>
      </c>
      <c r="L32" s="37">
        <f t="shared" si="9"/>
        <v>0.47826086956521741</v>
      </c>
      <c r="M32" s="37">
        <f t="shared" si="10"/>
        <v>0.52173913043478259</v>
      </c>
      <c r="N32" s="38">
        <v>128</v>
      </c>
      <c r="O32" s="38">
        <f t="shared" si="11"/>
        <v>65.254901960784309</v>
      </c>
      <c r="P32" s="38">
        <f t="shared" si="12"/>
        <v>59.55080213903743</v>
      </c>
      <c r="Q32" s="38">
        <f t="shared" si="13"/>
        <v>68.449197860962556</v>
      </c>
      <c r="R32" s="38">
        <f t="shared" si="14"/>
        <v>62.745098039215684</v>
      </c>
      <c r="S32" s="39">
        <f t="shared" si="15"/>
        <v>-3.1942959001782469</v>
      </c>
      <c r="T32" s="39">
        <f t="shared" si="16"/>
        <v>-3.194295900178254</v>
      </c>
      <c r="U32" t="s">
        <v>185</v>
      </c>
      <c r="V32" t="s">
        <v>186</v>
      </c>
      <c r="W32" t="s">
        <v>195</v>
      </c>
      <c r="X32" t="s">
        <v>192</v>
      </c>
      <c r="Y32" s="41"/>
    </row>
    <row r="33" spans="1:25" ht="15" x14ac:dyDescent="0.25">
      <c r="A33">
        <v>1.93</v>
      </c>
      <c r="B33">
        <v>1.98</v>
      </c>
      <c r="C33" s="29">
        <f t="shared" si="0"/>
        <v>2.3185220076411994E-2</v>
      </c>
      <c r="D33" s="30">
        <f>IF(OR($A33="",$B33=""),"",A33*'MPTO_working_2-way'!$G32)</f>
        <v>1.9747474747474751</v>
      </c>
      <c r="E33" s="32">
        <f>IF(OR($A33="",$B33=""),"",B33*'MPTO_working_2-way'!$G32)</f>
        <v>2.0259067357512959</v>
      </c>
      <c r="F33" s="30">
        <f>IF(OR($A33="",$B33=""),"",'MPTO_working_2-way'!D32)</f>
        <v>1.974169551066798</v>
      </c>
      <c r="G33" s="32">
        <f>IF(OR($A33="",$B33=""),"",'MPTO_working_2-way'!E32)</f>
        <v>2.0265153523890338</v>
      </c>
      <c r="H33" s="30">
        <f>IF(OR($A33="",$B33=""),"",'OddsRatio_working_2-way'!M32)</f>
        <v>1.9741558354989901</v>
      </c>
      <c r="I33" s="30">
        <f>IF(OR($A33="",$B33=""),"",'OddsRatio_working_2-way'!N32)</f>
        <v>2.0265298051494733</v>
      </c>
      <c r="J33" s="30">
        <f>IF('Log_working_2-way'!$D32="","",A33^('Log_working_2-way'!$D32))</f>
        <v>1.9738951466986834</v>
      </c>
      <c r="K33" s="32">
        <f>IF('Log_working_2-way'!$D32="","",B33^('Log_working_2-way'!$D32))</f>
        <v>2.0268045830085555</v>
      </c>
      <c r="L33" s="37">
        <f t="shared" si="9"/>
        <v>0.50639386189258306</v>
      </c>
      <c r="M33" s="37">
        <f t="shared" si="10"/>
        <v>0.49360613810741677</v>
      </c>
      <c r="N33" s="38">
        <v>129</v>
      </c>
      <c r="O33" s="38">
        <f t="shared" si="11"/>
        <v>62.160621761658035</v>
      </c>
      <c r="P33" s="38">
        <f t="shared" si="12"/>
        <v>63.848484848484844</v>
      </c>
      <c r="Q33" s="38">
        <f t="shared" si="13"/>
        <v>65.151515151515156</v>
      </c>
      <c r="R33" s="38">
        <f t="shared" si="14"/>
        <v>66.839378238341979</v>
      </c>
      <c r="S33" s="39">
        <f t="shared" si="15"/>
        <v>-2.9908933898571206</v>
      </c>
      <c r="T33" s="39">
        <f t="shared" si="16"/>
        <v>-2.9908933898571348</v>
      </c>
      <c r="U33" t="s">
        <v>187</v>
      </c>
      <c r="V33" t="s">
        <v>188</v>
      </c>
      <c r="W33" t="s">
        <v>195</v>
      </c>
      <c r="X33" t="s">
        <v>192</v>
      </c>
      <c r="Y33" s="41"/>
    </row>
    <row r="34" spans="1:25" ht="15" x14ac:dyDescent="0.25">
      <c r="A34">
        <v>1.62</v>
      </c>
      <c r="B34">
        <v>2.42</v>
      </c>
      <c r="C34" s="29">
        <f t="shared" si="0"/>
        <v>3.0507091113151752E-2</v>
      </c>
      <c r="D34" s="30">
        <f>IF(OR($A34="",$B34=""),"",A34*'MPTO_working_2-way'!$G33)</f>
        <v>1.669421487603306</v>
      </c>
      <c r="E34" s="32">
        <f>IF(OR($A34="",$B34=""),"",B34*'MPTO_working_2-way'!$G33)</f>
        <v>2.4938271604938271</v>
      </c>
      <c r="F34" s="30">
        <f>IF(OR($A34="",$B34=""),"",'MPTO_working_2-way'!D33)</f>
        <v>1.6610456740954158</v>
      </c>
      <c r="G34" s="32">
        <f>IF(OR($A34="",$B34=""),"",'MPTO_working_2-way'!E33)</f>
        <v>2.5127547750288426</v>
      </c>
      <c r="H34" s="30">
        <f>IF(OR($A34="",$B34=""),"",'OddsRatio_working_2-way'!M33)</f>
        <v>1.6607720622952058</v>
      </c>
      <c r="I34" s="30">
        <f>IF(OR($A34="",$B34=""),"",'OddsRatio_working_2-way'!N33)</f>
        <v>2.5133811749341808</v>
      </c>
      <c r="J34" s="30">
        <f>IF('Log_working_2-way'!$D33="","",A34^('Log_working_2-way'!$D33))</f>
        <v>1.6569717885147401</v>
      </c>
      <c r="K34" s="32">
        <f>IF('Log_working_2-way'!$D33="","",B34^('Log_working_2-way'!$D33))</f>
        <v>2.5221353754941713</v>
      </c>
      <c r="L34" s="37">
        <f t="shared" si="9"/>
        <v>0.59900990099009899</v>
      </c>
      <c r="M34" s="37">
        <f t="shared" si="10"/>
        <v>0.40099009900990101</v>
      </c>
      <c r="N34" s="38">
        <v>130</v>
      </c>
      <c r="O34" s="38">
        <f t="shared" si="11"/>
        <v>49.753086419753096</v>
      </c>
      <c r="P34" s="38">
        <f t="shared" si="12"/>
        <v>76.280991735537185</v>
      </c>
      <c r="Q34" s="38">
        <f t="shared" si="13"/>
        <v>53.719008264462815</v>
      </c>
      <c r="R34" s="38">
        <f t="shared" si="14"/>
        <v>80.246913580246911</v>
      </c>
      <c r="S34" s="39">
        <f t="shared" si="15"/>
        <v>-3.9659218447097189</v>
      </c>
      <c r="T34" s="39">
        <f t="shared" si="16"/>
        <v>-3.965921844709726</v>
      </c>
      <c r="U34" t="s">
        <v>115</v>
      </c>
      <c r="V34" t="s">
        <v>81</v>
      </c>
      <c r="W34" t="s">
        <v>143</v>
      </c>
      <c r="X34" t="s">
        <v>192</v>
      </c>
      <c r="Y34" s="41"/>
    </row>
    <row r="35" spans="1:25" ht="15" x14ac:dyDescent="0.25">
      <c r="A35">
        <v>1.88</v>
      </c>
      <c r="B35">
        <v>2.04</v>
      </c>
      <c r="C35" s="29">
        <f t="shared" si="0"/>
        <v>2.2110972048393851E-2</v>
      </c>
      <c r="D35" s="30">
        <f>IF(OR($A35="",$B35=""),"",A35*'MPTO_working_2-way'!$G34)</f>
        <v>1.9215686274509802</v>
      </c>
      <c r="E35" s="32">
        <f>IF(OR($A35="",$B35=""),"",B35*'MPTO_working_2-way'!$G34)</f>
        <v>2.0851063829787235</v>
      </c>
      <c r="F35" s="30">
        <f>IF(OR($A35="",$B35=""),"",'MPTO_working_2-way'!D34)</f>
        <v>1.9199038846615937</v>
      </c>
      <c r="G35" s="32">
        <f>IF(OR($A35="",$B35=""),"",'MPTO_working_2-way'!E34)</f>
        <v>2.087070091423596</v>
      </c>
      <c r="H35" s="30">
        <f>IF(OR($A35="",$B35=""),"",'OddsRatio_working_2-way'!M34)</f>
        <v>1.9198662110077995</v>
      </c>
      <c r="I35" s="30">
        <f>IF(OR($A35="",$B35=""),"",'OddsRatio_working_2-way'!N34)</f>
        <v>2.0871146130092182</v>
      </c>
      <c r="J35" s="30">
        <f>IF('Log_working_2-way'!$D34="","",A35^('Log_working_2-way'!$D34))</f>
        <v>1.9191164053861676</v>
      </c>
      <c r="K35" s="32">
        <f>IF('Log_working_2-way'!$D34="","",B35^('Log_working_2-way'!$D34))</f>
        <v>2.0880014698245399</v>
      </c>
      <c r="L35" s="37">
        <f t="shared" si="9"/>
        <v>0.52040816326530615</v>
      </c>
      <c r="M35" s="37">
        <f t="shared" si="10"/>
        <v>0.47959183673469385</v>
      </c>
      <c r="N35" s="38">
        <v>131</v>
      </c>
      <c r="O35" s="38">
        <f t="shared" si="11"/>
        <v>61.319148936170194</v>
      </c>
      <c r="P35" s="38">
        <f t="shared" si="12"/>
        <v>66.784313725490193</v>
      </c>
      <c r="Q35" s="38">
        <f t="shared" si="13"/>
        <v>64.215686274509807</v>
      </c>
      <c r="R35" s="38">
        <f t="shared" si="14"/>
        <v>69.680851063829792</v>
      </c>
      <c r="S35" s="39">
        <f t="shared" si="15"/>
        <v>-2.8965373383396127</v>
      </c>
      <c r="T35" s="39">
        <f t="shared" si="16"/>
        <v>-2.8965373383395985</v>
      </c>
      <c r="U35" t="s">
        <v>119</v>
      </c>
      <c r="V35" t="s">
        <v>73</v>
      </c>
      <c r="W35" t="s">
        <v>143</v>
      </c>
      <c r="X35" t="s">
        <v>192</v>
      </c>
      <c r="Y35" s="41"/>
    </row>
    <row r="36" spans="1:25" ht="15" x14ac:dyDescent="0.25">
      <c r="A36">
        <v>1.65</v>
      </c>
      <c r="B36">
        <v>2.36</v>
      </c>
      <c r="C36" s="29">
        <f t="shared" si="0"/>
        <v>2.9789419619928204E-2</v>
      </c>
      <c r="D36" s="30">
        <f>IF(OR($A36="",$B36=""),"",A36*'MPTO_working_2-way'!$G35)</f>
        <v>1.6991525423728815</v>
      </c>
      <c r="E36" s="32">
        <f>IF(OR($A36="",$B36=""),"",B36*'MPTO_working_2-way'!$G35)</f>
        <v>2.4303030303030306</v>
      </c>
      <c r="F36" s="30">
        <f>IF(OR($A36="",$B36=""),"",'MPTO_working_2-way'!D35)</f>
        <v>1.691572545612511</v>
      </c>
      <c r="G36" s="32">
        <f>IF(OR($A36="",$B36=""),"",'MPTO_working_2-way'!E35)</f>
        <v>2.4459798994974875</v>
      </c>
      <c r="H36" s="30">
        <f>IF(OR($A36="",$B36=""),"",'OddsRatio_working_2-way'!M35)</f>
        <v>1.6913328984437157</v>
      </c>
      <c r="I36" s="30">
        <f>IF(OR($A36="",$B36=""),"",'OddsRatio_working_2-way'!N35)</f>
        <v>2.4464811413591585</v>
      </c>
      <c r="J36" s="30">
        <f>IF('Log_working_2-way'!$D35="","",A36^('Log_working_2-way'!$D35))</f>
        <v>1.6878976211702592</v>
      </c>
      <c r="K36" s="32">
        <f>IF('Log_working_2-way'!$D35="","",B36^('Log_working_2-way'!$D35))</f>
        <v>2.4537046927110477</v>
      </c>
      <c r="L36" s="37">
        <f t="shared" si="9"/>
        <v>0.58852867830423938</v>
      </c>
      <c r="M36" s="37">
        <f t="shared" si="10"/>
        <v>0.41147132169576056</v>
      </c>
      <c r="N36" s="38">
        <v>132</v>
      </c>
      <c r="O36" s="38">
        <f t="shared" si="11"/>
        <v>51.999999999999993</v>
      </c>
      <c r="P36" s="38">
        <f t="shared" si="12"/>
        <v>76.067796610169495</v>
      </c>
      <c r="Q36" s="38">
        <f t="shared" si="13"/>
        <v>55.932203389830512</v>
      </c>
      <c r="R36" s="38">
        <f t="shared" si="14"/>
        <v>80</v>
      </c>
      <c r="S36" s="39">
        <f t="shared" si="15"/>
        <v>-3.9322033898305193</v>
      </c>
      <c r="T36" s="39">
        <f t="shared" si="16"/>
        <v>-3.9322033898305051</v>
      </c>
      <c r="U36" t="s">
        <v>75</v>
      </c>
      <c r="V36" t="s">
        <v>120</v>
      </c>
      <c r="W36" t="s">
        <v>143</v>
      </c>
      <c r="X36" t="s">
        <v>192</v>
      </c>
      <c r="Y36" s="41"/>
    </row>
    <row r="37" spans="1:25" ht="15" x14ac:dyDescent="0.25">
      <c r="A37">
        <v>1.66</v>
      </c>
      <c r="B37">
        <v>2.34</v>
      </c>
      <c r="C37" s="29">
        <f t="shared" si="0"/>
        <v>2.9760065904644417E-2</v>
      </c>
      <c r="D37" s="30">
        <f>IF(OR($A37="",$B37=""),"",A37*'MPTO_working_2-way'!$G36)</f>
        <v>1.7094017094017095</v>
      </c>
      <c r="E37" s="32">
        <f>IF(OR($A37="",$B37=""),"",B37*'MPTO_working_2-way'!$G36)</f>
        <v>2.4096385542168677</v>
      </c>
      <c r="F37" s="30">
        <f>IF(OR($A37="",$B37=""),"",'MPTO_working_2-way'!D36)</f>
        <v>1.7020418894049603</v>
      </c>
      <c r="G37" s="32">
        <f>IF(OR($A37="",$B37=""),"",'MPTO_working_2-way'!E36)</f>
        <v>2.4244164274123086</v>
      </c>
      <c r="H37" s="30">
        <f>IF(OR($A37="",$B37=""),"",'OddsRatio_working_2-way'!M36)</f>
        <v>1.7018100265975373</v>
      </c>
      <c r="I37" s="30">
        <f>IF(OR($A37="",$B37=""),"",'OddsRatio_working_2-way'!N36)</f>
        <v>2.4248870236980302</v>
      </c>
      <c r="J37" s="30">
        <f>IF('Log_working_2-way'!$D36="","",A37^('Log_working_2-way'!$D36))</f>
        <v>1.6984752676475883</v>
      </c>
      <c r="K37" s="32">
        <f>IF('Log_working_2-way'!$D36="","",B37^('Log_working_2-way'!$D36))</f>
        <v>2.4316899199135542</v>
      </c>
      <c r="L37" s="37">
        <f t="shared" si="9"/>
        <v>0.58499999999999996</v>
      </c>
      <c r="M37" s="37">
        <f t="shared" si="10"/>
        <v>0.41499999999999998</v>
      </c>
      <c r="N37" s="38">
        <v>133</v>
      </c>
      <c r="O37" s="38">
        <f t="shared" si="11"/>
        <v>52.879518072289159</v>
      </c>
      <c r="P37" s="38">
        <f t="shared" si="12"/>
        <v>76.162393162393158</v>
      </c>
      <c r="Q37" s="38">
        <f t="shared" si="13"/>
        <v>56.837606837606842</v>
      </c>
      <c r="R37" s="38">
        <f t="shared" si="14"/>
        <v>80.120481927710856</v>
      </c>
      <c r="S37" s="39">
        <f t="shared" si="15"/>
        <v>-3.9580887653176831</v>
      </c>
      <c r="T37" s="39">
        <f t="shared" si="16"/>
        <v>-3.9580887653176973</v>
      </c>
      <c r="U37" t="s">
        <v>80</v>
      </c>
      <c r="V37" t="s">
        <v>118</v>
      </c>
      <c r="W37" t="s">
        <v>143</v>
      </c>
      <c r="X37" t="s">
        <v>192</v>
      </c>
      <c r="Y37" s="41"/>
    </row>
    <row r="38" spans="1:25" ht="15" x14ac:dyDescent="0.25">
      <c r="A38">
        <v>1.71</v>
      </c>
      <c r="B38">
        <v>2.25</v>
      </c>
      <c r="C38" s="29">
        <f t="shared" si="0"/>
        <v>2.9239766081871288E-2</v>
      </c>
      <c r="D38" s="30">
        <f>IF(OR($A38="",$B38=""),"",A38*'MPTO_working_2-way'!$G37)</f>
        <v>1.7599999999999998</v>
      </c>
      <c r="E38" s="32">
        <f>IF(OR($A38="",$B38=""),"",B38*'MPTO_working_2-way'!$G37)</f>
        <v>2.3157894736842106</v>
      </c>
      <c r="F38" s="30">
        <f>IF(OR($A38="",$B38=""),"",'MPTO_working_2-way'!D37)</f>
        <v>1.7538461538461536</v>
      </c>
      <c r="G38" s="32">
        <f>IF(OR($A38="",$B38=""),"",'MPTO_working_2-way'!E37)</f>
        <v>2.3265306122448979</v>
      </c>
      <c r="H38" s="30">
        <f>IF(OR($A38="",$B38=""),"",'OddsRatio_working_2-way'!M37)</f>
        <v>1.753657747256671</v>
      </c>
      <c r="I38" s="30">
        <f>IF(OR($A38="",$B38=""),"",'OddsRatio_working_2-way'!N37)</f>
        <v>2.3268622310856886</v>
      </c>
      <c r="J38" s="30">
        <f>IF('Log_working_2-way'!$D37="","",A38^('Log_working_2-way'!$D37))</f>
        <v>1.7508722508087184</v>
      </c>
      <c r="K38" s="32">
        <f>IF('Log_working_2-way'!$D37="","",B38^('Log_working_2-way'!$D37))</f>
        <v>2.331784466562643</v>
      </c>
      <c r="L38" s="37">
        <f t="shared" si="9"/>
        <v>0.56818181818181823</v>
      </c>
      <c r="M38" s="37">
        <f t="shared" si="10"/>
        <v>0.43181818181818182</v>
      </c>
      <c r="N38" s="38">
        <v>134</v>
      </c>
      <c r="O38" s="38">
        <f t="shared" si="11"/>
        <v>55.637426900584785</v>
      </c>
      <c r="P38" s="38">
        <f t="shared" si="12"/>
        <v>74.444444444444443</v>
      </c>
      <c r="Q38" s="38">
        <f t="shared" si="13"/>
        <v>59.55555555555555</v>
      </c>
      <c r="R38" s="38">
        <f t="shared" si="14"/>
        <v>78.362573099415201</v>
      </c>
      <c r="S38" s="39">
        <f t="shared" si="15"/>
        <v>-3.918128654970765</v>
      </c>
      <c r="T38" s="39">
        <f t="shared" si="16"/>
        <v>-3.9181286549707579</v>
      </c>
      <c r="U38" t="s">
        <v>121</v>
      </c>
      <c r="V38" t="s">
        <v>114</v>
      </c>
      <c r="W38" t="s">
        <v>143</v>
      </c>
      <c r="X38" t="s">
        <v>192</v>
      </c>
      <c r="Y38" s="41"/>
    </row>
    <row r="39" spans="1:25" ht="15" x14ac:dyDescent="0.25">
      <c r="A39">
        <v>1.61</v>
      </c>
      <c r="B39">
        <v>2.46</v>
      </c>
      <c r="C39" s="29">
        <f t="shared" si="0"/>
        <v>2.7622077463010708E-2</v>
      </c>
      <c r="D39" s="30">
        <f>IF(OR($A39="",$B39=""),"",A39*'MPTO_working_2-way'!$G38)</f>
        <v>1.6544715447154474</v>
      </c>
      <c r="E39" s="32">
        <f>IF(OR($A39="",$B39=""),"",B39*'MPTO_working_2-way'!$G38)</f>
        <v>2.5279503105590062</v>
      </c>
      <c r="F39" s="30">
        <f>IF(OR($A39="",$B39=""),"",'MPTO_working_2-way'!D38)</f>
        <v>1.6466137280172954</v>
      </c>
      <c r="G39" s="32">
        <f>IF(OR($A39="",$B39=""),"",'MPTO_working_2-way'!E38)</f>
        <v>2.5465183565871534</v>
      </c>
      <c r="H39" s="30">
        <f>IF(OR($A39="",$B39=""),"",'OddsRatio_working_2-way'!M38)</f>
        <v>1.646380862323509</v>
      </c>
      <c r="I39" s="30">
        <f>IF(OR($A39="",$B39=""),"",'OddsRatio_working_2-way'!N38)</f>
        <v>2.5470755065447905</v>
      </c>
      <c r="J39" s="30">
        <f>IF('Log_working_2-way'!$D38="","",A39^('Log_working_2-way'!$D38))</f>
        <v>1.6428198742239617</v>
      </c>
      <c r="K39" s="32">
        <f>IF('Log_working_2-way'!$D38="","",B39^('Log_working_2-way'!$D38))</f>
        <v>2.5556457416740908</v>
      </c>
      <c r="L39" s="37">
        <f t="shared" si="9"/>
        <v>0.60442260442260431</v>
      </c>
      <c r="M39" s="37">
        <f t="shared" si="10"/>
        <v>0.39557739557739557</v>
      </c>
      <c r="N39" s="38">
        <v>135</v>
      </c>
      <c r="O39" s="38">
        <f t="shared" si="11"/>
        <v>51.149068322981378</v>
      </c>
      <c r="P39" s="38">
        <f t="shared" si="12"/>
        <v>80.121951219512198</v>
      </c>
      <c r="Q39" s="38">
        <f t="shared" si="13"/>
        <v>54.878048780487802</v>
      </c>
      <c r="R39" s="38">
        <f t="shared" si="14"/>
        <v>83.850931677018622</v>
      </c>
      <c r="S39" s="39">
        <f t="shared" si="15"/>
        <v>-3.7289804575064238</v>
      </c>
      <c r="T39" s="39">
        <f t="shared" si="16"/>
        <v>-3.7289804575064238</v>
      </c>
      <c r="U39" t="s">
        <v>117</v>
      </c>
      <c r="V39" t="s">
        <v>122</v>
      </c>
      <c r="W39" t="s">
        <v>143</v>
      </c>
      <c r="X39" t="s">
        <v>192</v>
      </c>
      <c r="Y39" s="41"/>
    </row>
    <row r="40" spans="1:25" ht="15" x14ac:dyDescent="0.25">
      <c r="A40">
        <v>1.48</v>
      </c>
      <c r="B40">
        <v>2.76</v>
      </c>
      <c r="C40" s="29">
        <f t="shared" si="0"/>
        <v>3.7994516255385857E-2</v>
      </c>
      <c r="D40" s="30">
        <f>IF(OR($A40="",$B40=""),"",A40*'MPTO_working_2-way'!$G39)</f>
        <v>1.536231884057971</v>
      </c>
      <c r="E40" s="32">
        <f>IF(OR($A40="",$B40=""),"",B40*'MPTO_working_2-way'!$G39)</f>
        <v>2.8648648648648649</v>
      </c>
      <c r="F40" s="30">
        <f>IF(OR($A40="",$B40=""),"",'MPTO_working_2-way'!D39)</f>
        <v>1.5228153892036982</v>
      </c>
      <c r="G40" s="32">
        <f>IF(OR($A40="",$B40=""),"",'MPTO_working_2-way'!E39)</f>
        <v>2.9127210496292069</v>
      </c>
      <c r="H40" s="30">
        <f>IF(OR($A40="",$B40=""),"",'OddsRatio_working_2-way'!M39)</f>
        <v>1.5222329678670938</v>
      </c>
      <c r="I40" s="30">
        <f>IF(OR($A40="",$B40=""),"",'OddsRatio_working_2-way'!N39)</f>
        <v>2.9148542155126762</v>
      </c>
      <c r="J40" s="30">
        <f>IF('Log_working_2-way'!$D39="","",A40^('Log_working_2-way'!$D39))</f>
        <v>1.5160860050648084</v>
      </c>
      <c r="K40" s="32">
        <f>IF('Log_working_2-way'!$D39="","",B40^('Log_working_2-way'!$D39))</f>
        <v>2.9376615335149099</v>
      </c>
      <c r="L40" s="37">
        <f t="shared" si="9"/>
        <v>0.65094339622641517</v>
      </c>
      <c r="M40" s="37">
        <f t="shared" si="10"/>
        <v>0.34905660377358488</v>
      </c>
      <c r="N40" s="38">
        <v>136</v>
      </c>
      <c r="O40" s="38">
        <f t="shared" si="11"/>
        <v>44.108108108108105</v>
      </c>
      <c r="P40" s="38">
        <f t="shared" si="12"/>
        <v>86.724637681159422</v>
      </c>
      <c r="Q40" s="38">
        <f t="shared" si="13"/>
        <v>49.275362318840585</v>
      </c>
      <c r="R40" s="38">
        <f t="shared" si="14"/>
        <v>91.891891891891888</v>
      </c>
      <c r="S40" s="39">
        <f t="shared" si="15"/>
        <v>-5.1672542107324801</v>
      </c>
      <c r="T40" s="39">
        <f t="shared" si="16"/>
        <v>-5.1672542107324659</v>
      </c>
      <c r="U40" t="s">
        <v>123</v>
      </c>
      <c r="V40" t="s">
        <v>116</v>
      </c>
      <c r="W40" t="s">
        <v>143</v>
      </c>
      <c r="X40" t="s">
        <v>192</v>
      </c>
      <c r="Y40" s="41"/>
    </row>
    <row r="41" spans="1:25" s="50" customFormat="1" ht="15" x14ac:dyDescent="0.25">
      <c r="A41">
        <v>1.66</v>
      </c>
      <c r="B41">
        <v>2.3199999999999998</v>
      </c>
      <c r="C41" s="29">
        <f t="shared" si="0"/>
        <v>3.3444121312837582E-2</v>
      </c>
      <c r="D41" s="30">
        <f>IF(OR($A41="",$B41=""),"",A41*'MPTO_working_2-way'!$G40)</f>
        <v>1.7155172413793103</v>
      </c>
      <c r="E41" s="32">
        <f>IF(OR($A41="",$B41=""),"",B41*'MPTO_working_2-way'!$G40)</f>
        <v>2.3975903614457832</v>
      </c>
      <c r="F41" s="30">
        <f>IF(OR($A41="",$B41=""),"",'MPTO_working_2-way'!D40)</f>
        <v>1.707394928178755</v>
      </c>
      <c r="G41" s="32">
        <f>IF(OR($A41="",$B41=""),"",'MPTO_working_2-way'!E40)</f>
        <v>2.4136375031336175</v>
      </c>
      <c r="H41" s="30">
        <f>IF(OR($A41="",$B41=""),"",'OddsRatio_working_2-way'!M40)</f>
        <v>1.7071067811865479</v>
      </c>
      <c r="I41" s="30">
        <f>IF(OR($A41="",$B41=""),"",'OddsRatio_working_2-way'!N40)</f>
        <v>2.4142135623730954</v>
      </c>
      <c r="J41" s="30">
        <f>IF('Log_working_2-way'!$D40="","",A41^('Log_working_2-way'!$D40))</f>
        <v>1.7034185347793582</v>
      </c>
      <c r="K41" s="32">
        <f>IF('Log_working_2-way'!$D40="","",B41^('Log_working_2-way'!$D40))</f>
        <v>2.4216287324780335</v>
      </c>
      <c r="L41" s="37">
        <f t="shared" si="9"/>
        <v>0.58291457286432158</v>
      </c>
      <c r="M41" s="37">
        <f t="shared" si="10"/>
        <v>0.41708542713567837</v>
      </c>
      <c r="N41" s="38">
        <v>137</v>
      </c>
      <c r="O41" s="38">
        <f t="shared" si="11"/>
        <v>54.46987951807229</v>
      </c>
      <c r="P41" s="38">
        <f t="shared" si="12"/>
        <v>77.948275862068954</v>
      </c>
      <c r="Q41" s="38">
        <f t="shared" si="13"/>
        <v>59.051724137931039</v>
      </c>
      <c r="R41" s="38">
        <f t="shared" si="14"/>
        <v>82.530120481927725</v>
      </c>
      <c r="S41" s="39">
        <f t="shared" si="15"/>
        <v>-4.5818446198587495</v>
      </c>
      <c r="T41" s="39">
        <f t="shared" si="16"/>
        <v>-4.5818446198587708</v>
      </c>
      <c r="U41" t="s">
        <v>125</v>
      </c>
      <c r="V41" t="s">
        <v>126</v>
      </c>
      <c r="W41" t="s">
        <v>147</v>
      </c>
      <c r="X41" t="s">
        <v>192</v>
      </c>
      <c r="Y41" s="53"/>
    </row>
    <row r="42" spans="1:25" ht="15" x14ac:dyDescent="0.25">
      <c r="A42">
        <v>1.95</v>
      </c>
      <c r="B42">
        <v>1.93</v>
      </c>
      <c r="C42" s="29">
        <f t="shared" si="0"/>
        <v>3.0955227846419575E-2</v>
      </c>
      <c r="D42" s="30">
        <f>IF(OR($A42="",$B42=""),"",A42*'MPTO_working_2-way'!$G41)</f>
        <v>2.0103626943005182</v>
      </c>
      <c r="E42" s="32">
        <f>IF(OR($A42="",$B42=""),"",B42*'MPTO_working_2-way'!$G41)</f>
        <v>1.9897435897435898</v>
      </c>
      <c r="F42" s="30">
        <f>IF(OR($A42="",$B42=""),"",'MPTO_working_2-way'!D41)</f>
        <v>2.0106851876586083</v>
      </c>
      <c r="G42" s="32">
        <f>IF(OR($A42="",$B42=""),"",'MPTO_working_2-way'!E41)</f>
        <v>1.9894277785119598</v>
      </c>
      <c r="H42" s="30">
        <f>IF(OR($A42="",$B42=""),"",'OddsRatio_working_2-way'!M41)</f>
        <v>2.0106954914038573</v>
      </c>
      <c r="I42" s="30">
        <f>IF(OR($A42="",$B42=""),"",'OddsRatio_working_2-way'!N41)</f>
        <v>1.9894176915848294</v>
      </c>
      <c r="J42" s="30">
        <f>IF('Log_working_2-way'!$D41="","",A42^('Log_working_2-way'!$D41))</f>
        <v>2.0108420160403986</v>
      </c>
      <c r="K42" s="32">
        <f>IF('Log_working_2-way'!$D41="","",B42^('Log_working_2-way'!$D41))</f>
        <v>1.9892742724695103</v>
      </c>
      <c r="L42" s="37">
        <f t="shared" si="9"/>
        <v>0.49742268041237114</v>
      </c>
      <c r="M42" s="37">
        <f t="shared" si="10"/>
        <v>0.50257731958762886</v>
      </c>
      <c r="N42" s="38">
        <v>138</v>
      </c>
      <c r="O42" s="38">
        <f t="shared" si="11"/>
        <v>67.230769230769226</v>
      </c>
      <c r="P42" s="38">
        <f t="shared" si="12"/>
        <v>66.497409326424872</v>
      </c>
      <c r="Q42" s="38">
        <f t="shared" si="13"/>
        <v>71.502590673575142</v>
      </c>
      <c r="R42" s="38">
        <f t="shared" si="14"/>
        <v>70.769230769230774</v>
      </c>
      <c r="S42" s="39">
        <f t="shared" si="15"/>
        <v>-4.2718214428059156</v>
      </c>
      <c r="T42" s="39">
        <f t="shared" si="16"/>
        <v>-4.2718214428059014</v>
      </c>
      <c r="U42" t="s">
        <v>89</v>
      </c>
      <c r="V42" t="s">
        <v>129</v>
      </c>
      <c r="W42" t="s">
        <v>147</v>
      </c>
      <c r="X42" t="s">
        <v>192</v>
      </c>
      <c r="Y42" s="41"/>
    </row>
    <row r="43" spans="1:25" ht="15" x14ac:dyDescent="0.25">
      <c r="A43">
        <v>1.68</v>
      </c>
      <c r="B43">
        <v>2.29</v>
      </c>
      <c r="C43" s="29">
        <f t="shared" si="0"/>
        <v>3.1919317945518833E-2</v>
      </c>
      <c r="D43" s="30">
        <f>IF(OR($A43="",$B43=""),"",A43*'MPTO_working_2-way'!$G42)</f>
        <v>1.7336244541484715</v>
      </c>
      <c r="E43" s="32">
        <f>IF(OR($A43="",$B43=""),"",B43*'MPTO_working_2-way'!$G42)</f>
        <v>2.3630952380952381</v>
      </c>
      <c r="F43" s="30">
        <f>IF(OR($A43="",$B43=""),"",'MPTO_working_2-way'!D42)</f>
        <v>1.7262855604415328</v>
      </c>
      <c r="G43" s="32">
        <f>IF(OR($A43="",$B43=""),"",'MPTO_working_2-way'!E42)</f>
        <v>2.3768688990485605</v>
      </c>
      <c r="H43" s="30">
        <f>IF(OR($A43="",$B43=""),"",'OddsRatio_working_2-way'!M42)</f>
        <v>1.7260384169902692</v>
      </c>
      <c r="I43" s="30">
        <f>IF(OR($A43="",$B43=""),"",'OddsRatio_working_2-way'!N42)</f>
        <v>2.3773375851727168</v>
      </c>
      <c r="J43" s="30">
        <f>IF('Log_working_2-way'!$D42="","",A43^('Log_working_2-way'!$D42))</f>
        <v>1.7227098761530257</v>
      </c>
      <c r="K43" s="32">
        <f>IF('Log_working_2-way'!$D42="","",B43^('Log_working_2-way'!$D42))</f>
        <v>2.3836811049586637</v>
      </c>
      <c r="L43" s="37">
        <f t="shared" si="9"/>
        <v>0.57682619647355171</v>
      </c>
      <c r="M43" s="37">
        <f t="shared" si="10"/>
        <v>0.42317380352644834</v>
      </c>
      <c r="N43" s="38">
        <v>139</v>
      </c>
      <c r="O43" s="38">
        <f t="shared" si="11"/>
        <v>56.261904761904752</v>
      </c>
      <c r="P43" s="38">
        <f t="shared" si="12"/>
        <v>78.301310043668124</v>
      </c>
      <c r="Q43" s="38">
        <f t="shared" si="13"/>
        <v>60.698689956331883</v>
      </c>
      <c r="R43" s="38">
        <f t="shared" si="14"/>
        <v>82.738095238095241</v>
      </c>
      <c r="S43" s="39">
        <f t="shared" si="15"/>
        <v>-4.4367851944271308</v>
      </c>
      <c r="T43" s="39">
        <f t="shared" si="16"/>
        <v>-4.4367851944271166</v>
      </c>
      <c r="U43" t="s">
        <v>90</v>
      </c>
      <c r="V43" t="s">
        <v>124</v>
      </c>
      <c r="W43" t="s">
        <v>147</v>
      </c>
      <c r="X43" t="s">
        <v>192</v>
      </c>
      <c r="Y43" s="41"/>
    </row>
    <row r="44" spans="1:25" ht="15" x14ac:dyDescent="0.25">
      <c r="A44">
        <v>1.1499999999999999</v>
      </c>
      <c r="B44">
        <v>5.57</v>
      </c>
      <c r="C44" s="29">
        <f t="shared" si="0"/>
        <v>4.9098431035828671E-2</v>
      </c>
      <c r="D44" s="30">
        <f>IF(OR($A44="",$B44=""),"",A44*'MPTO_working_2-way'!$G43)</f>
        <v>1.2064631956912029</v>
      </c>
      <c r="E44" s="32">
        <f>IF(OR($A44="",$B44=""),"",B44*'MPTO_working_2-way'!$G43)</f>
        <v>5.8434782608695661</v>
      </c>
      <c r="F44" s="30">
        <f>IF(OR($A44="",$B44=""),"",'MPTO_working_2-way'!D43)</f>
        <v>1.1834095422844211</v>
      </c>
      <c r="G44" s="32">
        <f>IF(OR($A44="",$B44=""),"",'MPTO_working_2-way'!E43)</f>
        <v>6.4522790229161444</v>
      </c>
      <c r="H44" s="30">
        <f>IF(OR($A44="",$B44=""),"",'OddsRatio_working_2-way'!M43)</f>
        <v>1.1811705194329292</v>
      </c>
      <c r="I44" s="30">
        <f>IF(OR($A44="",$B44=""),"",'OddsRatio_working_2-way'!N43)</f>
        <v>6.519661825389913</v>
      </c>
      <c r="J44" s="30">
        <f>IF('Log_working_2-way'!$D43="","",A44^('Log_working_2-way'!$D43))</f>
        <v>1.1699805662531015</v>
      </c>
      <c r="K44" s="32">
        <f>IF('Log_working_2-way'!$D43="","",B44^('Log_working_2-way'!$D43))</f>
        <v>6.8830254660465</v>
      </c>
      <c r="L44" s="37">
        <f t="shared" si="9"/>
        <v>0.82886904761904767</v>
      </c>
      <c r="M44" s="37">
        <f t="shared" si="10"/>
        <v>0.17113095238095236</v>
      </c>
      <c r="N44" s="38">
        <v>140</v>
      </c>
      <c r="O44" s="38">
        <f t="shared" si="11"/>
        <v>18.260869565217394</v>
      </c>
      <c r="P44" s="38">
        <f t="shared" si="12"/>
        <v>114.86535008976662</v>
      </c>
      <c r="Q44" s="38">
        <f t="shared" si="13"/>
        <v>25.134649910233392</v>
      </c>
      <c r="R44" s="38">
        <f t="shared" si="14"/>
        <v>121.73913043478262</v>
      </c>
      <c r="S44" s="39">
        <f t="shared" si="15"/>
        <v>-6.873780345015998</v>
      </c>
      <c r="T44" s="39">
        <f t="shared" si="16"/>
        <v>-6.8737803450160015</v>
      </c>
      <c r="U44" t="s">
        <v>127</v>
      </c>
      <c r="V44" t="s">
        <v>84</v>
      </c>
      <c r="W44" t="s">
        <v>147</v>
      </c>
      <c r="X44" t="s">
        <v>192</v>
      </c>
      <c r="Y44" s="41"/>
    </row>
    <row r="45" spans="1:25" ht="15" x14ac:dyDescent="0.25">
      <c r="A45">
        <v>1.8</v>
      </c>
      <c r="B45">
        <v>2.09</v>
      </c>
      <c r="C45" s="29">
        <f t="shared" si="0"/>
        <v>3.4024455077086735E-2</v>
      </c>
      <c r="D45" s="30">
        <f>IF(OR($A45="",$B45=""),"",A45*'MPTO_working_2-way'!$G44)</f>
        <v>1.8612440191387563</v>
      </c>
      <c r="E45" s="32">
        <f>IF(OR($A45="",$B45=""),"",B45*'MPTO_working_2-way'!$G44)</f>
        <v>2.161111111111111</v>
      </c>
      <c r="F45" s="30">
        <f>IF(OR($A45="",$B45=""),"",'MPTO_working_2-way'!D44)</f>
        <v>1.8568608094768018</v>
      </c>
      <c r="G45" s="32">
        <f>IF(OR($A45="",$B45=""),"",'MPTO_working_2-way'!E44)</f>
        <v>2.1670506912442398</v>
      </c>
      <c r="H45" s="30">
        <f>IF(OR($A45="",$B45=""),"",'OddsRatio_working_2-way'!M44)</f>
        <v>1.8567058737562385</v>
      </c>
      <c r="I45" s="30">
        <f>IF(OR($A45="",$B45=""),"",'OddsRatio_working_2-way'!N44)</f>
        <v>2.1672617529928755</v>
      </c>
      <c r="J45" s="30">
        <f>IF('Log_working_2-way'!$D44="","",A45^('Log_working_2-way'!$D44))</f>
        <v>1.8547149010332622</v>
      </c>
      <c r="K45" s="32">
        <f>IF('Log_working_2-way'!$D44="","",B45^('Log_working_2-way'!$D44))</f>
        <v>2.1699807722915003</v>
      </c>
      <c r="L45" s="37">
        <f t="shared" si="9"/>
        <v>0.53727506426735205</v>
      </c>
      <c r="M45" s="37">
        <f t="shared" si="10"/>
        <v>0.46272493573264784</v>
      </c>
      <c r="N45" s="38">
        <v>141</v>
      </c>
      <c r="O45" s="38">
        <f t="shared" si="11"/>
        <v>62.666666666666679</v>
      </c>
      <c r="P45" s="38">
        <f t="shared" si="12"/>
        <v>73.535885167464116</v>
      </c>
      <c r="Q45" s="38">
        <f t="shared" si="13"/>
        <v>67.464114832535898</v>
      </c>
      <c r="R45" s="38">
        <f t="shared" si="14"/>
        <v>78.333333333333343</v>
      </c>
      <c r="S45" s="39">
        <f t="shared" si="15"/>
        <v>-4.7974481658692198</v>
      </c>
      <c r="T45" s="39">
        <f t="shared" si="16"/>
        <v>-4.797448165869227</v>
      </c>
      <c r="U45" t="s">
        <v>85</v>
      </c>
      <c r="V45" t="s">
        <v>93</v>
      </c>
      <c r="W45" t="s">
        <v>147</v>
      </c>
      <c r="X45" t="s">
        <v>192</v>
      </c>
      <c r="Y45" s="41"/>
    </row>
    <row r="46" spans="1:25" ht="15" x14ac:dyDescent="0.25">
      <c r="A46">
        <v>2.38</v>
      </c>
      <c r="B46">
        <v>1.63</v>
      </c>
      <c r="C46" s="29">
        <f t="shared" si="0"/>
        <v>3.3664999742228252E-2</v>
      </c>
      <c r="D46" s="30">
        <f>IF(OR($A46="",$B46=""),"",A46*'MPTO_working_2-way'!$G45)</f>
        <v>2.4601226993865031</v>
      </c>
      <c r="E46" s="32">
        <f>IF(OR($A46="",$B46=""),"",B46*'MPTO_working_2-way'!$G45)</f>
        <v>1.6848739495798319</v>
      </c>
      <c r="F46" s="30">
        <f>IF(OR($A46="",$B46=""),"",'MPTO_working_2-way'!D45)</f>
        <v>2.4793251102447753</v>
      </c>
      <c r="G46" s="32">
        <f>IF(OR($A46="",$B46=""),"",'MPTO_working_2-way'!E45)</f>
        <v>1.6759839288028686</v>
      </c>
      <c r="H46" s="30">
        <f>IF(OR($A46="",$B46=""),"",'OddsRatio_working_2-way'!M45)</f>
        <v>2.4800257398019103</v>
      </c>
      <c r="I46" s="30">
        <f>IF(OR($A46="",$B46=""),"",'OddsRatio_working_2-way'!N45)</f>
        <v>1.6756639246921761</v>
      </c>
      <c r="J46" s="30">
        <f>IF('Log_working_2-way'!$D45="","",A46^('Log_working_2-way'!$D45))</f>
        <v>2.4889275111820632</v>
      </c>
      <c r="K46" s="32">
        <f>IF('Log_working_2-way'!$D45="","",B46^('Log_working_2-way'!$D45))</f>
        <v>1.6716243688761041</v>
      </c>
      <c r="L46" s="37">
        <f t="shared" si="9"/>
        <v>0.40648379052369077</v>
      </c>
      <c r="M46" s="37">
        <f t="shared" si="10"/>
        <v>0.59351620947630923</v>
      </c>
      <c r="N46" s="38">
        <v>142</v>
      </c>
      <c r="O46" s="38">
        <f t="shared" si="11"/>
        <v>82.336134453781511</v>
      </c>
      <c r="P46" s="38">
        <f t="shared" si="12"/>
        <v>54.883435582822074</v>
      </c>
      <c r="Q46" s="38">
        <f t="shared" si="13"/>
        <v>87.116564417177912</v>
      </c>
      <c r="R46" s="38">
        <f t="shared" si="14"/>
        <v>59.663865546218489</v>
      </c>
      <c r="S46" s="39">
        <f t="shared" si="15"/>
        <v>-4.7804299633964007</v>
      </c>
      <c r="T46" s="39">
        <f t="shared" si="16"/>
        <v>-4.7804299633964149</v>
      </c>
      <c r="U46" t="s">
        <v>69</v>
      </c>
      <c r="V46" t="s">
        <v>189</v>
      </c>
      <c r="W46" t="s">
        <v>68</v>
      </c>
      <c r="X46" t="s">
        <v>192</v>
      </c>
      <c r="Y46" s="41"/>
    </row>
    <row r="47" spans="1:25" ht="15" x14ac:dyDescent="0.25">
      <c r="A47">
        <v>2.61</v>
      </c>
      <c r="B47">
        <v>1.54</v>
      </c>
      <c r="C47" s="29">
        <f t="shared" si="0"/>
        <v>3.2492411802756749E-2</v>
      </c>
      <c r="D47" s="30">
        <f>IF(OR($A47="",$B47=""),"",A47*'MPTO_working_2-way'!$G46)</f>
        <v>2.6948051948051952</v>
      </c>
      <c r="E47" s="32">
        <f>IF(OR($A47="",$B47=""),"",B47*'MPTO_working_2-way'!$G46)</f>
        <v>1.5900383141762455</v>
      </c>
      <c r="F47" s="30">
        <f>IF(OR($A47="",$B47=""),"",'MPTO_working_2-way'!D46)</f>
        <v>2.725571302637825</v>
      </c>
      <c r="G47" s="32">
        <f>IF(OR($A47="",$B47=""),"",'MPTO_working_2-way'!E46)</f>
        <v>1.5795182143278188</v>
      </c>
      <c r="H47" s="30">
        <f>IF(OR($A47="",$B47=""),"",'OddsRatio_working_2-way'!M46)</f>
        <v>2.7266966964355612</v>
      </c>
      <c r="I47" s="30">
        <f>IF(OR($A47="",$B47=""),"",'OddsRatio_working_2-way'!N46)</f>
        <v>1.5791405068790083</v>
      </c>
      <c r="J47" s="30">
        <f>IF('Log_working_2-way'!$D46="","",A47^('Log_working_2-way'!$D46))</f>
        <v>2.7411050265020145</v>
      </c>
      <c r="K47" s="32">
        <f>IF('Log_working_2-way'!$D46="","",B47^('Log_working_2-way'!$D46))</f>
        <v>1.5743478910108941</v>
      </c>
      <c r="L47" s="37">
        <f t="shared" si="9"/>
        <v>0.37108433734939755</v>
      </c>
      <c r="M47" s="37">
        <f t="shared" si="10"/>
        <v>0.62891566265060228</v>
      </c>
      <c r="N47" s="38">
        <v>143</v>
      </c>
      <c r="O47" s="38">
        <f t="shared" si="11"/>
        <v>88.210727969348653</v>
      </c>
      <c r="P47" s="38">
        <f t="shared" si="12"/>
        <v>50.142857142857139</v>
      </c>
      <c r="Q47" s="38">
        <f t="shared" si="13"/>
        <v>92.857142857142861</v>
      </c>
      <c r="R47" s="38">
        <f t="shared" si="14"/>
        <v>54.78927203065134</v>
      </c>
      <c r="S47" s="39">
        <f t="shared" si="15"/>
        <v>-4.646414887794208</v>
      </c>
      <c r="T47" s="39">
        <f t="shared" si="16"/>
        <v>-4.6464148877942009</v>
      </c>
      <c r="U47" t="s">
        <v>71</v>
      </c>
      <c r="V47" t="s">
        <v>70</v>
      </c>
      <c r="W47" t="s">
        <v>68</v>
      </c>
      <c r="X47" t="s">
        <v>192</v>
      </c>
      <c r="Y47" s="41"/>
    </row>
    <row r="48" spans="1:25" ht="15" x14ac:dyDescent="0.25">
      <c r="A48">
        <v>1.58</v>
      </c>
      <c r="B48">
        <v>2.4700000000000002</v>
      </c>
      <c r="C48" s="29">
        <f t="shared" si="0"/>
        <v>3.7769692000204858E-2</v>
      </c>
      <c r="D48" s="30">
        <f>IF(OR($A48="",$B48=""),"",A48*'MPTO_working_2-way'!$G47)</f>
        <v>1.6396761133603237</v>
      </c>
      <c r="E48" s="32">
        <f>IF(OR($A48="",$B48=""),"",B48*'MPTO_working_2-way'!$G47)</f>
        <v>2.5632911392405062</v>
      </c>
      <c r="F48" s="30">
        <f>IF(OR($A48="",$B48=""),"",'MPTO_working_2-way'!D47)</f>
        <v>1.6285940825439218</v>
      </c>
      <c r="G48" s="32">
        <f>IF(OR($A48="",$B48=""),"",'MPTO_working_2-way'!E47)</f>
        <v>2.5908517559583082</v>
      </c>
      <c r="H48" s="30">
        <f>IF(OR($A48="",$B48=""),"",'OddsRatio_working_2-way'!M47)</f>
        <v>1.6281383789653769</v>
      </c>
      <c r="I48" s="30">
        <f>IF(OR($A48="",$B48=""),"",'OddsRatio_working_2-way'!N47)</f>
        <v>2.5920058915156967</v>
      </c>
      <c r="J48" s="30">
        <f>IF('Log_working_2-way'!$D47="","",A48^('Log_working_2-way'!$D47))</f>
        <v>1.6230852355793859</v>
      </c>
      <c r="K48" s="32">
        <f>IF('Log_working_2-way'!$D47="","",B48^('Log_working_2-way'!$D47))</f>
        <v>2.6049168603231139</v>
      </c>
      <c r="L48" s="37">
        <f t="shared" si="9"/>
        <v>0.60987654320987661</v>
      </c>
      <c r="M48" s="37">
        <f t="shared" si="10"/>
        <v>0.39012345679012345</v>
      </c>
      <c r="N48" s="38">
        <v>144</v>
      </c>
      <c r="O48" s="38">
        <f t="shared" si="11"/>
        <v>52.860759493670884</v>
      </c>
      <c r="P48" s="38">
        <f t="shared" si="12"/>
        <v>85.700404858299592</v>
      </c>
      <c r="Q48" s="38">
        <f t="shared" si="13"/>
        <v>58.299595141700401</v>
      </c>
      <c r="R48" s="38">
        <f t="shared" si="14"/>
        <v>91.139240506329102</v>
      </c>
      <c r="S48" s="39">
        <f t="shared" si="15"/>
        <v>-5.4388356480295172</v>
      </c>
      <c r="T48" s="39">
        <f t="shared" si="16"/>
        <v>-5.4388356480295101</v>
      </c>
      <c r="U48" t="s">
        <v>190</v>
      </c>
      <c r="V48" t="s">
        <v>72</v>
      </c>
      <c r="W48" t="s">
        <v>68</v>
      </c>
      <c r="X48" t="s">
        <v>192</v>
      </c>
      <c r="Y48" s="41"/>
    </row>
    <row r="49" spans="1:25" ht="15" x14ac:dyDescent="0.25">
      <c r="A49">
        <v>1.72</v>
      </c>
      <c r="B49">
        <v>2.06</v>
      </c>
      <c r="C49" s="29">
        <f t="shared" si="0"/>
        <v>6.6832242041092726E-2</v>
      </c>
      <c r="D49" s="30">
        <f>IF(OR($A49="",$B49=""),"",A49*'MPTO_working_2-way'!$G48)</f>
        <v>1.8349514563106795</v>
      </c>
      <c r="E49" s="32">
        <f>IF(OR($A49="",$B49=""),"",B49*'MPTO_working_2-way'!$G48)</f>
        <v>2.1976744186046511</v>
      </c>
      <c r="F49" s="30">
        <f>IF(OR($A49="",$B49=""),"",'MPTO_working_2-way'!D48)</f>
        <v>1.8248866913885453</v>
      </c>
      <c r="G49" s="32">
        <f>IF(OR($A49="",$B49=""),"",'MPTO_working_2-way'!E48)</f>
        <v>2.2122877122877123</v>
      </c>
      <c r="H49" s="30">
        <f>IF(OR($A49="",$B49=""),"",'OddsRatio_working_2-way'!M48)</f>
        <v>1.8241633836921338</v>
      </c>
      <c r="I49" s="30">
        <f>IF(OR($A49="",$B49=""),"",'OddsRatio_working_2-way'!N48)</f>
        <v>2.2133516482134197</v>
      </c>
      <c r="J49" s="30">
        <f>IF('Log_working_2-way'!$D48="","",A49^('Log_working_2-way'!$D48))</f>
        <v>1.8194815643601392</v>
      </c>
      <c r="K49" s="32">
        <f>IF('Log_working_2-way'!$D48="","",B49^('Log_working_2-way'!$D48))</f>
        <v>2.2202837055530393</v>
      </c>
      <c r="L49" s="37">
        <f t="shared" si="9"/>
        <v>0.544973544973545</v>
      </c>
      <c r="M49" s="37">
        <f t="shared" si="10"/>
        <v>0.45502645502645506</v>
      </c>
      <c r="N49" s="38">
        <v>145</v>
      </c>
      <c r="O49" s="38">
        <f t="shared" si="11"/>
        <v>60.697674418604656</v>
      </c>
      <c r="P49" s="38">
        <f t="shared" si="12"/>
        <v>74.611650485436883</v>
      </c>
      <c r="Q49" s="38">
        <f t="shared" si="13"/>
        <v>70.388349514563103</v>
      </c>
      <c r="R49" s="38">
        <f t="shared" si="14"/>
        <v>84.302325581395351</v>
      </c>
      <c r="S49" s="39">
        <f t="shared" si="15"/>
        <v>-9.6906750959584471</v>
      </c>
      <c r="T49" s="39">
        <f t="shared" si="16"/>
        <v>-9.6906750959584684</v>
      </c>
      <c r="U49" t="s">
        <v>95</v>
      </c>
      <c r="V49" t="s">
        <v>94</v>
      </c>
      <c r="W49" t="s">
        <v>148</v>
      </c>
      <c r="X49" t="s">
        <v>192</v>
      </c>
      <c r="Y49" s="41"/>
    </row>
    <row r="50" spans="1:25" ht="15" x14ac:dyDescent="0.25">
      <c r="A50">
        <v>2.0499999999999998</v>
      </c>
      <c r="B50">
        <v>1.73</v>
      </c>
      <c r="C50" s="29">
        <f t="shared" si="0"/>
        <v>6.5839560129705488E-2</v>
      </c>
      <c r="D50" s="30">
        <f>IF(OR($A50="",$B50=""),"",A50*'MPTO_working_2-way'!$G49)</f>
        <v>2.1849710982658959</v>
      </c>
      <c r="E50" s="32">
        <f>IF(OR($A50="",$B50=""),"",B50*'MPTO_working_2-way'!$G49)</f>
        <v>1.8439024390243905</v>
      </c>
      <c r="F50" s="30">
        <f>IF(OR($A50="",$B50=""),"",'MPTO_working_2-way'!D49)</f>
        <v>2.1983573531690688</v>
      </c>
      <c r="G50" s="32">
        <f>IF(OR($A50="",$B50=""),"",'MPTO_working_2-way'!E49)</f>
        <v>1.8344756239493085</v>
      </c>
      <c r="H50" s="30">
        <f>IF(OR($A50="",$B50=""),"",'OddsRatio_working_2-way'!M49)</f>
        <v>2.1993148729101804</v>
      </c>
      <c r="I50" s="30">
        <f>IF(OR($A50="",$B50=""),"",'OddsRatio_working_2-way'!N49)</f>
        <v>1.8338093878327919</v>
      </c>
      <c r="J50" s="30">
        <f>IF('Log_working_2-way'!$D49="","",A50^('Log_working_2-way'!$D49))</f>
        <v>2.205652801897259</v>
      </c>
      <c r="K50" s="32">
        <f>IF('Log_working_2-way'!$D49="","",B50^('Log_working_2-way'!$D49))</f>
        <v>1.8294261817476967</v>
      </c>
      <c r="L50" s="37">
        <f t="shared" si="9"/>
        <v>0.45767195767195767</v>
      </c>
      <c r="M50" s="37">
        <f t="shared" si="10"/>
        <v>0.54232804232804221</v>
      </c>
      <c r="N50" s="38">
        <v>146</v>
      </c>
      <c r="O50" s="38">
        <f t="shared" si="11"/>
        <v>74.780487804878035</v>
      </c>
      <c r="P50" s="38">
        <f t="shared" si="12"/>
        <v>61.606936416184965</v>
      </c>
      <c r="Q50" s="38">
        <f t="shared" si="13"/>
        <v>84.393063583815035</v>
      </c>
      <c r="R50" s="38">
        <f t="shared" si="14"/>
        <v>71.219512195121965</v>
      </c>
      <c r="S50" s="39">
        <f t="shared" si="15"/>
        <v>-9.6125757789369999</v>
      </c>
      <c r="T50" s="39">
        <f t="shared" si="16"/>
        <v>-9.6125757789369999</v>
      </c>
      <c r="U50" t="s">
        <v>96</v>
      </c>
      <c r="V50" t="s">
        <v>76</v>
      </c>
      <c r="W50" t="s">
        <v>144</v>
      </c>
      <c r="X50" t="s">
        <v>192</v>
      </c>
      <c r="Y50" s="41"/>
    </row>
    <row r="51" spans="1:25" ht="15" x14ac:dyDescent="0.25">
      <c r="A51">
        <v>2.15</v>
      </c>
      <c r="B51">
        <v>1.78</v>
      </c>
      <c r="C51" s="29">
        <f t="shared" si="0"/>
        <v>2.6914031878756184E-2</v>
      </c>
      <c r="D51" s="30">
        <f>IF(OR($A51="",$B51=""),"",A51*'MPTO_working_2-way'!$G50)</f>
        <v>2.2078651685393256</v>
      </c>
      <c r="E51" s="32">
        <f>IF(OR($A51="",$B51=""),"",B51*'MPTO_working_2-way'!$G50)</f>
        <v>1.827906976744186</v>
      </c>
      <c r="F51" s="30">
        <f>IF(OR($A51="",$B51=""),"",'MPTO_working_2-way'!D50)</f>
        <v>2.2140584321666186</v>
      </c>
      <c r="G51" s="32">
        <f>IF(OR($A51="",$B51=""),"",'MPTO_working_2-way'!E50)</f>
        <v>1.8236835835120324</v>
      </c>
      <c r="H51" s="30">
        <f>IF(OR($A51="",$B51=""),"",'OddsRatio_working_2-way'!M50)</f>
        <v>2.214231845389905</v>
      </c>
      <c r="I51" s="30">
        <f>IF(OR($A51="",$B51=""),"",'OddsRatio_working_2-way'!N50)</f>
        <v>1.8235659473079355</v>
      </c>
      <c r="J51" s="30">
        <f>IF('Log_working_2-way'!$D50="","",A51^('Log_working_2-way'!$D50))</f>
        <v>2.2170516788166044</v>
      </c>
      <c r="K51" s="32">
        <f>IF('Log_working_2-way'!$D50="","",B51^('Log_working_2-way'!$D50))</f>
        <v>1.821657795971604</v>
      </c>
      <c r="L51" s="37">
        <f t="shared" si="9"/>
        <v>0.45292620865139954</v>
      </c>
      <c r="M51" s="37">
        <f t="shared" si="10"/>
        <v>0.54707379134860057</v>
      </c>
      <c r="N51" s="38">
        <v>147</v>
      </c>
      <c r="O51" s="38">
        <f t="shared" si="11"/>
        <v>78.627906976744185</v>
      </c>
      <c r="P51" s="38">
        <f t="shared" si="12"/>
        <v>64.415730337078671</v>
      </c>
      <c r="Q51" s="38">
        <f t="shared" si="13"/>
        <v>82.584269662921358</v>
      </c>
      <c r="R51" s="38">
        <f t="shared" si="14"/>
        <v>68.372093023255815</v>
      </c>
      <c r="S51" s="39">
        <f t="shared" si="15"/>
        <v>-3.9563626861771723</v>
      </c>
      <c r="T51" s="39">
        <f t="shared" si="16"/>
        <v>-3.9563626861771439</v>
      </c>
      <c r="U51" t="s">
        <v>132</v>
      </c>
      <c r="V51" t="s">
        <v>103</v>
      </c>
      <c r="W51" t="s">
        <v>145</v>
      </c>
      <c r="X51" t="s">
        <v>192</v>
      </c>
      <c r="Y51" s="41"/>
    </row>
    <row r="52" spans="1:25" ht="15" x14ac:dyDescent="0.25">
      <c r="A52">
        <v>2.02</v>
      </c>
      <c r="B52">
        <v>1.89</v>
      </c>
      <c r="C52" s="29">
        <f t="shared" si="0"/>
        <v>2.4150034051024338E-2</v>
      </c>
      <c r="D52" s="30">
        <f>IF(OR($A52="",$B52=""),"",A52*'MPTO_working_2-way'!$G51)</f>
        <v>2.0687830687830693</v>
      </c>
      <c r="E52" s="32">
        <f>IF(OR($A52="",$B52=""),"",B52*'MPTO_working_2-way'!$G51)</f>
        <v>1.9356435643564358</v>
      </c>
      <c r="F52" s="30">
        <f>IF(OR($A52="",$B52=""),"",'MPTO_working_2-way'!D51)</f>
        <v>2.0705027387602368</v>
      </c>
      <c r="G52" s="32">
        <f>IF(OR($A52="",$B52=""),"",'MPTO_working_2-way'!E51)</f>
        <v>1.9341405339682862</v>
      </c>
      <c r="H52" s="30">
        <f>IF(OR($A52="",$B52=""),"",'OddsRatio_working_2-way'!M51)</f>
        <v>2.0705453823777571</v>
      </c>
      <c r="I52" s="30">
        <f>IF(OR($A52="",$B52=""),"",'OddsRatio_working_2-way'!N51)</f>
        <v>1.9341033238394147</v>
      </c>
      <c r="J52" s="30">
        <f>IF('Log_working_2-way'!$D51="","",A52^('Log_working_2-way'!$D51))</f>
        <v>2.0713231559049405</v>
      </c>
      <c r="K52" s="32">
        <f>IF('Log_working_2-way'!$D51="","",B52^('Log_working_2-way'!$D51))</f>
        <v>1.9334251710029571</v>
      </c>
      <c r="L52" s="37">
        <f t="shared" si="9"/>
        <v>0.48337595907928377</v>
      </c>
      <c r="M52" s="37">
        <f t="shared" si="10"/>
        <v>0.51662404092071612</v>
      </c>
      <c r="N52" s="38">
        <v>148</v>
      </c>
      <c r="O52" s="38">
        <f t="shared" si="11"/>
        <v>74.732673267326717</v>
      </c>
      <c r="P52" s="38">
        <f t="shared" si="12"/>
        <v>69.693121693121682</v>
      </c>
      <c r="Q52" s="38">
        <f t="shared" si="13"/>
        <v>78.306878306878318</v>
      </c>
      <c r="R52" s="38">
        <f t="shared" si="14"/>
        <v>73.267326732673268</v>
      </c>
      <c r="S52" s="39">
        <f t="shared" si="15"/>
        <v>-3.5742050395516003</v>
      </c>
      <c r="T52" s="39">
        <f t="shared" si="16"/>
        <v>-3.5742050395515861</v>
      </c>
      <c r="U52" t="s">
        <v>133</v>
      </c>
      <c r="V52" t="s">
        <v>134</v>
      </c>
      <c r="W52" t="s">
        <v>145</v>
      </c>
      <c r="X52" t="s">
        <v>192</v>
      </c>
      <c r="Y52" s="41"/>
    </row>
    <row r="53" spans="1:25" ht="15" x14ac:dyDescent="0.25">
      <c r="A53">
        <v>2.06</v>
      </c>
      <c r="B53">
        <v>1.84</v>
      </c>
      <c r="C53" s="29">
        <f t="shared" si="0"/>
        <v>2.891515407344869E-2</v>
      </c>
      <c r="D53" s="30">
        <f>IF(OR($A53="",$B53=""),"",A53*'MPTO_working_2-way'!$G52)</f>
        <v>2.1195652173913042</v>
      </c>
      <c r="E53" s="32">
        <f>IF(OR($A53="",$B53=""),"",B53*'MPTO_working_2-way'!$G52)</f>
        <v>1.8932038834951457</v>
      </c>
      <c r="F53" s="30">
        <f>IF(OR($A53="",$B53=""),"",'MPTO_working_2-way'!D52)</f>
        <v>2.1232354918216445</v>
      </c>
      <c r="G53" s="32">
        <f>IF(OR($A53="",$B53=""),"",'MPTO_working_2-way'!E52)</f>
        <v>1.8902852583283463</v>
      </c>
      <c r="H53" s="30">
        <f>IF(OR($A53="",$B53=""),"",'OddsRatio_working_2-way'!M52)</f>
        <v>2.123345344008138</v>
      </c>
      <c r="I53" s="30">
        <f>IF(OR($A53="",$B53=""),"",'OddsRatio_working_2-way'!N52)</f>
        <v>1.8901981971385247</v>
      </c>
      <c r="J53" s="30">
        <f>IF('Log_working_2-way'!$D52="","",A53^('Log_working_2-way'!$D52))</f>
        <v>2.1250149218724146</v>
      </c>
      <c r="K53" s="32">
        <f>IF('Log_working_2-way'!$D52="","",B53^('Log_working_2-way'!$D52))</f>
        <v>1.8888770989238437</v>
      </c>
      <c r="L53" s="37">
        <f t="shared" si="9"/>
        <v>0.47179487179487184</v>
      </c>
      <c r="M53" s="37">
        <f t="shared" si="10"/>
        <v>0.52820512820512822</v>
      </c>
      <c r="N53" s="38">
        <v>149</v>
      </c>
      <c r="O53" s="38">
        <f t="shared" si="11"/>
        <v>76.669902912621353</v>
      </c>
      <c r="P53" s="38">
        <f t="shared" si="12"/>
        <v>68.021739130434796</v>
      </c>
      <c r="Q53" s="38">
        <f t="shared" si="13"/>
        <v>80.978260869565219</v>
      </c>
      <c r="R53" s="38">
        <f t="shared" si="14"/>
        <v>72.330097087378647</v>
      </c>
      <c r="S53" s="39">
        <f t="shared" si="15"/>
        <v>-4.3083579569438655</v>
      </c>
      <c r="T53" s="39">
        <f t="shared" si="16"/>
        <v>-4.3083579569438513</v>
      </c>
      <c r="U53" t="s">
        <v>109</v>
      </c>
      <c r="V53" t="s">
        <v>106</v>
      </c>
      <c r="W53" t="s">
        <v>146</v>
      </c>
      <c r="X53" t="s">
        <v>192</v>
      </c>
      <c r="Y53" s="41"/>
    </row>
    <row r="54" spans="1:25" ht="15" x14ac:dyDescent="0.25">
      <c r="A54">
        <v>1.93</v>
      </c>
      <c r="B54">
        <v>1.95</v>
      </c>
      <c r="C54" s="29">
        <f t="shared" si="0"/>
        <v>3.0955227846419575E-2</v>
      </c>
      <c r="D54" s="30">
        <f>IF(OR($A54="",$B54=""),"",A54*'MPTO_working_2-way'!$G53)</f>
        <v>1.9897435897435898</v>
      </c>
      <c r="E54" s="32">
        <f>IF(OR($A54="",$B54=""),"",B54*'MPTO_working_2-way'!$G53)</f>
        <v>2.0103626943005182</v>
      </c>
      <c r="F54" s="30">
        <f>IF(OR($A54="",$B54=""),"",'MPTO_working_2-way'!D53)</f>
        <v>1.9894277785119598</v>
      </c>
      <c r="G54" s="32">
        <f>IF(OR($A54="",$B54=""),"",'MPTO_working_2-way'!E53)</f>
        <v>2.0106851876586083</v>
      </c>
      <c r="H54" s="30">
        <f>IF(OR($A54="",$B54=""),"",'OddsRatio_working_2-way'!M53)</f>
        <v>1.9894176915848294</v>
      </c>
      <c r="I54" s="30">
        <f>IF(OR($A54="",$B54=""),"",'OddsRatio_working_2-way'!N53)</f>
        <v>2.0106954914038573</v>
      </c>
      <c r="J54" s="30">
        <f>IF('Log_working_2-way'!$D53="","",A54^('Log_working_2-way'!$D53))</f>
        <v>1.9892742724695103</v>
      </c>
      <c r="K54" s="32">
        <f>IF('Log_working_2-way'!$D53="","",B54^('Log_working_2-way'!$D53))</f>
        <v>2.0108420160403986</v>
      </c>
      <c r="L54" s="37">
        <f t="shared" si="9"/>
        <v>0.50257731958762886</v>
      </c>
      <c r="M54" s="37">
        <f t="shared" si="10"/>
        <v>0.49742268041237114</v>
      </c>
      <c r="N54" s="38">
        <v>150</v>
      </c>
      <c r="O54" s="38">
        <f t="shared" si="11"/>
        <v>72.279792746113998</v>
      </c>
      <c r="P54" s="38">
        <f t="shared" si="12"/>
        <v>73.07692307692308</v>
      </c>
      <c r="Q54" s="38">
        <f t="shared" si="13"/>
        <v>76.923076923076934</v>
      </c>
      <c r="R54" s="38">
        <f t="shared" si="14"/>
        <v>77.720207253886016</v>
      </c>
      <c r="S54" s="39">
        <f t="shared" si="15"/>
        <v>-4.6432841769629363</v>
      </c>
      <c r="T54" s="39">
        <f t="shared" si="16"/>
        <v>-4.6432841769629363</v>
      </c>
      <c r="U54" t="s">
        <v>105</v>
      </c>
      <c r="V54" t="s">
        <v>135</v>
      </c>
      <c r="W54" t="s">
        <v>146</v>
      </c>
      <c r="X54" t="s">
        <v>192</v>
      </c>
      <c r="Y54" s="41"/>
    </row>
    <row r="55" spans="1:25" ht="15" x14ac:dyDescent="0.25">
      <c r="A55">
        <v>1.85</v>
      </c>
      <c r="B55">
        <v>2.04</v>
      </c>
      <c r="C55" s="29">
        <f t="shared" si="0"/>
        <v>3.0736618971912932E-2</v>
      </c>
      <c r="D55" s="30">
        <f>IF(OR($A55="",$B55=""),"",A55*'MPTO_working_2-way'!$G54)</f>
        <v>1.9068627450980391</v>
      </c>
      <c r="E55" s="32">
        <f>IF(OR($A55="",$B55=""),"",B55*'MPTO_working_2-way'!$G54)</f>
        <v>2.1027027027027025</v>
      </c>
      <c r="F55" s="30">
        <f>IF(OR($A55="",$B55=""),"",'MPTO_working_2-way'!D54)</f>
        <v>1.9041372351160444</v>
      </c>
      <c r="G55" s="32">
        <f>IF(OR($A55="",$B55=""),"",'MPTO_working_2-way'!E54)</f>
        <v>2.1060267857142851</v>
      </c>
      <c r="H55" s="30">
        <f>IF(OR($A55="",$B55=""),"",'OddsRatio_working_2-way'!M54)</f>
        <v>1.904050713349474</v>
      </c>
      <c r="I55" s="30">
        <f>IF(OR($A55="",$B55=""),"",'OddsRatio_working_2-way'!N54)</f>
        <v>2.1061326375099441</v>
      </c>
      <c r="J55" s="30">
        <f>IF('Log_working_2-way'!$D54="","",A55^('Log_working_2-way'!$D54))</f>
        <v>1.9028150891340896</v>
      </c>
      <c r="K55" s="32">
        <f>IF('Log_working_2-way'!$D54="","",B55^('Log_working_2-way'!$D54))</f>
        <v>2.1076465292124213</v>
      </c>
      <c r="L55" s="37">
        <f t="shared" si="9"/>
        <v>0.52442159383033427</v>
      </c>
      <c r="M55" s="37">
        <f t="shared" si="10"/>
        <v>0.47557840616966585</v>
      </c>
      <c r="N55" s="38">
        <v>151</v>
      </c>
      <c r="O55" s="38">
        <f t="shared" si="11"/>
        <v>69.378378378378386</v>
      </c>
      <c r="P55" s="38">
        <f t="shared" si="12"/>
        <v>76.980392156862749</v>
      </c>
      <c r="Q55" s="38">
        <f t="shared" si="13"/>
        <v>74.019607843137251</v>
      </c>
      <c r="R55" s="38">
        <f t="shared" si="14"/>
        <v>81.621621621621614</v>
      </c>
      <c r="S55" s="39">
        <f t="shared" si="15"/>
        <v>-4.6412294647588652</v>
      </c>
      <c r="T55" s="39">
        <f t="shared" si="16"/>
        <v>-4.6412294647588652</v>
      </c>
      <c r="U55" t="s">
        <v>140</v>
      </c>
      <c r="V55" t="s">
        <v>110</v>
      </c>
      <c r="W55" t="s">
        <v>146</v>
      </c>
      <c r="X55" t="s">
        <v>192</v>
      </c>
      <c r="Y55" s="41"/>
    </row>
    <row r="56" spans="1:25" ht="15" x14ac:dyDescent="0.25">
      <c r="A56">
        <v>1.83</v>
      </c>
      <c r="B56">
        <v>2.0499999999999998</v>
      </c>
      <c r="C56" s="29">
        <f t="shared" si="0"/>
        <v>3.4252965480474407E-2</v>
      </c>
      <c r="D56" s="30">
        <f>IF(OR($A56="",$B56=""),"",A56*'MPTO_working_2-way'!$G55)</f>
        <v>1.8926829268292682</v>
      </c>
      <c r="E56" s="32">
        <f>IF(OR($A56="",$B56=""),"",B56*'MPTO_working_2-way'!$G55)</f>
        <v>2.1202185792349724</v>
      </c>
      <c r="F56" s="30">
        <f>IF(OR($A56="",$B56=""),"",'MPTO_working_2-way'!D55)</f>
        <v>1.8892106257081707</v>
      </c>
      <c r="G56" s="32">
        <f>IF(OR($A56="",$B56=""),"",'MPTO_working_2-way'!E55)</f>
        <v>2.1245929491717397</v>
      </c>
      <c r="H56" s="30">
        <f>IF(OR($A56="",$B56=""),"",'OddsRatio_working_2-way'!M55)</f>
        <v>1.8890872794479689</v>
      </c>
      <c r="I56" s="30">
        <f>IF(OR($A56="",$B56=""),"",'OddsRatio_working_2-way'!N55)</f>
        <v>2.1247489679763456</v>
      </c>
      <c r="J56" s="30">
        <f>IF('Log_working_2-way'!$D55="","",A56^('Log_working_2-way'!$D55))</f>
        <v>1.8875091450726849</v>
      </c>
      <c r="K56" s="32">
        <f>IF('Log_working_2-way'!$D55="","",B56^('Log_working_2-way'!$D55))</f>
        <v>2.1267489530128172</v>
      </c>
      <c r="L56" s="37">
        <f t="shared" si="9"/>
        <v>0.52835051546391754</v>
      </c>
      <c r="M56" s="37">
        <f t="shared" si="10"/>
        <v>0.47164948453608252</v>
      </c>
      <c r="N56" s="38">
        <v>152</v>
      </c>
      <c r="O56" s="38">
        <f t="shared" si="11"/>
        <v>68.939890710382514</v>
      </c>
      <c r="P56" s="38">
        <f t="shared" si="12"/>
        <v>77.853658536585357</v>
      </c>
      <c r="Q56" s="38">
        <f t="shared" si="13"/>
        <v>74.146341463414643</v>
      </c>
      <c r="R56" s="38">
        <f t="shared" si="14"/>
        <v>83.060109289617472</v>
      </c>
      <c r="S56" s="39">
        <f t="shared" si="15"/>
        <v>-5.2064507530321293</v>
      </c>
      <c r="T56" s="39">
        <f t="shared" si="16"/>
        <v>-5.2064507530321151</v>
      </c>
      <c r="U56" t="s">
        <v>138</v>
      </c>
      <c r="V56" t="s">
        <v>141</v>
      </c>
      <c r="W56" t="s">
        <v>146</v>
      </c>
      <c r="X56" t="s">
        <v>192</v>
      </c>
      <c r="Y56" s="41"/>
    </row>
    <row r="57" spans="1:25" ht="15" x14ac:dyDescent="0.25">
      <c r="A57">
        <v>1.4</v>
      </c>
      <c r="B57">
        <v>3.02</v>
      </c>
      <c r="C57" s="29">
        <f t="shared" si="0"/>
        <v>4.5411542100283864E-2</v>
      </c>
      <c r="D57" s="30">
        <f>IF(OR($A57="",$B57=""),"",A57*'MPTO_working_2-way'!$G56)</f>
        <v>1.4635761589403973</v>
      </c>
      <c r="E57" s="32">
        <f>IF(OR($A57="",$B57=""),"",B57*'MPTO_working_2-way'!$G56)</f>
        <v>3.1571428571428575</v>
      </c>
      <c r="F57" s="30">
        <f>IF(OR($A57="",$B57=""),"",'MPTO_working_2-way'!D56)</f>
        <v>1.4459644322845417</v>
      </c>
      <c r="G57" s="32">
        <f>IF(OR($A57="",$B57=""),"",'MPTO_working_2-way'!E56)</f>
        <v>3.2423312883435584</v>
      </c>
      <c r="H57" s="30">
        <f>IF(OR($A57="",$B57=""),"",'OddsRatio_working_2-way'!M56)</f>
        <v>1.4449941594899844</v>
      </c>
      <c r="I57" s="30">
        <f>IF(OR($A57="",$B57=""),"",'OddsRatio_working_2-way'!N56)</f>
        <v>3.2472205054244236</v>
      </c>
      <c r="J57" s="30">
        <f>IF('Log_working_2-way'!$D56="","",A57^('Log_working_2-way'!$D56))</f>
        <v>1.4368547590781025</v>
      </c>
      <c r="K57" s="32">
        <f>IF('Log_working_2-way'!$D56="","",B57^('Log_working_2-way'!$D56))</f>
        <v>3.2890903194128835</v>
      </c>
      <c r="L57" s="37">
        <f t="shared" si="9"/>
        <v>0.68325791855203621</v>
      </c>
      <c r="M57" s="37">
        <f t="shared" si="10"/>
        <v>0.31674208144796379</v>
      </c>
      <c r="N57" s="38">
        <v>153</v>
      </c>
      <c r="O57" s="38">
        <f t="shared" si="11"/>
        <v>43.714285714285708</v>
      </c>
      <c r="P57" s="38">
        <f t="shared" si="12"/>
        <v>102.33774834437087</v>
      </c>
      <c r="Q57" s="38">
        <f t="shared" si="13"/>
        <v>50.662251655629142</v>
      </c>
      <c r="R57" s="38">
        <f t="shared" si="14"/>
        <v>109.28571428571429</v>
      </c>
      <c r="S57" s="39">
        <f t="shared" si="15"/>
        <v>-6.9479659413434334</v>
      </c>
      <c r="T57" s="39">
        <f t="shared" si="16"/>
        <v>-6.9479659413434263</v>
      </c>
      <c r="U57" t="s">
        <v>131</v>
      </c>
      <c r="V57" t="s">
        <v>128</v>
      </c>
      <c r="W57" t="s">
        <v>147</v>
      </c>
      <c r="X57" t="s">
        <v>193</v>
      </c>
      <c r="Y57" s="41"/>
    </row>
    <row r="58" spans="1:25" ht="15" x14ac:dyDescent="0.25">
      <c r="A58">
        <v>2.0699999999999998</v>
      </c>
      <c r="B58">
        <v>1.83</v>
      </c>
      <c r="C58" s="29">
        <f t="shared" si="0"/>
        <v>2.9539874871307603E-2</v>
      </c>
      <c r="D58" s="30">
        <f>IF(OR($A58="",$B58=""),"",A58*'MPTO_working_2-way'!$G57)</f>
        <v>2.1311475409836067</v>
      </c>
      <c r="E58" s="32">
        <f>IF(OR($A58="",$B58=""),"",B58*'MPTO_working_2-way'!$G57)</f>
        <v>1.8840579710144929</v>
      </c>
      <c r="F58" s="30">
        <f>IF(OR($A58="",$B58=""),"",'MPTO_working_2-way'!D57)</f>
        <v>2.1352836729517204</v>
      </c>
      <c r="G58" s="32">
        <f>IF(OR($A58="",$B58=""),"",'MPTO_working_2-way'!E57)</f>
        <v>1.8808371192373576</v>
      </c>
      <c r="H58" s="30">
        <f>IF(OR($A58="",$B58=""),"",'OddsRatio_working_2-way'!M57)</f>
        <v>2.1354103339788768</v>
      </c>
      <c r="I58" s="30">
        <f>IF(OR($A58="",$B58=""),"",'OddsRatio_working_2-way'!N57)</f>
        <v>1.8807388571985679</v>
      </c>
      <c r="J58" s="30">
        <f>IF('Log_working_2-way'!$D57="","",A58^('Log_working_2-way'!$D57))</f>
        <v>2.137293622577233</v>
      </c>
      <c r="K58" s="32">
        <f>IF('Log_working_2-way'!$D57="","",B58^('Log_working_2-way'!$D57))</f>
        <v>1.8792804075818812</v>
      </c>
      <c r="L58" s="37">
        <f t="shared" si="9"/>
        <v>0.46923076923076917</v>
      </c>
      <c r="M58" s="37">
        <f t="shared" si="10"/>
        <v>0.53076923076923077</v>
      </c>
      <c r="N58" s="38">
        <v>154</v>
      </c>
      <c r="O58" s="38">
        <f t="shared" si="11"/>
        <v>79.603864734299506</v>
      </c>
      <c r="P58" s="38">
        <f t="shared" si="12"/>
        <v>69.846994535519116</v>
      </c>
      <c r="Q58" s="38">
        <f t="shared" si="13"/>
        <v>84.15300546448087</v>
      </c>
      <c r="R58" s="38">
        <f t="shared" si="14"/>
        <v>74.396135265700494</v>
      </c>
      <c r="S58" s="39">
        <f t="shared" si="15"/>
        <v>-4.5491407301813638</v>
      </c>
      <c r="T58" s="39">
        <f t="shared" si="16"/>
        <v>-4.549140730181378</v>
      </c>
      <c r="U58" t="s">
        <v>86</v>
      </c>
      <c r="V58" t="s">
        <v>130</v>
      </c>
      <c r="W58" t="s">
        <v>147</v>
      </c>
      <c r="X58" t="s">
        <v>193</v>
      </c>
      <c r="Y58" s="41"/>
    </row>
    <row r="59" spans="1:25" ht="15" x14ac:dyDescent="0.25">
      <c r="A59">
        <v>2.0299999999999998</v>
      </c>
      <c r="B59">
        <v>1.86</v>
      </c>
      <c r="C59" s="29">
        <f t="shared" si="0"/>
        <v>3.0245246040574214E-2</v>
      </c>
      <c r="D59" s="30">
        <f>IF(OR($A59="",$B59=""),"",A59*'MPTO_working_2-way'!$G58)</f>
        <v>2.0913978494623655</v>
      </c>
      <c r="E59" s="32">
        <f>IF(OR($A59="",$B59=""),"",B59*'MPTO_working_2-way'!$G58)</f>
        <v>1.9162561576354682</v>
      </c>
      <c r="F59" s="30">
        <f>IF(OR($A59="",$B59=""),"",'MPTO_working_2-way'!D58)</f>
        <v>2.0942925287037548</v>
      </c>
      <c r="G59" s="32">
        <f>IF(OR($A59="",$B59=""),"",'MPTO_working_2-way'!E58)</f>
        <v>1.9138324294186226</v>
      </c>
      <c r="H59" s="30">
        <f>IF(OR($A59="",$B59=""),"",'OddsRatio_working_2-way'!M58)</f>
        <v>2.0943831224048783</v>
      </c>
      <c r="I59" s="30">
        <f>IF(OR($A59="",$B59=""),"",'OddsRatio_working_2-way'!N58)</f>
        <v>1.9137567818137824</v>
      </c>
      <c r="J59" s="30">
        <f>IF('Log_working_2-way'!$D58="","",A59^('Log_working_2-way'!$D58))</f>
        <v>2.0957003958101184</v>
      </c>
      <c r="K59" s="32">
        <f>IF('Log_working_2-way'!$D58="","",B59^('Log_working_2-way'!$D58))</f>
        <v>1.9126582447390832</v>
      </c>
      <c r="L59" s="37">
        <f t="shared" si="9"/>
        <v>0.47814910025706941</v>
      </c>
      <c r="M59" s="37">
        <f t="shared" si="10"/>
        <v>0.52185089974293053</v>
      </c>
      <c r="N59" s="38">
        <v>155</v>
      </c>
      <c r="O59" s="38">
        <f t="shared" si="11"/>
        <v>78.645320197044327</v>
      </c>
      <c r="P59" s="38">
        <f t="shared" si="12"/>
        <v>71.666666666666671</v>
      </c>
      <c r="Q59" s="38">
        <f t="shared" si="13"/>
        <v>83.333333333333329</v>
      </c>
      <c r="R59" s="38">
        <f t="shared" si="14"/>
        <v>76.354679802955673</v>
      </c>
      <c r="S59" s="39">
        <f t="shared" si="15"/>
        <v>-4.6880131362890012</v>
      </c>
      <c r="T59" s="39">
        <f t="shared" si="16"/>
        <v>-4.6880131362890012</v>
      </c>
      <c r="U59" t="s">
        <v>136</v>
      </c>
      <c r="V59" t="s">
        <v>139</v>
      </c>
      <c r="W59" t="s">
        <v>146</v>
      </c>
      <c r="X59" t="s">
        <v>193</v>
      </c>
      <c r="Y59" s="41"/>
    </row>
    <row r="60" spans="1:25" s="50" customFormat="1" ht="15" x14ac:dyDescent="0.25">
      <c r="A60" s="60">
        <v>1.66</v>
      </c>
      <c r="B60" s="60">
        <v>2.3199999999999998</v>
      </c>
      <c r="C60" s="61">
        <f t="shared" si="0"/>
        <v>3.3444121312837582E-2</v>
      </c>
      <c r="D60" s="62">
        <f>IF(OR($A60="",$B60=""),"",A60*'MPTO_working_2-way'!$G59)</f>
        <v>1.7155172413793103</v>
      </c>
      <c r="E60" s="64">
        <f>IF(OR($A60="",$B60=""),"",B60*'MPTO_working_2-way'!$G59)</f>
        <v>2.3975903614457832</v>
      </c>
      <c r="F60" s="62">
        <f>IF(OR($A60="",$B60=""),"",'MPTO_working_2-way'!D59)</f>
        <v>1.707394928178755</v>
      </c>
      <c r="G60" s="64">
        <f>IF(OR($A60="",$B60=""),"",'MPTO_working_2-way'!E59)</f>
        <v>2.4136375031336175</v>
      </c>
      <c r="H60" s="62">
        <f>IF(OR($A60="",$B60=""),"",'OddsRatio_working_2-way'!M59)</f>
        <v>1.7071067811865479</v>
      </c>
      <c r="I60" s="62">
        <f>IF(OR($A60="",$B60=""),"",'OddsRatio_working_2-way'!N59)</f>
        <v>2.4142135623730954</v>
      </c>
      <c r="J60" s="62">
        <f>IF('Log_working_2-way'!$D59="","",A60^('Log_working_2-way'!$D59))</f>
        <v>1.7034185347793582</v>
      </c>
      <c r="K60" s="64">
        <f>IF('Log_working_2-way'!$D59="","",B60^('Log_working_2-way'!$D59))</f>
        <v>2.4216287324780335</v>
      </c>
      <c r="L60" s="67">
        <f t="shared" si="9"/>
        <v>0.58291457286432158</v>
      </c>
      <c r="M60" s="67">
        <f t="shared" si="10"/>
        <v>0.41708542713567837</v>
      </c>
      <c r="N60" s="68">
        <v>156</v>
      </c>
      <c r="O60" s="68">
        <f t="shared" si="11"/>
        <v>62.024096385542158</v>
      </c>
      <c r="P60" s="68">
        <f t="shared" si="12"/>
        <v>88.75862068965516</v>
      </c>
      <c r="Q60" s="68">
        <f t="shared" si="13"/>
        <v>67.241379310344826</v>
      </c>
      <c r="R60" s="68">
        <f t="shared" si="14"/>
        <v>93.975903614457835</v>
      </c>
      <c r="S60" s="69">
        <f t="shared" si="15"/>
        <v>-5.2172829248026673</v>
      </c>
      <c r="T60" s="69">
        <f t="shared" si="16"/>
        <v>-5.2172829248026744</v>
      </c>
      <c r="U60" s="60" t="s">
        <v>142</v>
      </c>
      <c r="V60" s="60" t="s">
        <v>137</v>
      </c>
      <c r="W60" s="60" t="s">
        <v>146</v>
      </c>
      <c r="X60" s="60" t="s">
        <v>193</v>
      </c>
      <c r="Y60" s="53"/>
    </row>
    <row r="61" spans="1:25" ht="15" x14ac:dyDescent="0.25">
      <c r="A61">
        <v>1.85</v>
      </c>
      <c r="B61">
        <v>2.04</v>
      </c>
      <c r="C61" s="29">
        <f t="shared" si="0"/>
        <v>3.0736618971912932E-2</v>
      </c>
      <c r="D61" s="30">
        <f>IF(OR($A61="",$B61=""),"",A61*'MPTO_working_2-way'!$G60)</f>
        <v>1.9068627450980391</v>
      </c>
      <c r="E61" s="32">
        <f>IF(OR($A61="",$B61=""),"",B61*'MPTO_working_2-way'!$G60)</f>
        <v>2.1027027027027025</v>
      </c>
      <c r="F61" s="30">
        <f>IF(OR($A61="",$B61=""),"",'MPTO_working_2-way'!D60)</f>
        <v>1.9041372351160444</v>
      </c>
      <c r="G61" s="32">
        <f>IF(OR($A61="",$B61=""),"",'MPTO_working_2-way'!E60)</f>
        <v>2.1060267857142851</v>
      </c>
      <c r="H61" s="30">
        <f>IF(OR($A61="",$B61=""),"",'OddsRatio_working_2-way'!M60)</f>
        <v>1.904050713349474</v>
      </c>
      <c r="I61" s="30">
        <f>IF(OR($A61="",$B61=""),"",'OddsRatio_working_2-way'!N60)</f>
        <v>2.1061326375099441</v>
      </c>
      <c r="J61" s="30">
        <f>IF('Log_working_2-way'!$D60="","",A61^('Log_working_2-way'!$D60))</f>
        <v>1.9028150891340896</v>
      </c>
      <c r="K61" s="32">
        <f>IF('Log_working_2-way'!$D60="","",B61^('Log_working_2-way'!$D60))</f>
        <v>2.1076465292124213</v>
      </c>
      <c r="L61" s="37">
        <f t="shared" ref="L61:L104" si="17">(1/D61)</f>
        <v>0.52442159383033427</v>
      </c>
      <c r="M61" s="37">
        <f t="shared" ref="M61:M104" si="18">(1/E61)</f>
        <v>0.47557840616966585</v>
      </c>
      <c r="N61" s="38">
        <v>157</v>
      </c>
      <c r="O61" s="38">
        <f t="shared" ref="O61:O104" si="19">(1/A61)*((N61*A61)-N61)</f>
        <v>72.135135135135116</v>
      </c>
      <c r="P61" s="38">
        <f t="shared" ref="P61:P104" si="20">(1/B61)*((N61*B61)-N61)</f>
        <v>80.039215686274517</v>
      </c>
      <c r="Q61" s="38">
        <f t="shared" ref="Q61:Q104" si="21">(1/B61)*N61</f>
        <v>76.960784313725483</v>
      </c>
      <c r="R61" s="38">
        <f t="shared" ref="R61:R104" si="22">(1/A61)*N61</f>
        <v>84.864864864864856</v>
      </c>
      <c r="S61" s="39">
        <f t="shared" ref="S61:S104" si="23">O61-Q61</f>
        <v>-4.8256491785903677</v>
      </c>
      <c r="T61" s="39">
        <f t="shared" ref="T61:T104" si="24">P61-R61</f>
        <v>-4.8256491785903393</v>
      </c>
      <c r="U61" t="s">
        <v>104</v>
      </c>
      <c r="V61" t="s">
        <v>78</v>
      </c>
      <c r="W61" t="s">
        <v>146</v>
      </c>
      <c r="X61" s="59" t="s">
        <v>300</v>
      </c>
      <c r="Y61" s="41"/>
    </row>
    <row r="62" spans="1:25" ht="15" x14ac:dyDescent="0.25">
      <c r="A62">
        <v>1.82</v>
      </c>
      <c r="B62">
        <v>2.0699999999999998</v>
      </c>
      <c r="C62" s="29">
        <f t="shared" si="0"/>
        <v>3.2542336890162948E-2</v>
      </c>
      <c r="D62" s="30">
        <f>IF(OR($A62="",$B62=""),"",A62*'MPTO_working_2-way'!$G61)</f>
        <v>1.8792270531400965</v>
      </c>
      <c r="E62" s="32">
        <f>IF(OR($A62="",$B62=""),"",B62*'MPTO_working_2-way'!$G61)</f>
        <v>2.1373626373626373</v>
      </c>
      <c r="F62" s="30">
        <f>IF(OR($A62="",$B62=""),"",'MPTO_working_2-way'!D61)</f>
        <v>1.8755413949320454</v>
      </c>
      <c r="G62" s="32">
        <f>IF(OR($A62="",$B62=""),"",'MPTO_working_2-way'!E61)</f>
        <v>2.1421504520384373</v>
      </c>
      <c r="H62" s="30">
        <f>IF(OR($A62="",$B62=""),"",'OddsRatio_working_2-way'!M61)</f>
        <v>1.8754171235399244</v>
      </c>
      <c r="I62" s="30">
        <f>IF(OR($A62="",$B62=""),"",'OddsRatio_working_2-way'!N61)</f>
        <v>2.1423125880338039</v>
      </c>
      <c r="J62" s="30">
        <f>IF('Log_working_2-way'!$D61="","",A62^('Log_working_2-way'!$D61))</f>
        <v>1.8737445050186454</v>
      </c>
      <c r="K62" s="32">
        <f>IF('Log_working_2-way'!$D61="","",B62^('Log_working_2-way'!$D61))</f>
        <v>2.1444993293304022</v>
      </c>
      <c r="L62" s="37">
        <f t="shared" si="17"/>
        <v>0.53213367609254503</v>
      </c>
      <c r="M62" s="37">
        <f t="shared" si="18"/>
        <v>0.46786632390745503</v>
      </c>
      <c r="N62" s="38">
        <v>158</v>
      </c>
      <c r="O62" s="38">
        <f t="shared" si="19"/>
        <v>71.186813186813183</v>
      </c>
      <c r="P62" s="38">
        <f t="shared" si="20"/>
        <v>81.671497584541072</v>
      </c>
      <c r="Q62" s="38">
        <f t="shared" si="21"/>
        <v>76.328502415458942</v>
      </c>
      <c r="R62" s="38">
        <f t="shared" si="22"/>
        <v>86.813186813186803</v>
      </c>
      <c r="S62" s="39">
        <f t="shared" si="23"/>
        <v>-5.1416892286457596</v>
      </c>
      <c r="T62" s="39">
        <f t="shared" si="24"/>
        <v>-5.1416892286457312</v>
      </c>
      <c r="U62" t="s">
        <v>112</v>
      </c>
      <c r="V62" t="s">
        <v>107</v>
      </c>
      <c r="W62" t="s">
        <v>146</v>
      </c>
      <c r="X62" t="s">
        <v>300</v>
      </c>
      <c r="Y62" s="41"/>
    </row>
    <row r="63" spans="1:25" ht="15" x14ac:dyDescent="0.25">
      <c r="A63">
        <v>2.04</v>
      </c>
      <c r="B63">
        <v>1.85</v>
      </c>
      <c r="C63" s="29">
        <f t="shared" si="0"/>
        <v>3.0736618971912932E-2</v>
      </c>
      <c r="D63" s="30">
        <f>IF(OR($A63="",$B63=""),"",A63*'MPTO_working_2-way'!$G62)</f>
        <v>2.1027027027027025</v>
      </c>
      <c r="E63" s="32">
        <f>IF(OR($A63="",$B63=""),"",B63*'MPTO_working_2-way'!$G62)</f>
        <v>1.9068627450980391</v>
      </c>
      <c r="F63" s="30">
        <f>IF(OR($A63="",$B63=""),"",'MPTO_working_2-way'!D62)</f>
        <v>2.1060267857142851</v>
      </c>
      <c r="G63" s="32">
        <f>IF(OR($A63="",$B63=""),"",'MPTO_working_2-way'!E62)</f>
        <v>1.9041372351160444</v>
      </c>
      <c r="H63" s="30">
        <f>IF(OR($A63="",$B63=""),"",'OddsRatio_working_2-way'!M62)</f>
        <v>2.1061326375099441</v>
      </c>
      <c r="I63" s="30">
        <f>IF(OR($A63="",$B63=""),"",'OddsRatio_working_2-way'!N62)</f>
        <v>1.904050713349474</v>
      </c>
      <c r="J63" s="30">
        <f>IF('Log_working_2-way'!$D62="","",A63^('Log_working_2-way'!$D62))</f>
        <v>2.1076465292124213</v>
      </c>
      <c r="K63" s="32">
        <f>IF('Log_working_2-way'!$D62="","",B63^('Log_working_2-way'!$D62))</f>
        <v>1.9028150891340896</v>
      </c>
      <c r="L63" s="37">
        <f t="shared" si="17"/>
        <v>0.47557840616966585</v>
      </c>
      <c r="M63" s="37">
        <f t="shared" si="18"/>
        <v>0.52442159383033427</v>
      </c>
      <c r="N63" s="38">
        <v>159</v>
      </c>
      <c r="O63" s="38">
        <f t="shared" si="19"/>
        <v>81.058823529411768</v>
      </c>
      <c r="P63" s="38">
        <f t="shared" si="20"/>
        <v>73.054054054054063</v>
      </c>
      <c r="Q63" s="38">
        <f t="shared" si="21"/>
        <v>85.945945945945937</v>
      </c>
      <c r="R63" s="38">
        <f t="shared" si="22"/>
        <v>77.941176470588232</v>
      </c>
      <c r="S63" s="39">
        <f t="shared" si="23"/>
        <v>-4.8871224165341687</v>
      </c>
      <c r="T63" s="39">
        <f t="shared" si="24"/>
        <v>-4.8871224165341687</v>
      </c>
      <c r="U63" t="s">
        <v>77</v>
      </c>
      <c r="V63" t="s">
        <v>109</v>
      </c>
      <c r="W63" t="s">
        <v>146</v>
      </c>
      <c r="X63" t="s">
        <v>300</v>
      </c>
      <c r="Y63" s="41"/>
    </row>
    <row r="64" spans="1:25" ht="15" x14ac:dyDescent="0.25">
      <c r="A64">
        <v>2.0099999999999998</v>
      </c>
      <c r="B64">
        <v>1.88</v>
      </c>
      <c r="C64" s="29">
        <f t="shared" si="0"/>
        <v>2.9427331427966497E-2</v>
      </c>
      <c r="D64" s="30">
        <f>IF(OR($A64="",$B64=""),"",A64*'MPTO_working_2-way'!$G63)</f>
        <v>2.0691489361702122</v>
      </c>
      <c r="E64" s="32">
        <f>IF(OR($A64="",$B64=""),"",B64*'MPTO_working_2-way'!$G63)</f>
        <v>1.9353233830845769</v>
      </c>
      <c r="F64" s="30">
        <f>IF(OR($A64="",$B64=""),"",'MPTO_working_2-way'!D63)</f>
        <v>2.0712563034422273</v>
      </c>
      <c r="G64" s="32">
        <f>IF(OR($A64="",$B64=""),"",'MPTO_working_2-way'!E63)</f>
        <v>1.9334834220221038</v>
      </c>
      <c r="H64" s="30">
        <f>IF(OR($A64="",$B64=""),"",'OddsRatio_working_2-way'!M63)</f>
        <v>2.0713203408538785</v>
      </c>
      <c r="I64" s="30">
        <f>IF(OR($A64="",$B64=""),"",'OddsRatio_working_2-way'!N63)</f>
        <v>1.9334276237142709</v>
      </c>
      <c r="J64" s="30">
        <f>IF('Log_working_2-way'!$D63="","",A64^('Log_working_2-way'!$D63))</f>
        <v>2.0722780043286777</v>
      </c>
      <c r="K64" s="32">
        <f>IF('Log_working_2-way'!$D63="","",B64^('Log_working_2-way'!$D63))</f>
        <v>1.9325939690668699</v>
      </c>
      <c r="L64" s="37">
        <f t="shared" si="17"/>
        <v>0.48329048843187672</v>
      </c>
      <c r="M64" s="37">
        <f t="shared" si="18"/>
        <v>0.5167095115681235</v>
      </c>
      <c r="N64" s="38">
        <v>160</v>
      </c>
      <c r="O64" s="38">
        <f t="shared" si="19"/>
        <v>80.398009950248749</v>
      </c>
      <c r="P64" s="38">
        <f t="shared" si="20"/>
        <v>74.893617021276569</v>
      </c>
      <c r="Q64" s="38">
        <f t="shared" si="21"/>
        <v>85.106382978723403</v>
      </c>
      <c r="R64" s="38">
        <f t="shared" si="22"/>
        <v>79.601990049751251</v>
      </c>
      <c r="S64" s="39">
        <f t="shared" si="23"/>
        <v>-4.7083730284746537</v>
      </c>
      <c r="T64" s="39">
        <f t="shared" si="24"/>
        <v>-4.7083730284746821</v>
      </c>
      <c r="U64" t="s">
        <v>108</v>
      </c>
      <c r="V64" t="s">
        <v>113</v>
      </c>
      <c r="W64" t="s">
        <v>146</v>
      </c>
      <c r="X64" t="s">
        <v>300</v>
      </c>
      <c r="Y64" s="41"/>
    </row>
    <row r="65" spans="1:25" ht="15" x14ac:dyDescent="0.25">
      <c r="A65">
        <v>1.68</v>
      </c>
      <c r="B65">
        <v>2.21</v>
      </c>
      <c r="C65" s="29">
        <f t="shared" si="0"/>
        <v>4.772678302090072E-2</v>
      </c>
      <c r="D65" s="30">
        <f>IF(OR($A65="",$B65=""),"",A65*'MPTO_working_2-way'!$G64)</f>
        <v>1.7601809954751131</v>
      </c>
      <c r="E65" s="32">
        <f>IF(OR($A65="",$B65=""),"",B65*'MPTO_working_2-way'!$G64)</f>
        <v>2.3154761904761907</v>
      </c>
      <c r="F65" s="30">
        <f>IF(OR($A65="",$B65=""),"",'MPTO_working_2-way'!D64)</f>
        <v>1.7501649853870085</v>
      </c>
      <c r="G65" s="32">
        <f>IF(OR($A65="",$B65=""),"",'MPTO_working_2-way'!E64)</f>
        <v>2.3330400904863642</v>
      </c>
      <c r="H65" s="30">
        <f>IF(OR($A65="",$B65=""),"",'OddsRatio_working_2-way'!M64)</f>
        <v>1.7496555682941202</v>
      </c>
      <c r="I65" s="30">
        <f>IF(OR($A65="",$B65=""),"",'OddsRatio_working_2-way'!N64)</f>
        <v>2.3339459376998315</v>
      </c>
      <c r="J65" s="30">
        <f>IF('Log_working_2-way'!$D64="","",A65^('Log_working_2-way'!$D64))</f>
        <v>1.7450661905782558</v>
      </c>
      <c r="K65" s="32">
        <f>IF('Log_working_2-way'!$D64="","",B65^('Log_working_2-way'!$D64))</f>
        <v>2.3421626328567902</v>
      </c>
      <c r="L65" s="37">
        <f t="shared" si="17"/>
        <v>0.56812339331619544</v>
      </c>
      <c r="M65" s="37">
        <f t="shared" si="18"/>
        <v>0.43187660668380456</v>
      </c>
      <c r="N65" s="38">
        <v>161</v>
      </c>
      <c r="O65" s="38">
        <f t="shared" si="19"/>
        <v>65.166666666666671</v>
      </c>
      <c r="P65" s="38">
        <f t="shared" si="20"/>
        <v>88.149321266968329</v>
      </c>
      <c r="Q65" s="38">
        <f t="shared" si="21"/>
        <v>72.850678733031671</v>
      </c>
      <c r="R65" s="38">
        <f t="shared" si="22"/>
        <v>95.833333333333329</v>
      </c>
      <c r="S65" s="39">
        <f t="shared" si="23"/>
        <v>-7.6840120663649998</v>
      </c>
      <c r="T65" s="39">
        <f t="shared" si="24"/>
        <v>-7.6840120663649998</v>
      </c>
      <c r="U65" t="s">
        <v>196</v>
      </c>
      <c r="V65" t="s">
        <v>197</v>
      </c>
      <c r="W65" t="s">
        <v>303</v>
      </c>
      <c r="X65" t="s">
        <v>301</v>
      </c>
      <c r="Y65" s="41"/>
    </row>
    <row r="66" spans="1:25" ht="15" x14ac:dyDescent="0.25">
      <c r="A66">
        <v>1.77</v>
      </c>
      <c r="B66">
        <v>2.08</v>
      </c>
      <c r="C66" s="29">
        <f t="shared" si="0"/>
        <v>4.5740982181660117E-2</v>
      </c>
      <c r="D66" s="30">
        <f>IF(OR($A66="",$B66=""),"",A66*'MPTO_working_2-way'!$G65)</f>
        <v>1.8509615384615383</v>
      </c>
      <c r="E66" s="32">
        <f>IF(OR($A66="",$B66=""),"",B66*'MPTO_working_2-way'!$G65)</f>
        <v>2.1751412429378529</v>
      </c>
      <c r="F66" s="30">
        <f>IF(OR($A66="",$B66=""),"",'MPTO_working_2-way'!D65)</f>
        <v>1.8446738150115241</v>
      </c>
      <c r="G66" s="32">
        <f>IF(OR($A66="",$B66=""),"",'MPTO_working_2-way'!E65)</f>
        <v>2.1838889547989084</v>
      </c>
      <c r="H66" s="30">
        <f>IF(OR($A66="",$B66=""),"",'OddsRatio_working_2-way'!M65)</f>
        <v>1.8443713418650365</v>
      </c>
      <c r="I66" s="30">
        <f>IF(OR($A66="",$B66=""),"",'OddsRatio_working_2-way'!N65)</f>
        <v>2.1843130509275839</v>
      </c>
      <c r="J66" s="30">
        <f>IF('Log_working_2-way'!$D65="","",A66^('Log_working_2-way'!$D65))</f>
        <v>1.8414907985847828</v>
      </c>
      <c r="K66" s="32">
        <f>IF('Log_working_2-way'!$D65="","",B66^('Log_working_2-way'!$D65))</f>
        <v>2.1883671237775504</v>
      </c>
      <c r="L66" s="37">
        <f t="shared" si="17"/>
        <v>0.54025974025974033</v>
      </c>
      <c r="M66" s="37">
        <f t="shared" si="18"/>
        <v>0.45974025974025978</v>
      </c>
      <c r="N66" s="38">
        <v>162</v>
      </c>
      <c r="O66" s="38">
        <f t="shared" si="19"/>
        <v>70.47457627118645</v>
      </c>
      <c r="P66" s="38">
        <f t="shared" si="20"/>
        <v>84.115384615384627</v>
      </c>
      <c r="Q66" s="38">
        <f t="shared" si="21"/>
        <v>77.884615384615373</v>
      </c>
      <c r="R66" s="38">
        <f t="shared" si="22"/>
        <v>91.525423728813564</v>
      </c>
      <c r="S66" s="39">
        <f t="shared" si="23"/>
        <v>-7.4100391134289225</v>
      </c>
      <c r="T66" s="39">
        <f t="shared" si="24"/>
        <v>-7.4100391134289367</v>
      </c>
      <c r="U66" t="s">
        <v>198</v>
      </c>
      <c r="V66" t="s">
        <v>199</v>
      </c>
      <c r="W66" t="s">
        <v>303</v>
      </c>
      <c r="X66" t="s">
        <v>301</v>
      </c>
      <c r="Y66" s="41"/>
    </row>
    <row r="67" spans="1:25" ht="15" x14ac:dyDescent="0.25">
      <c r="A67">
        <v>1.48</v>
      </c>
      <c r="B67">
        <v>2.65</v>
      </c>
      <c r="C67" s="29">
        <f t="shared" ref="C67:C125" si="25">IF(OR($A67="",$B67=""),"",(1/A67)+(1/B67)-1)</f>
        <v>5.3034166241713532E-2</v>
      </c>
      <c r="D67" s="30">
        <f>IF(OR($A67="",$B67=""),"",A67*'MPTO_working_2-way'!$G66)</f>
        <v>1.5584905660377359</v>
      </c>
      <c r="E67" s="32">
        <f>IF(OR($A67="",$B67=""),"",B67*'MPTO_working_2-way'!$G66)</f>
        <v>2.7905405405405408</v>
      </c>
      <c r="F67" s="30">
        <f>IF(OR($A67="",$B67=""),"",'MPTO_working_2-way'!D66)</f>
        <v>1.5404556166535743</v>
      </c>
      <c r="G67" s="32">
        <f>IF(OR($A67="",$B67=""),"",'MPTO_working_2-way'!E66)</f>
        <v>2.8502906976744189</v>
      </c>
      <c r="H67" s="30">
        <f>IF(OR($A67="",$B67=""),"",'OddsRatio_working_2-way'!M66)</f>
        <v>1.539359889970594</v>
      </c>
      <c r="I67" s="30">
        <f>IF(OR($A67="",$B67=""),"",'OddsRatio_working_2-way'!N66)</f>
        <v>2.8540496217739157</v>
      </c>
      <c r="J67" s="30">
        <f>IF('Log_working_2-way'!$D66="","",A67^('Log_working_2-way'!$D66))</f>
        <v>1.5310477961199003</v>
      </c>
      <c r="K67" s="32">
        <f>IF('Log_working_2-way'!$D66="","",B67^('Log_working_2-way'!$D66))</f>
        <v>2.8830696733895005</v>
      </c>
      <c r="L67" s="37">
        <f t="shared" si="17"/>
        <v>0.64164648910411615</v>
      </c>
      <c r="M67" s="37">
        <f t="shared" si="18"/>
        <v>0.35835351089588374</v>
      </c>
      <c r="N67" s="38">
        <v>163</v>
      </c>
      <c r="O67" s="38">
        <f t="shared" si="19"/>
        <v>52.86486486486487</v>
      </c>
      <c r="P67" s="38">
        <f t="shared" si="20"/>
        <v>101.49056603773585</v>
      </c>
      <c r="Q67" s="38">
        <f t="shared" si="21"/>
        <v>61.509433962264154</v>
      </c>
      <c r="R67" s="38">
        <f t="shared" si="22"/>
        <v>110.13513513513513</v>
      </c>
      <c r="S67" s="39">
        <f t="shared" si="23"/>
        <v>-8.6445690973992839</v>
      </c>
      <c r="T67" s="39">
        <f t="shared" si="24"/>
        <v>-8.6445690973992839</v>
      </c>
      <c r="U67" t="s">
        <v>200</v>
      </c>
      <c r="V67" t="s">
        <v>201</v>
      </c>
      <c r="W67" t="s">
        <v>303</v>
      </c>
      <c r="X67" t="s">
        <v>301</v>
      </c>
      <c r="Y67" s="41"/>
    </row>
    <row r="68" spans="1:25" ht="15" x14ac:dyDescent="0.25">
      <c r="A68">
        <v>1.74</v>
      </c>
      <c r="B68">
        <v>2.12</v>
      </c>
      <c r="C68" s="29">
        <f t="shared" si="25"/>
        <v>4.6410756885707949E-2</v>
      </c>
      <c r="D68" s="30">
        <f>IF(OR($A68="",$B68=""),"",A68*'MPTO_working_2-way'!$G67)</f>
        <v>1.8207547169811318</v>
      </c>
      <c r="E68" s="32">
        <f>IF(OR($A68="",$B68=""),"",B68*'MPTO_working_2-way'!$G67)</f>
        <v>2.2183908045977008</v>
      </c>
      <c r="F68" s="30">
        <f>IF(OR($A68="",$B68=""),"",'MPTO_working_2-way'!D67)</f>
        <v>1.8132127408572549</v>
      </c>
      <c r="G68" s="32">
        <f>IF(OR($A68="",$B68=""),"",'MPTO_working_2-way'!E67)</f>
        <v>2.2296905222437133</v>
      </c>
      <c r="H68" s="30">
        <f>IF(OR($A68="",$B68=""),"",'OddsRatio_working_2-way'!M67)</f>
        <v>1.8128433340529317</v>
      </c>
      <c r="I68" s="30">
        <f>IF(OR($A68="",$B68=""),"",'OddsRatio_working_2-way'!N67)</f>
        <v>2.2302493704584911</v>
      </c>
      <c r="J68" s="30">
        <f>IF('Log_working_2-way'!$D67="","",A68^('Log_working_2-way'!$D67))</f>
        <v>1.8093883298066613</v>
      </c>
      <c r="K68" s="32">
        <f>IF('Log_working_2-way'!$D67="","",B68^('Log_working_2-way'!$D67))</f>
        <v>2.235500887736106</v>
      </c>
      <c r="L68" s="37">
        <f t="shared" si="17"/>
        <v>0.5492227979274612</v>
      </c>
      <c r="M68" s="37">
        <f t="shared" si="18"/>
        <v>0.45077720207253896</v>
      </c>
      <c r="N68" s="38">
        <v>164</v>
      </c>
      <c r="O68" s="38">
        <f t="shared" si="19"/>
        <v>69.747126436781613</v>
      </c>
      <c r="P68" s="38">
        <f t="shared" si="20"/>
        <v>86.641509433962256</v>
      </c>
      <c r="Q68" s="38">
        <f t="shared" si="21"/>
        <v>77.35849056603773</v>
      </c>
      <c r="R68" s="38">
        <f t="shared" si="22"/>
        <v>94.252873563218387</v>
      </c>
      <c r="S68" s="39">
        <f t="shared" si="23"/>
        <v>-7.6113641292561169</v>
      </c>
      <c r="T68" s="39">
        <f t="shared" si="24"/>
        <v>-7.6113641292561312</v>
      </c>
      <c r="U68" t="s">
        <v>202</v>
      </c>
      <c r="V68" t="s">
        <v>203</v>
      </c>
      <c r="W68" t="s">
        <v>303</v>
      </c>
      <c r="X68" t="s">
        <v>301</v>
      </c>
      <c r="Y68" s="41"/>
    </row>
    <row r="69" spans="1:25" ht="15" x14ac:dyDescent="0.25">
      <c r="A69">
        <v>1.63</v>
      </c>
      <c r="B69">
        <v>2.2999999999999998</v>
      </c>
      <c r="C69" s="29">
        <f t="shared" si="25"/>
        <v>4.8279541210989763E-2</v>
      </c>
      <c r="D69" s="30">
        <f>IF(OR($A69="",$B69=""),"",A69*'MPTO_working_2-way'!$G68)</f>
        <v>1.7086956521739132</v>
      </c>
      <c r="E69" s="32">
        <f>IF(OR($A69="",$B69=""),"",B69*'MPTO_working_2-way'!$G68)</f>
        <v>2.4110429447852764</v>
      </c>
      <c r="F69" s="30">
        <f>IF(OR($A69="",$B69=""),"",'MPTO_working_2-way'!D68)</f>
        <v>1.6967639737497173</v>
      </c>
      <c r="G69" s="32">
        <f>IF(OR($A69="",$B69=""),"",'MPTO_working_2-way'!E68)</f>
        <v>2.4352062357908415</v>
      </c>
      <c r="H69" s="30">
        <f>IF(OR($A69="",$B69=""),"",'OddsRatio_working_2-way'!M68)</f>
        <v>1.6961432213383858</v>
      </c>
      <c r="I69" s="30">
        <f>IF(OR($A69="",$B69=""),"",'OddsRatio_working_2-way'!N68)</f>
        <v>2.4364860122855578</v>
      </c>
      <c r="J69" s="30">
        <f>IF('Log_working_2-way'!$D68="","",A69^('Log_working_2-way'!$D68))</f>
        <v>1.6906747443214869</v>
      </c>
      <c r="K69" s="32">
        <f>IF('Log_working_2-way'!$D68="","",B69^('Log_working_2-way'!$D68))</f>
        <v>2.4478595145117024</v>
      </c>
      <c r="L69" s="37">
        <f t="shared" si="17"/>
        <v>0.58524173027989812</v>
      </c>
      <c r="M69" s="37">
        <f t="shared" si="18"/>
        <v>0.41475826972010171</v>
      </c>
      <c r="N69" s="38">
        <v>165</v>
      </c>
      <c r="O69" s="38">
        <f t="shared" si="19"/>
        <v>63.773006134969322</v>
      </c>
      <c r="P69" s="38">
        <f t="shared" si="20"/>
        <v>93.260869565217376</v>
      </c>
      <c r="Q69" s="38">
        <f t="shared" si="21"/>
        <v>71.739130434782609</v>
      </c>
      <c r="R69" s="38">
        <f t="shared" si="22"/>
        <v>101.22699386503068</v>
      </c>
      <c r="S69" s="39">
        <f t="shared" si="23"/>
        <v>-7.9661242998132877</v>
      </c>
      <c r="T69" s="39">
        <f t="shared" si="24"/>
        <v>-7.9661242998133019</v>
      </c>
      <c r="U69" t="s">
        <v>204</v>
      </c>
      <c r="V69" t="s">
        <v>205</v>
      </c>
      <c r="W69" t="s">
        <v>303</v>
      </c>
      <c r="X69" t="s">
        <v>301</v>
      </c>
      <c r="Y69" s="41"/>
    </row>
    <row r="70" spans="1:25" ht="15" x14ac:dyDescent="0.25">
      <c r="A70">
        <v>1.38</v>
      </c>
      <c r="B70">
        <v>3.1</v>
      </c>
      <c r="C70" s="29">
        <f t="shared" si="25"/>
        <v>4.7218326320710657E-2</v>
      </c>
      <c r="D70" s="30">
        <f>IF(OR($A70="",$B70=""),"",A70*'MPTO_working_2-way'!$G69)</f>
        <v>1.4451612903225806</v>
      </c>
      <c r="E70" s="32">
        <f>IF(OR($A70="",$B70=""),"",B70*'MPTO_working_2-way'!$G69)</f>
        <v>3.2463768115942031</v>
      </c>
      <c r="F70" s="30">
        <f>IF(OR($A70="",$B70=""),"",'MPTO_working_2-way'!D69)</f>
        <v>1.4264754918306102</v>
      </c>
      <c r="G70" s="32">
        <f>IF(OR($A70="",$B70=""),"",'MPTO_working_2-way'!E69)</f>
        <v>3.3448006254886633</v>
      </c>
      <c r="H70" s="30">
        <f>IF(OR($A70="",$B70=""),"",'OddsRatio_working_2-way'!M69)</f>
        <v>1.4253849796976623</v>
      </c>
      <c r="I70" s="30">
        <f>IF(OR($A70="",$B70=""),"",'OddsRatio_working_2-way'!N69)</f>
        <v>3.3508117299081355</v>
      </c>
      <c r="J70" s="30">
        <f>IF('Log_working_2-way'!$D69="","",A70^('Log_working_2-way'!$D69))</f>
        <v>1.4167283710103826</v>
      </c>
      <c r="K70" s="32">
        <f>IF('Log_working_2-way'!$D69="","",B70^('Log_working_2-way'!$D69))</f>
        <v>3.3996446355859273</v>
      </c>
      <c r="L70" s="37">
        <f t="shared" si="17"/>
        <v>0.69196428571428581</v>
      </c>
      <c r="M70" s="37">
        <f t="shared" si="18"/>
        <v>0.30803571428571425</v>
      </c>
      <c r="N70" s="38">
        <v>166</v>
      </c>
      <c r="O70" s="38">
        <f t="shared" si="19"/>
        <v>45.710144927536227</v>
      </c>
      <c r="P70" s="38">
        <f t="shared" si="20"/>
        <v>112.45161290322581</v>
      </c>
      <c r="Q70" s="38">
        <f t="shared" si="21"/>
        <v>53.548387096774192</v>
      </c>
      <c r="R70" s="38">
        <f t="shared" si="22"/>
        <v>120.28985507246378</v>
      </c>
      <c r="S70" s="39">
        <f t="shared" si="23"/>
        <v>-7.8382421692379651</v>
      </c>
      <c r="T70" s="39">
        <f t="shared" si="24"/>
        <v>-7.8382421692379722</v>
      </c>
      <c r="U70" t="s">
        <v>206</v>
      </c>
      <c r="V70" t="s">
        <v>207</v>
      </c>
      <c r="W70" t="s">
        <v>304</v>
      </c>
      <c r="X70" t="s">
        <v>301</v>
      </c>
      <c r="Y70" s="41"/>
    </row>
    <row r="71" spans="1:25" ht="15" x14ac:dyDescent="0.25">
      <c r="A71">
        <v>1.79</v>
      </c>
      <c r="B71">
        <v>2.09</v>
      </c>
      <c r="C71" s="29">
        <f t="shared" si="25"/>
        <v>3.7128117398625982E-2</v>
      </c>
      <c r="D71" s="30">
        <f>IF(OR($A71="",$B71=""),"",A71*'MPTO_working_2-way'!$G70)</f>
        <v>1.8564593301435406</v>
      </c>
      <c r="E71" s="32">
        <f>IF(OR($A71="",$B71=""),"",B71*'MPTO_working_2-way'!$G70)</f>
        <v>2.1675977653631282</v>
      </c>
      <c r="F71" s="30">
        <f>IF(OR($A71="",$B71=""),"",'MPTO_working_2-way'!D70)</f>
        <v>1.8515255747197545</v>
      </c>
      <c r="G71" s="32">
        <f>IF(OR($A71="",$B71=""),"",'MPTO_working_2-way'!E70)</f>
        <v>2.1743628490889537</v>
      </c>
      <c r="H71" s="30">
        <f>IF(OR($A71="",$B71=""),"",'OddsRatio_working_2-way'!M70)</f>
        <v>1.8513346241060764</v>
      </c>
      <c r="I71" s="30">
        <f>IF(OR($A71="",$B71=""),"",'OddsRatio_working_2-way'!N70)</f>
        <v>2.1746262535134471</v>
      </c>
      <c r="J71" s="30">
        <f>IF('Log_working_2-way'!$D70="","",A71^('Log_working_2-way'!$D70))</f>
        <v>1.8490885498780329</v>
      </c>
      <c r="K71" s="32">
        <f>IF('Log_working_2-way'!$D70="","",B71^('Log_working_2-way'!$D70))</f>
        <v>2.177733465070919</v>
      </c>
      <c r="L71" s="37">
        <f t="shared" si="17"/>
        <v>0.53865979381443296</v>
      </c>
      <c r="M71" s="37">
        <f t="shared" si="18"/>
        <v>0.46134020618556709</v>
      </c>
      <c r="N71" s="38">
        <v>167</v>
      </c>
      <c r="O71" s="38">
        <f t="shared" si="19"/>
        <v>73.703910614525142</v>
      </c>
      <c r="P71" s="38">
        <f t="shared" si="20"/>
        <v>87.095693779904309</v>
      </c>
      <c r="Q71" s="38">
        <f t="shared" si="21"/>
        <v>79.904306220095705</v>
      </c>
      <c r="R71" s="38">
        <f t="shared" si="22"/>
        <v>93.296089385474858</v>
      </c>
      <c r="S71" s="39">
        <f t="shared" si="23"/>
        <v>-6.2003956055705629</v>
      </c>
      <c r="T71" s="39">
        <f t="shared" si="24"/>
        <v>-6.2003956055705487</v>
      </c>
      <c r="U71" t="s">
        <v>208</v>
      </c>
      <c r="V71" t="s">
        <v>209</v>
      </c>
      <c r="W71" t="s">
        <v>304</v>
      </c>
      <c r="X71" t="s">
        <v>301</v>
      </c>
      <c r="Y71" s="41"/>
    </row>
    <row r="72" spans="1:25" ht="15" x14ac:dyDescent="0.25">
      <c r="A72">
        <v>2.0099999999999998</v>
      </c>
      <c r="B72">
        <v>1.87</v>
      </c>
      <c r="C72" s="29">
        <f t="shared" si="25"/>
        <v>3.22717960997152E-2</v>
      </c>
      <c r="D72" s="30">
        <f>IF(OR($A72="",$B72=""),"",A72*'MPTO_working_2-way'!$G71)</f>
        <v>2.0748663101604272</v>
      </c>
      <c r="E72" s="32">
        <f>IF(OR($A72="",$B72=""),"",B72*'MPTO_working_2-way'!$G71)</f>
        <v>1.9303482587064675</v>
      </c>
      <c r="F72" s="30">
        <f>IF(OR($A72="",$B72=""),"",'MPTO_working_2-way'!D71)</f>
        <v>2.0773758532069522</v>
      </c>
      <c r="G72" s="32">
        <f>IF(OR($A72="",$B72=""),"",'MPTO_working_2-way'!E71)</f>
        <v>1.9281811886013285</v>
      </c>
      <c r="H72" s="30">
        <f>IF(OR($A72="",$B72=""),"",'OddsRatio_working_2-way'!M71)</f>
        <v>2.0774597626964471</v>
      </c>
      <c r="I72" s="30">
        <f>IF(OR($A72="",$B72=""),"",'OddsRatio_working_2-way'!N71)</f>
        <v>1.9281089045009006</v>
      </c>
      <c r="J72" s="30">
        <f>IF('Log_working_2-way'!$D71="","",A72^('Log_working_2-way'!$D71))</f>
        <v>2.0786033258509891</v>
      </c>
      <c r="K72" s="32">
        <f>IF('Log_working_2-way'!$D71="","",B72^('Log_working_2-way'!$D71))</f>
        <v>1.9271248994258339</v>
      </c>
      <c r="L72" s="37">
        <f t="shared" si="17"/>
        <v>0.48195876288659806</v>
      </c>
      <c r="M72" s="37">
        <f t="shared" si="18"/>
        <v>0.51804123711340211</v>
      </c>
      <c r="N72" s="38">
        <v>168</v>
      </c>
      <c r="O72" s="38">
        <f t="shared" si="19"/>
        <v>84.417910447761187</v>
      </c>
      <c r="P72" s="38">
        <f t="shared" si="20"/>
        <v>78.160427807486627</v>
      </c>
      <c r="Q72" s="38">
        <f t="shared" si="21"/>
        <v>89.839572192513359</v>
      </c>
      <c r="R72" s="38">
        <f t="shared" si="22"/>
        <v>83.582089552238813</v>
      </c>
      <c r="S72" s="39">
        <f t="shared" si="23"/>
        <v>-5.4216617447521713</v>
      </c>
      <c r="T72" s="39">
        <f t="shared" si="24"/>
        <v>-5.4216617447521855</v>
      </c>
      <c r="U72" t="s">
        <v>210</v>
      </c>
      <c r="V72" t="s">
        <v>211</v>
      </c>
      <c r="W72" t="s">
        <v>304</v>
      </c>
      <c r="X72" t="s">
        <v>301</v>
      </c>
      <c r="Y72" s="41"/>
    </row>
    <row r="73" spans="1:25" ht="15" x14ac:dyDescent="0.25">
      <c r="A73">
        <v>1.76</v>
      </c>
      <c r="B73">
        <v>2.12</v>
      </c>
      <c r="C73" s="29">
        <f t="shared" si="25"/>
        <v>3.9879931389365408E-2</v>
      </c>
      <c r="D73" s="30">
        <f>IF(OR($A73="",$B73=""),"",A73*'MPTO_working_2-way'!$G72)</f>
        <v>1.8301886792452831</v>
      </c>
      <c r="E73" s="32">
        <f>IF(OR($A73="",$B73=""),"",B73*'MPTO_working_2-way'!$G72)</f>
        <v>2.2045454545454546</v>
      </c>
      <c r="F73" s="30">
        <f>IF(OR($A73="",$B73=""),"",'MPTO_working_2-way'!D72)</f>
        <v>1.8240125146656239</v>
      </c>
      <c r="G73" s="32">
        <f>IF(OR($A73="",$B73=""),"",'MPTO_working_2-way'!E72)</f>
        <v>2.213573801613669</v>
      </c>
      <c r="H73" s="30">
        <f>IF(OR($A73="",$B73=""),"",'OddsRatio_working_2-way'!M72)</f>
        <v>1.8237544710479137</v>
      </c>
      <c r="I73" s="30">
        <f>IF(OR($A73="",$B73=""),"",'OddsRatio_working_2-way'!N72)</f>
        <v>2.2139539573337679</v>
      </c>
      <c r="J73" s="30">
        <f>IF('Log_working_2-way'!$D72="","",A73^('Log_working_2-way'!$D72))</f>
        <v>1.8209380433579214</v>
      </c>
      <c r="K73" s="32">
        <f>IF('Log_working_2-way'!$D72="","",B73^('Log_working_2-way'!$D72))</f>
        <v>2.2181187217362539</v>
      </c>
      <c r="L73" s="37">
        <f t="shared" si="17"/>
        <v>0.54639175257731953</v>
      </c>
      <c r="M73" s="37">
        <f t="shared" si="18"/>
        <v>0.45360824742268041</v>
      </c>
      <c r="N73" s="38">
        <v>169</v>
      </c>
      <c r="O73" s="38">
        <f t="shared" si="19"/>
        <v>72.977272727272734</v>
      </c>
      <c r="P73" s="38">
        <f t="shared" si="20"/>
        <v>89.28301886792454</v>
      </c>
      <c r="Q73" s="38">
        <f t="shared" si="21"/>
        <v>79.71698113207546</v>
      </c>
      <c r="R73" s="38">
        <f t="shared" si="22"/>
        <v>96.02272727272728</v>
      </c>
      <c r="S73" s="39">
        <f t="shared" si="23"/>
        <v>-6.7397084048027267</v>
      </c>
      <c r="T73" s="39">
        <f t="shared" si="24"/>
        <v>-6.7397084048027409</v>
      </c>
      <c r="U73" t="s">
        <v>212</v>
      </c>
      <c r="V73" t="s">
        <v>213</v>
      </c>
      <c r="W73" t="s">
        <v>304</v>
      </c>
      <c r="X73" t="s">
        <v>301</v>
      </c>
      <c r="Y73" s="41"/>
    </row>
    <row r="74" spans="1:25" ht="15" x14ac:dyDescent="0.25">
      <c r="A74">
        <v>2.06</v>
      </c>
      <c r="B74">
        <v>1.83</v>
      </c>
      <c r="C74" s="29">
        <f t="shared" si="25"/>
        <v>3.1884980635577431E-2</v>
      </c>
      <c r="D74" s="30">
        <f>IF(OR($A74="",$B74=""),"",A74*'MPTO_working_2-way'!$G73)</f>
        <v>2.1256830601092895</v>
      </c>
      <c r="E74" s="32">
        <f>IF(OR($A74="",$B74=""),"",B74*'MPTO_working_2-way'!$G73)</f>
        <v>1.8883495145631068</v>
      </c>
      <c r="F74" s="30">
        <f>IF(OR($A74="",$B74=""),"",'MPTO_working_2-way'!D73)</f>
        <v>2.1299508446804905</v>
      </c>
      <c r="G74" s="32">
        <f>IF(OR($A74="",$B74=""),"",'MPTO_working_2-way'!E73)</f>
        <v>1.8849942497124856</v>
      </c>
      <c r="H74" s="30">
        <f>IF(OR($A74="",$B74=""),"",'OddsRatio_working_2-way'!M73)</f>
        <v>2.1300922235529893</v>
      </c>
      <c r="I74" s="30">
        <f>IF(OR($A74="",$B74=""),"",'OddsRatio_working_2-way'!N73)</f>
        <v>1.8848835335367746</v>
      </c>
      <c r="J74" s="30">
        <f>IF('Log_working_2-way'!$D73="","",A74^('Log_working_2-way'!$D73))</f>
        <v>2.1320394516231058</v>
      </c>
      <c r="K74" s="32">
        <f>IF('Log_working_2-way'!$D73="","",B74^('Log_working_2-way'!$D73))</f>
        <v>1.8833614398916756</v>
      </c>
      <c r="L74" s="37">
        <f t="shared" si="17"/>
        <v>0.47043701799485865</v>
      </c>
      <c r="M74" s="37">
        <f t="shared" si="18"/>
        <v>0.5295629820051414</v>
      </c>
      <c r="N74" s="38">
        <v>170</v>
      </c>
      <c r="O74" s="38">
        <f t="shared" si="19"/>
        <v>87.475728155339795</v>
      </c>
      <c r="P74" s="38">
        <f t="shared" si="20"/>
        <v>77.103825136612031</v>
      </c>
      <c r="Q74" s="38">
        <f t="shared" si="21"/>
        <v>92.896174863387969</v>
      </c>
      <c r="R74" s="38">
        <f t="shared" si="22"/>
        <v>82.524271844660191</v>
      </c>
      <c r="S74" s="39">
        <f t="shared" si="23"/>
        <v>-5.4204467080481749</v>
      </c>
      <c r="T74" s="39">
        <f t="shared" si="24"/>
        <v>-5.4204467080481606</v>
      </c>
      <c r="U74" t="s">
        <v>214</v>
      </c>
      <c r="V74" t="s">
        <v>215</v>
      </c>
      <c r="W74" t="s">
        <v>304</v>
      </c>
      <c r="X74" t="s">
        <v>301</v>
      </c>
      <c r="Y74" s="41"/>
    </row>
    <row r="75" spans="1:25" ht="15" x14ac:dyDescent="0.25">
      <c r="A75">
        <v>2.25</v>
      </c>
      <c r="B75">
        <v>1.68</v>
      </c>
      <c r="C75" s="29">
        <f t="shared" si="25"/>
        <v>3.9682539682539542E-2</v>
      </c>
      <c r="D75" s="30">
        <f>IF(OR($A75="",$B75=""),"",A75*'MPTO_working_2-way'!$G74)</f>
        <v>2.339285714285714</v>
      </c>
      <c r="E75" s="32">
        <f>IF(OR($A75="",$B75=""),"",B75*'MPTO_working_2-way'!$G74)</f>
        <v>1.7466666666666664</v>
      </c>
      <c r="F75" s="30">
        <f>IF(OR($A75="",$B75=""),"",'MPTO_working_2-way'!D74)</f>
        <v>2.3551401869158877</v>
      </c>
      <c r="G75" s="32">
        <f>IF(OR($A75="",$B75=""),"",'MPTO_working_2-way'!E74)</f>
        <v>1.7379310344827583</v>
      </c>
      <c r="H75" s="30">
        <f>IF(OR($A75="",$B75=""),"",'OddsRatio_working_2-way'!M74)</f>
        <v>2.3558153613666013</v>
      </c>
      <c r="I75" s="30">
        <f>IF(OR($A75="",$B75=""),"",'OddsRatio_working_2-way'!N74)</f>
        <v>1.7375635565834309</v>
      </c>
      <c r="J75" s="30">
        <f>IF('Log_working_2-way'!$D74="","",A75^('Log_working_2-way'!$D74))</f>
        <v>2.3631739395308338</v>
      </c>
      <c r="K75" s="32">
        <f>IF('Log_working_2-way'!$D74="","",B75^('Log_working_2-way'!$D74))</f>
        <v>1.733582099100242</v>
      </c>
      <c r="L75" s="37">
        <f t="shared" si="17"/>
        <v>0.4274809160305344</v>
      </c>
      <c r="M75" s="37">
        <f t="shared" si="18"/>
        <v>0.57251908396946571</v>
      </c>
      <c r="N75" s="38">
        <v>171</v>
      </c>
      <c r="O75" s="38">
        <f t="shared" si="19"/>
        <v>95</v>
      </c>
      <c r="P75" s="38">
        <f t="shared" si="20"/>
        <v>69.214285714285694</v>
      </c>
      <c r="Q75" s="38">
        <f t="shared" si="21"/>
        <v>101.78571428571429</v>
      </c>
      <c r="R75" s="38">
        <f t="shared" si="22"/>
        <v>76</v>
      </c>
      <c r="S75" s="39">
        <f t="shared" si="23"/>
        <v>-6.7857142857142918</v>
      </c>
      <c r="T75" s="39">
        <f t="shared" si="24"/>
        <v>-6.785714285714306</v>
      </c>
      <c r="U75" t="s">
        <v>216</v>
      </c>
      <c r="V75" t="s">
        <v>217</v>
      </c>
      <c r="W75" t="s">
        <v>304</v>
      </c>
      <c r="X75" t="s">
        <v>301</v>
      </c>
      <c r="Y75" s="41"/>
    </row>
    <row r="76" spans="1:25" ht="15" x14ac:dyDescent="0.25">
      <c r="A76">
        <v>2.29</v>
      </c>
      <c r="B76">
        <v>1.68</v>
      </c>
      <c r="C76" s="29">
        <f t="shared" si="25"/>
        <v>3.1919317945518833E-2</v>
      </c>
      <c r="D76" s="30">
        <f>IF(OR($A76="",$B76=""),"",A76*'MPTO_working_2-way'!$G75)</f>
        <v>2.3630952380952381</v>
      </c>
      <c r="E76" s="32">
        <f>IF(OR($A76="",$B76=""),"",B76*'MPTO_working_2-way'!$G75)</f>
        <v>1.7336244541484715</v>
      </c>
      <c r="F76" s="30">
        <f>IF(OR($A76="",$B76=""),"",'MPTO_working_2-way'!D75)</f>
        <v>2.3768688990485605</v>
      </c>
      <c r="G76" s="32">
        <f>IF(OR($A76="",$B76=""),"",'MPTO_working_2-way'!E75)</f>
        <v>1.7262855604415328</v>
      </c>
      <c r="H76" s="30">
        <f>IF(OR($A76="",$B76=""),"",'OddsRatio_working_2-way'!M75)</f>
        <v>2.3773375851727168</v>
      </c>
      <c r="I76" s="30">
        <f>IF(OR($A76="",$B76=""),"",'OddsRatio_working_2-way'!N75)</f>
        <v>1.7260384169902692</v>
      </c>
      <c r="J76" s="30">
        <f>IF('Log_working_2-way'!$D75="","",A76^('Log_working_2-way'!$D75))</f>
        <v>2.3836811049586637</v>
      </c>
      <c r="K76" s="32">
        <f>IF('Log_working_2-way'!$D75="","",B76^('Log_working_2-way'!$D75))</f>
        <v>1.7227098761530257</v>
      </c>
      <c r="L76" s="37">
        <f t="shared" si="17"/>
        <v>0.42317380352644834</v>
      </c>
      <c r="M76" s="37">
        <f t="shared" si="18"/>
        <v>0.57682619647355171</v>
      </c>
      <c r="N76" s="38">
        <v>172</v>
      </c>
      <c r="O76" s="38">
        <f t="shared" si="19"/>
        <v>96.890829694323145</v>
      </c>
      <c r="P76" s="38">
        <f t="shared" si="20"/>
        <v>69.619047619047606</v>
      </c>
      <c r="Q76" s="38">
        <f t="shared" si="21"/>
        <v>102.38095238095238</v>
      </c>
      <c r="R76" s="38">
        <f t="shared" si="22"/>
        <v>75.109170305676855</v>
      </c>
      <c r="S76" s="39">
        <f t="shared" si="23"/>
        <v>-5.4901226866292347</v>
      </c>
      <c r="T76" s="39">
        <f t="shared" si="24"/>
        <v>-5.490122686629249</v>
      </c>
      <c r="U76" t="s">
        <v>218</v>
      </c>
      <c r="V76" t="s">
        <v>219</v>
      </c>
      <c r="W76" t="s">
        <v>305</v>
      </c>
      <c r="X76" t="s">
        <v>301</v>
      </c>
      <c r="Y76" s="41"/>
    </row>
    <row r="77" spans="1:25" ht="15" x14ac:dyDescent="0.25">
      <c r="A77">
        <v>2.08</v>
      </c>
      <c r="B77">
        <v>1.82</v>
      </c>
      <c r="C77" s="29">
        <f t="shared" si="25"/>
        <v>3.0219780219780112E-2</v>
      </c>
      <c r="D77" s="30">
        <f>IF(OR($A77="",$B77=""),"",A77*'MPTO_working_2-way'!$G76)</f>
        <v>2.1428571428571428</v>
      </c>
      <c r="E77" s="32">
        <f>IF(OR($A77="",$B77=""),"",B77*'MPTO_working_2-way'!$G76)</f>
        <v>1.8749999999999998</v>
      </c>
      <c r="F77" s="30">
        <f>IF(OR($A77="",$B77=""),"",'MPTO_working_2-way'!D76)</f>
        <v>2.1474926253687316</v>
      </c>
      <c r="G77" s="32">
        <f>IF(OR($A77="",$B77=""),"",'MPTO_working_2-way'!E76)</f>
        <v>1.8714652956298199</v>
      </c>
      <c r="H77" s="30">
        <f>IF(OR($A77="",$B77=""),"",'OddsRatio_working_2-way'!M76)</f>
        <v>2.1476380835140083</v>
      </c>
      <c r="I77" s="30">
        <f>IF(OR($A77="",$B77=""),"",'OddsRatio_working_2-way'!N76)</f>
        <v>1.8713548411865626</v>
      </c>
      <c r="J77" s="30">
        <f>IF('Log_working_2-way'!$D76="","",A77^('Log_working_2-way'!$D76))</f>
        <v>2.1497509176455911</v>
      </c>
      <c r="K77" s="32">
        <f>IF('Log_working_2-way'!$D76="","",B77^('Log_working_2-way'!$D76))</f>
        <v>1.8697536002386808</v>
      </c>
      <c r="L77" s="37">
        <f t="shared" si="17"/>
        <v>0.46666666666666667</v>
      </c>
      <c r="M77" s="37">
        <f t="shared" si="18"/>
        <v>0.53333333333333344</v>
      </c>
      <c r="N77" s="38">
        <v>173</v>
      </c>
      <c r="O77" s="38">
        <f t="shared" si="19"/>
        <v>89.82692307692308</v>
      </c>
      <c r="P77" s="38">
        <f t="shared" si="20"/>
        <v>77.945054945054949</v>
      </c>
      <c r="Q77" s="38">
        <f t="shared" si="21"/>
        <v>95.054945054945037</v>
      </c>
      <c r="R77" s="38">
        <f t="shared" si="22"/>
        <v>83.17307692307692</v>
      </c>
      <c r="S77" s="39">
        <f t="shared" si="23"/>
        <v>-5.2280219780219568</v>
      </c>
      <c r="T77" s="39">
        <f t="shared" si="24"/>
        <v>-5.228021978021971</v>
      </c>
      <c r="U77" t="s">
        <v>220</v>
      </c>
      <c r="V77" t="s">
        <v>221</v>
      </c>
      <c r="W77" t="s">
        <v>305</v>
      </c>
      <c r="X77" t="s">
        <v>301</v>
      </c>
      <c r="Y77" s="41"/>
    </row>
    <row r="78" spans="1:25" ht="15" x14ac:dyDescent="0.25">
      <c r="A78">
        <v>1.93</v>
      </c>
      <c r="B78">
        <v>1.96</v>
      </c>
      <c r="C78" s="29">
        <f t="shared" si="25"/>
        <v>2.8338796658559762E-2</v>
      </c>
      <c r="D78" s="30">
        <f>IF(OR($A78="",$B78=""),"",A78*'MPTO_working_2-way'!$G77)</f>
        <v>1.9846938775510203</v>
      </c>
      <c r="E78" s="32">
        <f>IF(OR($A78="",$B78=""),"",B78*'MPTO_working_2-way'!$G77)</f>
        <v>2.0155440414507773</v>
      </c>
      <c r="F78" s="30">
        <f>IF(OR($A78="",$B78=""),"",'MPTO_working_2-way'!D77)</f>
        <v>1.9842635333613092</v>
      </c>
      <c r="G78" s="32">
        <f>IF(OR($A78="",$B78=""),"",'MPTO_working_2-way'!E77)</f>
        <v>2.0159880622468553</v>
      </c>
      <c r="H78" s="30">
        <f>IF(OR($A78="",$B78=""),"",'OddsRatio_working_2-way'!M77)</f>
        <v>1.9842509842514759</v>
      </c>
      <c r="I78" s="30">
        <f>IF(OR($A78="",$B78=""),"",'OddsRatio_working_2-way'!N77)</f>
        <v>2.0160010160015238</v>
      </c>
      <c r="J78" s="30">
        <f>IF('Log_working_2-way'!$D77="","",A78^('Log_working_2-way'!$D77))</f>
        <v>1.9840560014719333</v>
      </c>
      <c r="K78" s="32">
        <f>IF('Log_working_2-way'!$D77="","",B78^('Log_working_2-way'!$D77))</f>
        <v>2.0162023284286739</v>
      </c>
      <c r="L78" s="37">
        <f t="shared" si="17"/>
        <v>0.50385604113110538</v>
      </c>
      <c r="M78" s="37">
        <f t="shared" si="18"/>
        <v>0.49614395886889456</v>
      </c>
      <c r="N78" s="38">
        <v>174</v>
      </c>
      <c r="O78" s="38">
        <f t="shared" si="19"/>
        <v>83.844559585492235</v>
      </c>
      <c r="P78" s="38">
        <f t="shared" si="20"/>
        <v>85.224489795918373</v>
      </c>
      <c r="Q78" s="38">
        <f t="shared" si="21"/>
        <v>88.775510204081641</v>
      </c>
      <c r="R78" s="38">
        <f t="shared" si="22"/>
        <v>90.15544041450778</v>
      </c>
      <c r="S78" s="39">
        <f t="shared" si="23"/>
        <v>-4.9309506185894065</v>
      </c>
      <c r="T78" s="39">
        <f t="shared" si="24"/>
        <v>-4.9309506185894065</v>
      </c>
      <c r="U78" t="s">
        <v>222</v>
      </c>
      <c r="V78" t="s">
        <v>223</v>
      </c>
      <c r="W78" t="s">
        <v>305</v>
      </c>
      <c r="X78" t="s">
        <v>301</v>
      </c>
      <c r="Y78" s="41"/>
    </row>
    <row r="79" spans="1:25" ht="15" x14ac:dyDescent="0.25">
      <c r="A79">
        <v>2.2599999999999998</v>
      </c>
      <c r="B79">
        <v>1.69</v>
      </c>
      <c r="C79" s="29">
        <f t="shared" si="25"/>
        <v>3.4193852437555794E-2</v>
      </c>
      <c r="D79" s="30">
        <f>IF(OR($A79="",$B79=""),"",A79*'MPTO_working_2-way'!$G78)</f>
        <v>2.3372781065088759</v>
      </c>
      <c r="E79" s="32">
        <f>IF(OR($A79="",$B79=""),"",B79*'MPTO_working_2-way'!$G78)</f>
        <v>1.7477876106194692</v>
      </c>
      <c r="F79" s="30">
        <f>IF(OR($A79="",$B79=""),"",'MPTO_working_2-way'!D78)</f>
        <v>2.3508340001231001</v>
      </c>
      <c r="G79" s="32">
        <f>IF(OR($A79="",$B79=""),"",'MPTO_working_2-way'!E78)</f>
        <v>1.740283410033262</v>
      </c>
      <c r="H79" s="30">
        <f>IF(OR($A79="",$B79=""),"",'OddsRatio_working_2-way'!M78)</f>
        <v>2.351327849384353</v>
      </c>
      <c r="I79" s="30">
        <f>IF(OR($A79="",$B79=""),"",'OddsRatio_working_2-way'!N78)</f>
        <v>1.7400128699009547</v>
      </c>
      <c r="J79" s="30">
        <f>IF('Log_working_2-way'!$D78="","",A79^('Log_working_2-way'!$D78))</f>
        <v>2.3575800032398484</v>
      </c>
      <c r="K79" s="32">
        <f>IF('Log_working_2-way'!$D78="","",B79^('Log_working_2-way'!$D78))</f>
        <v>1.7366048392090647</v>
      </c>
      <c r="L79" s="37">
        <f t="shared" si="17"/>
        <v>0.42784810126582273</v>
      </c>
      <c r="M79" s="37">
        <f t="shared" si="18"/>
        <v>0.57215189873417716</v>
      </c>
      <c r="N79" s="38">
        <v>175</v>
      </c>
      <c r="O79" s="38">
        <f t="shared" si="19"/>
        <v>97.566371681415916</v>
      </c>
      <c r="P79" s="38">
        <f t="shared" si="20"/>
        <v>71.449704142011839</v>
      </c>
      <c r="Q79" s="38">
        <f t="shared" si="21"/>
        <v>103.55029585798817</v>
      </c>
      <c r="R79" s="38">
        <f t="shared" si="22"/>
        <v>77.43362831858407</v>
      </c>
      <c r="S79" s="39">
        <f t="shared" si="23"/>
        <v>-5.9839241765722591</v>
      </c>
      <c r="T79" s="39">
        <f t="shared" si="24"/>
        <v>-5.9839241765722306</v>
      </c>
      <c r="U79" t="s">
        <v>224</v>
      </c>
      <c r="V79" t="s">
        <v>225</v>
      </c>
      <c r="W79" t="s">
        <v>305</v>
      </c>
      <c r="X79" t="s">
        <v>301</v>
      </c>
      <c r="Y79" s="41"/>
    </row>
    <row r="80" spans="1:25" ht="15" x14ac:dyDescent="0.25">
      <c r="A80">
        <v>1.86</v>
      </c>
      <c r="B80">
        <v>1.98</v>
      </c>
      <c r="C80" s="29">
        <f t="shared" si="25"/>
        <v>4.2684913652655698E-2</v>
      </c>
      <c r="D80" s="30">
        <f>IF(OR($A80="",$B80=""),"",A80*'MPTO_working_2-way'!$G79)</f>
        <v>1.9393939393939397</v>
      </c>
      <c r="E80" s="32">
        <f>IF(OR($A80="",$B80=""),"",B80*'MPTO_working_2-way'!$G79)</f>
        <v>2.0645161290322585</v>
      </c>
      <c r="F80" s="30">
        <f>IF(OR($A80="",$B80=""),"",'MPTO_working_2-way'!D79)</f>
        <v>1.9368886083938153</v>
      </c>
      <c r="G80" s="32">
        <f>IF(OR($A80="",$B80=""),"",'MPTO_working_2-way'!E79)</f>
        <v>2.0673627484001349</v>
      </c>
      <c r="H80" s="30">
        <f>IF(OR($A80="",$B80=""),"",'OddsRatio_working_2-way'!M79)</f>
        <v>1.9367769320431434</v>
      </c>
      <c r="I80" s="30">
        <f>IF(OR($A80="",$B80=""),"",'OddsRatio_working_2-way'!N79)</f>
        <v>2.0674899923282331</v>
      </c>
      <c r="J80" s="30">
        <f>IF('Log_working_2-way'!$D79="","",A80^('Log_working_2-way'!$D79))</f>
        <v>1.9356295260604794</v>
      </c>
      <c r="K80" s="32">
        <f>IF('Log_working_2-way'!$D79="","",B80^('Log_working_2-way'!$D79))</f>
        <v>2.0687991049302137</v>
      </c>
      <c r="L80" s="37">
        <f t="shared" si="17"/>
        <v>0.51562499999999989</v>
      </c>
      <c r="M80" s="37">
        <f t="shared" si="18"/>
        <v>0.48437499999999989</v>
      </c>
      <c r="N80" s="38">
        <v>176</v>
      </c>
      <c r="O80" s="38">
        <f t="shared" si="19"/>
        <v>81.376344086021504</v>
      </c>
      <c r="P80" s="38">
        <f t="shared" si="20"/>
        <v>87.111111111111128</v>
      </c>
      <c r="Q80" s="38">
        <f t="shared" si="21"/>
        <v>88.8888888888889</v>
      </c>
      <c r="R80" s="38">
        <f t="shared" si="22"/>
        <v>94.623655913978496</v>
      </c>
      <c r="S80" s="39">
        <f t="shared" si="23"/>
        <v>-7.5125448028673958</v>
      </c>
      <c r="T80" s="39">
        <f t="shared" si="24"/>
        <v>-7.5125448028673674</v>
      </c>
      <c r="U80" t="s">
        <v>226</v>
      </c>
      <c r="V80" t="s">
        <v>227</v>
      </c>
      <c r="W80" t="s">
        <v>306</v>
      </c>
      <c r="X80" t="s">
        <v>301</v>
      </c>
      <c r="Y80" s="41"/>
    </row>
    <row r="81" spans="1:25" ht="15" x14ac:dyDescent="0.25">
      <c r="A81">
        <v>1.91</v>
      </c>
      <c r="B81">
        <v>1.93</v>
      </c>
      <c r="C81" s="29">
        <f t="shared" si="25"/>
        <v>4.1694924449990456E-2</v>
      </c>
      <c r="D81" s="30">
        <f>IF(OR($A81="",$B81=""),"",A81*'MPTO_working_2-way'!$G80)</f>
        <v>1.9896373056994816</v>
      </c>
      <c r="E81" s="32">
        <f>IF(OR($A81="",$B81=""),"",B81*'MPTO_working_2-way'!$G80)</f>
        <v>2.0104712041884816</v>
      </c>
      <c r="F81" s="30">
        <f>IF(OR($A81="",$B81=""),"",'MPTO_working_2-way'!D80)</f>
        <v>1.9892075654965866</v>
      </c>
      <c r="G81" s="32">
        <f>IF(OR($A81="",$B81=""),"",'MPTO_working_2-way'!E80)</f>
        <v>2.0109101819272834</v>
      </c>
      <c r="H81" s="30">
        <f>IF(OR($A81="",$B81=""),"",'OddsRatio_working_2-way'!M80)</f>
        <v>1.9891888715790902</v>
      </c>
      <c r="I81" s="30">
        <f>IF(OR($A81="",$B81=""),"",'OddsRatio_working_2-way'!N80)</f>
        <v>2.0109292863390706</v>
      </c>
      <c r="J81" s="30">
        <f>IF('Log_working_2-way'!$D80="","",A81^('Log_working_2-way'!$D80))</f>
        <v>1.9889919289180891</v>
      </c>
      <c r="K81" s="32">
        <f>IF('Log_working_2-way'!$D80="","",B81^('Log_working_2-way'!$D80))</f>
        <v>2.0111305974900358</v>
      </c>
      <c r="L81" s="37">
        <f t="shared" si="17"/>
        <v>0.50260416666666674</v>
      </c>
      <c r="M81" s="37">
        <f t="shared" si="18"/>
        <v>0.49739583333333337</v>
      </c>
      <c r="N81" s="38">
        <v>177</v>
      </c>
      <c r="O81" s="38">
        <f t="shared" si="19"/>
        <v>84.329842931937165</v>
      </c>
      <c r="P81" s="38">
        <f t="shared" si="20"/>
        <v>85.290155440414523</v>
      </c>
      <c r="Q81" s="38">
        <f t="shared" si="21"/>
        <v>91.709844559585505</v>
      </c>
      <c r="R81" s="38">
        <f t="shared" si="22"/>
        <v>92.670157068062821</v>
      </c>
      <c r="S81" s="39">
        <f t="shared" si="23"/>
        <v>-7.3800016276483404</v>
      </c>
      <c r="T81" s="39">
        <f t="shared" si="24"/>
        <v>-7.3800016276482978</v>
      </c>
      <c r="U81" t="s">
        <v>228</v>
      </c>
      <c r="V81" t="s">
        <v>229</v>
      </c>
      <c r="W81" t="s">
        <v>306</v>
      </c>
      <c r="X81" t="s">
        <v>301</v>
      </c>
      <c r="Y81" s="41"/>
    </row>
    <row r="82" spans="1:25" ht="15" x14ac:dyDescent="0.25">
      <c r="A82">
        <v>2.12</v>
      </c>
      <c r="B82">
        <v>1.74</v>
      </c>
      <c r="C82" s="29">
        <f t="shared" si="25"/>
        <v>4.6410756885707949E-2</v>
      </c>
      <c r="D82" s="30">
        <f>IF(OR($A82="",$B82=""),"",A82*'MPTO_working_2-way'!$G81)</f>
        <v>2.2183908045977008</v>
      </c>
      <c r="E82" s="32">
        <f>IF(OR($A82="",$B82=""),"",B82*'MPTO_working_2-way'!$G81)</f>
        <v>1.8207547169811318</v>
      </c>
      <c r="F82" s="30">
        <f>IF(OR($A82="",$B82=""),"",'MPTO_working_2-way'!D81)</f>
        <v>2.2296905222437133</v>
      </c>
      <c r="G82" s="32">
        <f>IF(OR($A82="",$B82=""),"",'MPTO_working_2-way'!E81)</f>
        <v>1.8132127408572549</v>
      </c>
      <c r="H82" s="30">
        <f>IF(OR($A82="",$B82=""),"",'OddsRatio_working_2-way'!M81)</f>
        <v>2.2302493704584911</v>
      </c>
      <c r="I82" s="30">
        <f>IF(OR($A82="",$B82=""),"",'OddsRatio_working_2-way'!N81)</f>
        <v>1.8128433340529317</v>
      </c>
      <c r="J82" s="30">
        <f>IF('Log_working_2-way'!$D81="","",A82^('Log_working_2-way'!$D81))</f>
        <v>2.235500887736106</v>
      </c>
      <c r="K82" s="32">
        <f>IF('Log_working_2-way'!$D81="","",B82^('Log_working_2-way'!$D81))</f>
        <v>1.8093883298066613</v>
      </c>
      <c r="L82" s="37">
        <f t="shared" si="17"/>
        <v>0.45077720207253896</v>
      </c>
      <c r="M82" s="37">
        <f t="shared" si="18"/>
        <v>0.5492227979274612</v>
      </c>
      <c r="N82" s="38">
        <v>178</v>
      </c>
      <c r="O82" s="38">
        <f t="shared" si="19"/>
        <v>94.037735849056602</v>
      </c>
      <c r="P82" s="38">
        <f t="shared" si="20"/>
        <v>75.70114942528734</v>
      </c>
      <c r="Q82" s="38">
        <f t="shared" si="21"/>
        <v>102.29885057471263</v>
      </c>
      <c r="R82" s="38">
        <f t="shared" si="22"/>
        <v>83.962264150943383</v>
      </c>
      <c r="S82" s="39">
        <f t="shared" si="23"/>
        <v>-8.2611147256560287</v>
      </c>
      <c r="T82" s="39">
        <f t="shared" si="24"/>
        <v>-8.2611147256560429</v>
      </c>
      <c r="U82" t="s">
        <v>230</v>
      </c>
      <c r="V82" t="s">
        <v>231</v>
      </c>
      <c r="W82" t="s">
        <v>306</v>
      </c>
      <c r="X82" t="s">
        <v>301</v>
      </c>
      <c r="Y82" s="41"/>
    </row>
    <row r="83" spans="1:25" ht="15" x14ac:dyDescent="0.25">
      <c r="A83">
        <v>1.88</v>
      </c>
      <c r="B83">
        <v>1.93</v>
      </c>
      <c r="C83" s="29">
        <f t="shared" si="25"/>
        <v>5.0049608642928067E-2</v>
      </c>
      <c r="D83" s="30">
        <f>IF(OR($A83="",$B83=""),"",A83*'MPTO_working_2-way'!$G82)</f>
        <v>1.9740932642487046</v>
      </c>
      <c r="E83" s="32">
        <f>IF(OR($A83="",$B83=""),"",B83*'MPTO_working_2-way'!$G82)</f>
        <v>2.0265957446808511</v>
      </c>
      <c r="F83" s="30">
        <f>IF(OR($A83="",$B83=""),"",'MPTO_working_2-way'!D82)</f>
        <v>1.9728142670726401</v>
      </c>
      <c r="G83" s="32">
        <f>IF(OR($A83="",$B83=""),"",'MPTO_working_2-way'!E82)</f>
        <v>2.027945450480662</v>
      </c>
      <c r="H83" s="30">
        <f>IF(OR($A83="",$B83=""),"",'OddsRatio_working_2-way'!M82)</f>
        <v>1.97274691422784</v>
      </c>
      <c r="I83" s="30">
        <f>IF(OR($A83="",$B83=""),"",'OddsRatio_working_2-way'!N82)</f>
        <v>2.0280166252635121</v>
      </c>
      <c r="J83" s="30">
        <f>IF('Log_working_2-way'!$D82="","",A83^('Log_working_2-way'!$D82))</f>
        <v>1.972156892091637</v>
      </c>
      <c r="K83" s="32">
        <f>IF('Log_working_2-way'!$D82="","",B83^('Log_working_2-way'!$D82))</f>
        <v>2.0286405498267945</v>
      </c>
      <c r="L83" s="37">
        <f t="shared" si="17"/>
        <v>0.50656167979002631</v>
      </c>
      <c r="M83" s="37">
        <f t="shared" si="18"/>
        <v>0.49343832020997375</v>
      </c>
      <c r="N83" s="38">
        <v>179</v>
      </c>
      <c r="O83" s="38">
        <f t="shared" si="19"/>
        <v>83.78723404255318</v>
      </c>
      <c r="P83" s="38">
        <f t="shared" si="20"/>
        <v>86.253886010362692</v>
      </c>
      <c r="Q83" s="38">
        <f t="shared" si="21"/>
        <v>92.746113989637323</v>
      </c>
      <c r="R83" s="38">
        <f t="shared" si="22"/>
        <v>95.212765957446805</v>
      </c>
      <c r="S83" s="39">
        <f t="shared" si="23"/>
        <v>-8.9588799470841423</v>
      </c>
      <c r="T83" s="39">
        <f t="shared" si="24"/>
        <v>-8.9588799470841138</v>
      </c>
      <c r="U83" t="s">
        <v>232</v>
      </c>
      <c r="V83" t="s">
        <v>233</v>
      </c>
      <c r="W83" t="s">
        <v>306</v>
      </c>
      <c r="X83" t="s">
        <v>301</v>
      </c>
      <c r="Y83" s="41"/>
    </row>
    <row r="84" spans="1:25" ht="15" x14ac:dyDescent="0.25">
      <c r="A84">
        <v>2.0299999999999998</v>
      </c>
      <c r="B84">
        <v>1.82</v>
      </c>
      <c r="C84" s="29">
        <f t="shared" si="25"/>
        <v>4.2061386888973207E-2</v>
      </c>
      <c r="D84" s="30">
        <f>IF(OR($A84="",$B84=""),"",A84*'MPTO_working_2-way'!$G83)</f>
        <v>2.1153846153846154</v>
      </c>
      <c r="E84" s="32">
        <f>IF(OR($A84="",$B84=""),"",B84*'MPTO_working_2-way'!$G83)</f>
        <v>1.8965517241379313</v>
      </c>
      <c r="F84" s="30">
        <f>IF(OR($A84="",$B84=""),"",'MPTO_working_2-way'!D83)</f>
        <v>2.1205303334672561</v>
      </c>
      <c r="G84" s="32">
        <f>IF(OR($A84="",$B84=""),"",'MPTO_working_2-way'!E83)</f>
        <v>1.8924345643599858</v>
      </c>
      <c r="H84" s="30">
        <f>IF(OR($A84="",$B84=""),"",'OddsRatio_working_2-way'!M83)</f>
        <v>2.1207575835012715</v>
      </c>
      <c r="I84" s="30">
        <f>IF(OR($A84="",$B84=""),"",'OddsRatio_working_2-way'!N83)</f>
        <v>1.892253610166061</v>
      </c>
      <c r="J84" s="30">
        <f>IF('Log_working_2-way'!$D83="","",A84^('Log_working_2-way'!$D83))</f>
        <v>2.1231274030900367</v>
      </c>
      <c r="K84" s="32">
        <f>IF('Log_working_2-way'!$D83="","",B84^('Log_working_2-way'!$D83))</f>
        <v>1.8903709385493244</v>
      </c>
      <c r="L84" s="37">
        <f t="shared" si="17"/>
        <v>0.47272727272727272</v>
      </c>
      <c r="M84" s="37">
        <f t="shared" si="18"/>
        <v>0.52727272727272723</v>
      </c>
      <c r="N84" s="38">
        <v>180</v>
      </c>
      <c r="O84" s="38">
        <f t="shared" si="19"/>
        <v>91.330049261083744</v>
      </c>
      <c r="P84" s="38">
        <f t="shared" si="20"/>
        <v>81.098901098901095</v>
      </c>
      <c r="Q84" s="38">
        <f t="shared" si="21"/>
        <v>98.901098901098891</v>
      </c>
      <c r="R84" s="38">
        <f t="shared" si="22"/>
        <v>88.66995073891627</v>
      </c>
      <c r="S84" s="39">
        <f t="shared" si="23"/>
        <v>-7.571049640015147</v>
      </c>
      <c r="T84" s="39">
        <f t="shared" si="24"/>
        <v>-7.5710496400151754</v>
      </c>
      <c r="U84" t="s">
        <v>234</v>
      </c>
      <c r="V84" t="s">
        <v>235</v>
      </c>
      <c r="W84" t="s">
        <v>307</v>
      </c>
      <c r="X84" t="s">
        <v>301</v>
      </c>
      <c r="Y84" s="41"/>
    </row>
    <row r="85" spans="1:25" ht="15" x14ac:dyDescent="0.25">
      <c r="A85">
        <v>2.0299999999999998</v>
      </c>
      <c r="B85">
        <v>1.77</v>
      </c>
      <c r="C85" s="29">
        <f t="shared" si="25"/>
        <v>5.7582588850852989E-2</v>
      </c>
      <c r="D85" s="30">
        <f>IF(OR($A85="",$B85=""),"",A85*'MPTO_working_2-way'!$G84)</f>
        <v>2.1468926553672314</v>
      </c>
      <c r="E85" s="32">
        <f>IF(OR($A85="",$B85=""),"",B85*'MPTO_working_2-way'!$G84)</f>
        <v>1.8719211822660098</v>
      </c>
      <c r="F85" s="30">
        <f>IF(OR($A85="",$B85=""),"",'MPTO_working_2-way'!D84)</f>
        <v>2.1560109207644533</v>
      </c>
      <c r="G85" s="32">
        <f>IF(OR($A85="",$B85=""),"",'MPTO_working_2-way'!E84)</f>
        <v>1.8650437310217747</v>
      </c>
      <c r="H85" s="30">
        <f>IF(OR($A85="",$B85=""),"",'OddsRatio_working_2-way'!M84)</f>
        <v>2.1565735331842664</v>
      </c>
      <c r="I85" s="30">
        <f>IF(OR($A85="",$B85=""),"",'OddsRatio_working_2-way'!N84)</f>
        <v>1.8646229325746457</v>
      </c>
      <c r="J85" s="30">
        <f>IF('Log_working_2-way'!$D84="","",A85^('Log_working_2-way'!$D84))</f>
        <v>2.1608440721892874</v>
      </c>
      <c r="K85" s="32">
        <f>IF('Log_working_2-way'!$D84="","",B85^('Log_working_2-way'!$D84))</f>
        <v>1.8614421384872226</v>
      </c>
      <c r="L85" s="37">
        <f t="shared" si="17"/>
        <v>0.46578947368421059</v>
      </c>
      <c r="M85" s="37">
        <f t="shared" si="18"/>
        <v>0.53421052631578947</v>
      </c>
      <c r="N85" s="38">
        <v>181</v>
      </c>
      <c r="O85" s="38">
        <f t="shared" si="19"/>
        <v>91.83743842364531</v>
      </c>
      <c r="P85" s="38">
        <f t="shared" si="20"/>
        <v>78.740112994350284</v>
      </c>
      <c r="Q85" s="38">
        <f t="shared" si="21"/>
        <v>102.25988700564972</v>
      </c>
      <c r="R85" s="38">
        <f t="shared" si="22"/>
        <v>89.16256157635469</v>
      </c>
      <c r="S85" s="39">
        <f t="shared" si="23"/>
        <v>-10.422448582004407</v>
      </c>
      <c r="T85" s="39">
        <f t="shared" si="24"/>
        <v>-10.422448582004407</v>
      </c>
      <c r="U85" t="s">
        <v>236</v>
      </c>
      <c r="V85" t="s">
        <v>237</v>
      </c>
      <c r="W85" t="s">
        <v>307</v>
      </c>
      <c r="X85" t="s">
        <v>301</v>
      </c>
      <c r="Y85" s="41"/>
    </row>
    <row r="86" spans="1:25" ht="15" x14ac:dyDescent="0.25">
      <c r="A86">
        <v>2.04</v>
      </c>
      <c r="B86">
        <v>1.81</v>
      </c>
      <c r="C86" s="29">
        <f t="shared" si="25"/>
        <v>4.2682266276676373E-2</v>
      </c>
      <c r="D86" s="30">
        <f>IF(OR($A86="",$B86=""),"",A86*'MPTO_working_2-way'!$G85)</f>
        <v>2.1270718232044197</v>
      </c>
      <c r="E86" s="32">
        <f>IF(OR($A86="",$B86=""),"",B86*'MPTO_working_2-way'!$G85)</f>
        <v>1.8872549019607843</v>
      </c>
      <c r="F86" s="30">
        <f>IF(OR($A86="",$B86=""),"",'MPTO_working_2-way'!D85)</f>
        <v>2.1328558225508316</v>
      </c>
      <c r="G86" s="32">
        <f>IF(OR($A86="",$B86=""),"",'MPTO_working_2-way'!E85)</f>
        <v>1.8827248623291861</v>
      </c>
      <c r="H86" s="30">
        <f>IF(OR($A86="",$B86=""),"",'OddsRatio_working_2-way'!M85)</f>
        <v>2.1331154474650633</v>
      </c>
      <c r="I86" s="30">
        <f>IF(OR($A86="",$B86=""),"",'OddsRatio_working_2-way'!N85)</f>
        <v>1.8825226081218283</v>
      </c>
      <c r="J86" s="30">
        <f>IF('Log_working_2-way'!$D85="","",A86^('Log_working_2-way'!$D85))</f>
        <v>2.1357821160163764</v>
      </c>
      <c r="K86" s="32">
        <f>IF('Log_working_2-way'!$D85="","",B86^('Log_working_2-way'!$D85))</f>
        <v>1.8804505599252526</v>
      </c>
      <c r="L86" s="37">
        <f t="shared" si="17"/>
        <v>0.47012987012987018</v>
      </c>
      <c r="M86" s="37">
        <f t="shared" si="18"/>
        <v>0.52987012987012994</v>
      </c>
      <c r="N86" s="38">
        <v>182</v>
      </c>
      <c r="O86" s="38">
        <f t="shared" si="19"/>
        <v>92.784313725490208</v>
      </c>
      <c r="P86" s="38">
        <f t="shared" si="20"/>
        <v>81.44751381215471</v>
      </c>
      <c r="Q86" s="38">
        <f t="shared" si="21"/>
        <v>100.5524861878453</v>
      </c>
      <c r="R86" s="38">
        <f t="shared" si="22"/>
        <v>89.215686274509807</v>
      </c>
      <c r="S86" s="39">
        <f t="shared" si="23"/>
        <v>-7.7681724623550963</v>
      </c>
      <c r="T86" s="39">
        <f t="shared" si="24"/>
        <v>-7.7681724623550963</v>
      </c>
      <c r="U86" t="s">
        <v>238</v>
      </c>
      <c r="V86" t="s">
        <v>239</v>
      </c>
      <c r="W86" t="s">
        <v>307</v>
      </c>
      <c r="X86" t="s">
        <v>301</v>
      </c>
      <c r="Y86" s="41"/>
    </row>
    <row r="87" spans="1:25" ht="15" x14ac:dyDescent="0.25">
      <c r="A87">
        <v>2.19</v>
      </c>
      <c r="B87">
        <v>1.69</v>
      </c>
      <c r="C87" s="29">
        <f t="shared" si="25"/>
        <v>4.8336980897571102E-2</v>
      </c>
      <c r="D87" s="30">
        <f>IF(OR($A87="",$B87=""),"",A87*'MPTO_working_2-way'!$G86)</f>
        <v>2.2958579881656807</v>
      </c>
      <c r="E87" s="32">
        <f>IF(OR($A87="",$B87=""),"",B87*'MPTO_working_2-way'!$G86)</f>
        <v>1.7716894977168951</v>
      </c>
      <c r="F87" s="30">
        <f>IF(OR($A87="",$B87=""),"",'MPTO_working_2-way'!D86)</f>
        <v>2.3123926150385805</v>
      </c>
      <c r="G87" s="32">
        <f>IF(OR($A87="",$B87=""),"",'MPTO_working_2-way'!E86)</f>
        <v>1.7619671038537528</v>
      </c>
      <c r="H87" s="30">
        <f>IF(OR($A87="",$B87=""),"",'OddsRatio_working_2-way'!M86)</f>
        <v>2.3132546139874859</v>
      </c>
      <c r="I87" s="30">
        <f>IF(OR($A87="",$B87=""),"",'OddsRatio_working_2-way'!N86)</f>
        <v>1.761466961051567</v>
      </c>
      <c r="J87" s="30">
        <f>IF('Log_working_2-way'!$D86="","",A87^('Log_working_2-way'!$D86))</f>
        <v>2.3209867282319023</v>
      </c>
      <c r="K87" s="32">
        <f>IF('Log_working_2-way'!$D86="","",B87^('Log_working_2-way'!$D86))</f>
        <v>1.7570098765015589</v>
      </c>
      <c r="L87" s="37">
        <f t="shared" si="17"/>
        <v>0.4355670103092783</v>
      </c>
      <c r="M87" s="37">
        <f t="shared" si="18"/>
        <v>0.56443298969072164</v>
      </c>
      <c r="N87" s="38">
        <v>183</v>
      </c>
      <c r="O87" s="38">
        <f t="shared" si="19"/>
        <v>99.438356164383563</v>
      </c>
      <c r="P87" s="38">
        <f t="shared" si="20"/>
        <v>74.715976331360935</v>
      </c>
      <c r="Q87" s="38">
        <f t="shared" si="21"/>
        <v>108.28402366863905</v>
      </c>
      <c r="R87" s="38">
        <f t="shared" si="22"/>
        <v>83.561643835616451</v>
      </c>
      <c r="S87" s="39">
        <f t="shared" si="23"/>
        <v>-8.8456675042554878</v>
      </c>
      <c r="T87" s="39">
        <f t="shared" si="24"/>
        <v>-8.8456675042555162</v>
      </c>
      <c r="U87" t="s">
        <v>240</v>
      </c>
      <c r="V87" t="s">
        <v>241</v>
      </c>
      <c r="W87" t="s">
        <v>307</v>
      </c>
      <c r="X87" t="s">
        <v>301</v>
      </c>
      <c r="Y87" s="41"/>
    </row>
    <row r="88" spans="1:25" ht="15" x14ac:dyDescent="0.25">
      <c r="A88">
        <v>1.68</v>
      </c>
      <c r="B88">
        <v>2.1800000000000002</v>
      </c>
      <c r="C88" s="29">
        <f t="shared" si="25"/>
        <v>5.3953691568370488E-2</v>
      </c>
      <c r="D88" s="30">
        <f>IF(OR($A88="",$B88=""),"",A88*'MPTO_working_2-way'!$G87)</f>
        <v>1.7706422018348624</v>
      </c>
      <c r="E88" s="32">
        <f>IF(OR($A88="",$B88=""),"",B88*'MPTO_working_2-way'!$G87)</f>
        <v>2.2976190476190479</v>
      </c>
      <c r="F88" s="30">
        <f>IF(OR($A88="",$B88=""),"",'MPTO_working_2-way'!D87)</f>
        <v>1.7597539880837978</v>
      </c>
      <c r="G88" s="32">
        <f>IF(OR($A88="",$B88=""),"",'MPTO_working_2-way'!E87)</f>
        <v>2.3162155325069569</v>
      </c>
      <c r="H88" s="30">
        <f>IF(OR($A88="",$B88=""),"",'OddsRatio_working_2-way'!M87)</f>
        <v>1.7591252771714809</v>
      </c>
      <c r="I88" s="30">
        <f>IF(OR($A88="",$B88=""),"",'OddsRatio_working_2-way'!N87)</f>
        <v>2.3173056280328646</v>
      </c>
      <c r="J88" s="30">
        <f>IF('Log_working_2-way'!$D87="","",A88^('Log_working_2-way'!$D87))</f>
        <v>1.7541147570259803</v>
      </c>
      <c r="K88" s="32">
        <f>IF('Log_working_2-way'!$D87="","",B88^('Log_working_2-way'!$D87))</f>
        <v>2.3260581240200584</v>
      </c>
      <c r="L88" s="37">
        <f t="shared" si="17"/>
        <v>0.56476683937823835</v>
      </c>
      <c r="M88" s="37">
        <f t="shared" si="18"/>
        <v>0.43523316062176159</v>
      </c>
      <c r="N88" s="38">
        <v>184</v>
      </c>
      <c r="O88" s="38">
        <f t="shared" si="19"/>
        <v>74.476190476190482</v>
      </c>
      <c r="P88" s="38">
        <f t="shared" si="20"/>
        <v>99.596330275229349</v>
      </c>
      <c r="Q88" s="38">
        <f t="shared" si="21"/>
        <v>84.403669724770637</v>
      </c>
      <c r="R88" s="38">
        <f t="shared" si="22"/>
        <v>109.52380952380952</v>
      </c>
      <c r="S88" s="39">
        <f t="shared" si="23"/>
        <v>-9.9274792485801555</v>
      </c>
      <c r="T88" s="39">
        <f t="shared" si="24"/>
        <v>-9.9274792485801697</v>
      </c>
      <c r="U88" t="s">
        <v>242</v>
      </c>
      <c r="V88" t="s">
        <v>243</v>
      </c>
      <c r="W88" t="s">
        <v>308</v>
      </c>
      <c r="X88" t="s">
        <v>301</v>
      </c>
      <c r="Y88" s="41"/>
    </row>
    <row r="89" spans="1:25" ht="15" x14ac:dyDescent="0.25">
      <c r="A89">
        <v>1.72</v>
      </c>
      <c r="B89">
        <v>2.1</v>
      </c>
      <c r="C89" s="29">
        <f t="shared" si="25"/>
        <v>5.75858250276855E-2</v>
      </c>
      <c r="D89" s="30">
        <f>IF(OR($A89="",$B89=""),"",A89*'MPTO_working_2-way'!$G88)</f>
        <v>1.819047619047619</v>
      </c>
      <c r="E89" s="32">
        <f>IF(OR($A89="",$B89=""),"",B89*'MPTO_working_2-way'!$G88)</f>
        <v>2.2209302325581395</v>
      </c>
      <c r="F89" s="30">
        <f>IF(OR($A89="",$B89=""),"",'MPTO_working_2-way'!D88)</f>
        <v>1.8096192384769538</v>
      </c>
      <c r="G89" s="32">
        <f>IF(OR($A89="",$B89=""),"",'MPTO_working_2-way'!E88)</f>
        <v>2.2351485148514851</v>
      </c>
      <c r="H89" s="30">
        <f>IF(OR($A89="",$B89=""),"",'OddsRatio_working_2-way'!M88)</f>
        <v>1.8090398349558905</v>
      </c>
      <c r="I89" s="30">
        <f>IF(OR($A89="",$B89=""),"",'OddsRatio_working_2-way'!N88)</f>
        <v>2.2360330811826108</v>
      </c>
      <c r="J89" s="30">
        <f>IF('Log_working_2-way'!$D88="","",A89^('Log_working_2-way'!$D88))</f>
        <v>1.8046858672870141</v>
      </c>
      <c r="K89" s="32">
        <f>IF('Log_working_2-way'!$D88="","",B89^('Log_working_2-way'!$D88))</f>
        <v>2.2427209680817906</v>
      </c>
      <c r="L89" s="37">
        <f t="shared" si="17"/>
        <v>0.54973821989528793</v>
      </c>
      <c r="M89" s="37">
        <f t="shared" si="18"/>
        <v>0.45026178010471207</v>
      </c>
      <c r="N89" s="38">
        <v>185</v>
      </c>
      <c r="O89" s="38">
        <f t="shared" si="19"/>
        <v>77.441860465116278</v>
      </c>
      <c r="P89" s="38">
        <f t="shared" si="20"/>
        <v>96.904761904761898</v>
      </c>
      <c r="Q89" s="38">
        <f t="shared" si="21"/>
        <v>88.095238095238088</v>
      </c>
      <c r="R89" s="38">
        <f t="shared" si="22"/>
        <v>107.55813953488372</v>
      </c>
      <c r="S89" s="39">
        <f t="shared" si="23"/>
        <v>-10.65337763012181</v>
      </c>
      <c r="T89" s="39">
        <f t="shared" si="24"/>
        <v>-10.653377630121824</v>
      </c>
      <c r="U89" t="s">
        <v>244</v>
      </c>
      <c r="V89" t="s">
        <v>245</v>
      </c>
      <c r="W89" t="s">
        <v>308</v>
      </c>
      <c r="X89" t="s">
        <v>301</v>
      </c>
      <c r="Y89" s="41"/>
    </row>
    <row r="90" spans="1:25" ht="15" x14ac:dyDescent="0.25">
      <c r="A90">
        <v>1.68</v>
      </c>
      <c r="B90">
        <v>2.17</v>
      </c>
      <c r="C90" s="29">
        <f t="shared" si="25"/>
        <v>5.6067588325652729E-2</v>
      </c>
      <c r="D90" s="30">
        <f>IF(OR($A90="",$B90=""),"",A90*'MPTO_working_2-way'!$G89)</f>
        <v>1.7741935483870965</v>
      </c>
      <c r="E90" s="32">
        <f>IF(OR($A90="",$B90=""),"",B90*'MPTO_working_2-way'!$G89)</f>
        <v>2.2916666666666665</v>
      </c>
      <c r="F90" s="30">
        <f>IF(OR($A90="",$B90=""),"",'MPTO_working_2-way'!D89)</f>
        <v>1.76303317535545</v>
      </c>
      <c r="G90" s="32">
        <f>IF(OR($A90="",$B90=""),"",'MPTO_working_2-way'!E89)</f>
        <v>2.3105590062111796</v>
      </c>
      <c r="H90" s="30">
        <f>IF(OR($A90="",$B90=""),"",'OddsRatio_working_2-way'!M89)</f>
        <v>1.7623624998624872</v>
      </c>
      <c r="I90" s="30">
        <f>IF(OR($A90="",$B90=""),"",'OddsRatio_working_2-way'!N89)</f>
        <v>2.311711948292809</v>
      </c>
      <c r="J90" s="30">
        <f>IF('Log_working_2-way'!$D89="","",A90^('Log_working_2-way'!$D89))</f>
        <v>1.7572190514877359</v>
      </c>
      <c r="K90" s="32">
        <f>IF('Log_working_2-way'!$D89="","",B90^('Log_working_2-way'!$D89))</f>
        <v>2.3206218174677646</v>
      </c>
      <c r="L90" s="37">
        <f t="shared" si="17"/>
        <v>0.56363636363636371</v>
      </c>
      <c r="M90" s="37">
        <f t="shared" si="18"/>
        <v>0.4363636363636364</v>
      </c>
      <c r="N90" s="38">
        <v>186</v>
      </c>
      <c r="O90" s="38">
        <f t="shared" si="19"/>
        <v>75.285714285714263</v>
      </c>
      <c r="P90" s="38">
        <f t="shared" si="20"/>
        <v>100.28571428571429</v>
      </c>
      <c r="Q90" s="38">
        <f t="shared" si="21"/>
        <v>85.714285714285708</v>
      </c>
      <c r="R90" s="38">
        <f t="shared" si="22"/>
        <v>110.71428571428571</v>
      </c>
      <c r="S90" s="39">
        <f t="shared" si="23"/>
        <v>-10.428571428571445</v>
      </c>
      <c r="T90" s="39">
        <f t="shared" si="24"/>
        <v>-10.428571428571416</v>
      </c>
      <c r="U90" t="s">
        <v>246</v>
      </c>
      <c r="V90" t="s">
        <v>247</v>
      </c>
      <c r="W90" t="s">
        <v>308</v>
      </c>
      <c r="X90" t="s">
        <v>301</v>
      </c>
      <c r="Y90" s="41"/>
    </row>
    <row r="91" spans="1:25" ht="15" x14ac:dyDescent="0.25">
      <c r="A91">
        <v>1.85</v>
      </c>
      <c r="B91">
        <v>1.95</v>
      </c>
      <c r="C91" s="29">
        <f t="shared" si="25"/>
        <v>5.3361053361053346E-2</v>
      </c>
      <c r="D91" s="30">
        <f>IF(OR($A91="",$B91=""),"",A91*'MPTO_working_2-way'!$G90)</f>
        <v>1.9487179487179487</v>
      </c>
      <c r="E91" s="32">
        <f>IF(OR($A91="",$B91=""),"",B91*'MPTO_working_2-way'!$G90)</f>
        <v>2.0540540540540539</v>
      </c>
      <c r="F91" s="30">
        <f>IF(OR($A91="",$B91=""),"",'MPTO_working_2-way'!D90)</f>
        <v>1.9460552933243427</v>
      </c>
      <c r="G91" s="32">
        <f>IF(OR($A91="",$B91=""),"",'MPTO_working_2-way'!E90)</f>
        <v>2.0570206699928724</v>
      </c>
      <c r="H91" s="30">
        <f>IF(OR($A91="",$B91=""),"",'OddsRatio_working_2-way'!M90)</f>
        <v>1.9459053029269173</v>
      </c>
      <c r="I91" s="30">
        <f>IF(OR($A91="",$B91=""),"",'OddsRatio_working_2-way'!N90)</f>
        <v>2.0571882797418479</v>
      </c>
      <c r="J91" s="30">
        <f>IF('Log_working_2-way'!$D90="","",A91^('Log_working_2-way'!$D90))</f>
        <v>1.9446747037095775</v>
      </c>
      <c r="K91" s="32">
        <f>IF('Log_working_2-way'!$D90="","",B91^('Log_working_2-way'!$D90))</f>
        <v>2.0585654469962997</v>
      </c>
      <c r="L91" s="37">
        <f t="shared" si="17"/>
        <v>0.51315789473684215</v>
      </c>
      <c r="M91" s="37">
        <f t="shared" si="18"/>
        <v>0.48684210526315791</v>
      </c>
      <c r="N91" s="38">
        <v>187</v>
      </c>
      <c r="O91" s="38">
        <f t="shared" si="19"/>
        <v>85.918918918918905</v>
      </c>
      <c r="P91" s="38">
        <f t="shared" si="20"/>
        <v>91.102564102564102</v>
      </c>
      <c r="Q91" s="38">
        <f t="shared" si="21"/>
        <v>95.897435897435912</v>
      </c>
      <c r="R91" s="38">
        <f t="shared" si="22"/>
        <v>101.08108108108107</v>
      </c>
      <c r="S91" s="39">
        <f t="shared" si="23"/>
        <v>-9.9785169785170069</v>
      </c>
      <c r="T91" s="39">
        <f t="shared" si="24"/>
        <v>-9.9785169785169643</v>
      </c>
      <c r="U91" t="s">
        <v>248</v>
      </c>
      <c r="V91" t="s">
        <v>249</v>
      </c>
      <c r="W91" t="s">
        <v>308</v>
      </c>
      <c r="X91" t="s">
        <v>301</v>
      </c>
      <c r="Y91" s="41"/>
    </row>
    <row r="92" spans="1:25" ht="15" x14ac:dyDescent="0.25">
      <c r="A92">
        <v>1.78</v>
      </c>
      <c r="B92">
        <v>2.0299999999999998</v>
      </c>
      <c r="C92" s="29">
        <f t="shared" si="25"/>
        <v>5.4408590247412514E-2</v>
      </c>
      <c r="D92" s="30">
        <f>IF(OR($A92="",$B92=""),"",A92*'MPTO_working_2-way'!$G91)</f>
        <v>1.8768472906403944</v>
      </c>
      <c r="E92" s="32">
        <f>IF(OR($A92="",$B92=""),"",B92*'MPTO_working_2-way'!$G91)</f>
        <v>2.1404494382022472</v>
      </c>
      <c r="F92" s="30">
        <f>IF(OR($A92="",$B92=""),"",'MPTO_working_2-way'!D91)</f>
        <v>1.8705803178547395</v>
      </c>
      <c r="G92" s="32">
        <f>IF(OR($A92="",$B92=""),"",'MPTO_working_2-way'!E91)</f>
        <v>2.1486590949634299</v>
      </c>
      <c r="H92" s="30">
        <f>IF(OR($A92="",$B92=""),"",'OddsRatio_working_2-way'!M91)</f>
        <v>1.8702192559338466</v>
      </c>
      <c r="I92" s="30">
        <f>IF(OR($A92="",$B92=""),"",'OddsRatio_working_2-way'!N91)</f>
        <v>2.149135684117772</v>
      </c>
      <c r="J92" s="30">
        <f>IF('Log_working_2-way'!$D91="","",A92^('Log_working_2-way'!$D91))</f>
        <v>1.8673274535737974</v>
      </c>
      <c r="K92" s="32">
        <f>IF('Log_working_2-way'!$D91="","",B92^('Log_working_2-way'!$D91))</f>
        <v>2.1529670782097097</v>
      </c>
      <c r="L92" s="37">
        <f t="shared" si="17"/>
        <v>0.53280839895013121</v>
      </c>
      <c r="M92" s="37">
        <f t="shared" si="18"/>
        <v>0.46719160104986879</v>
      </c>
      <c r="N92" s="38">
        <v>188</v>
      </c>
      <c r="O92" s="38">
        <f t="shared" si="19"/>
        <v>82.382022471910105</v>
      </c>
      <c r="P92" s="38">
        <f t="shared" si="20"/>
        <v>95.389162561576356</v>
      </c>
      <c r="Q92" s="38">
        <f t="shared" si="21"/>
        <v>92.610837438423658</v>
      </c>
      <c r="R92" s="38">
        <f t="shared" si="22"/>
        <v>105.6179775280899</v>
      </c>
      <c r="S92" s="39">
        <f t="shared" si="23"/>
        <v>-10.228814966513553</v>
      </c>
      <c r="T92" s="39">
        <f t="shared" si="24"/>
        <v>-10.228814966513539</v>
      </c>
      <c r="U92" t="s">
        <v>250</v>
      </c>
      <c r="V92" t="s">
        <v>251</v>
      </c>
      <c r="W92" t="s">
        <v>308</v>
      </c>
      <c r="X92" t="s">
        <v>301</v>
      </c>
      <c r="Y92" s="41"/>
    </row>
    <row r="93" spans="1:25" ht="15" x14ac:dyDescent="0.25">
      <c r="A93">
        <v>1.77</v>
      </c>
      <c r="B93">
        <v>2.0299999999999998</v>
      </c>
      <c r="C93" s="29">
        <f t="shared" si="25"/>
        <v>5.7582588850852989E-2</v>
      </c>
      <c r="D93" s="30">
        <f>IF(OR($A93="",$B93=""),"",A93*'MPTO_working_2-way'!$G92)</f>
        <v>1.8719211822660098</v>
      </c>
      <c r="E93" s="32">
        <f>IF(OR($A93="",$B93=""),"",B93*'MPTO_working_2-way'!$G92)</f>
        <v>2.1468926553672314</v>
      </c>
      <c r="F93" s="30">
        <f>IF(OR($A93="",$B93=""),"",'MPTO_working_2-way'!D92)</f>
        <v>1.8650437310217747</v>
      </c>
      <c r="G93" s="32">
        <f>IF(OR($A93="",$B93=""),"",'MPTO_working_2-way'!E92)</f>
        <v>2.1560109207644533</v>
      </c>
      <c r="H93" s="30">
        <f>IF(OR($A93="",$B93=""),"",'OddsRatio_working_2-way'!M92)</f>
        <v>1.8646229325746457</v>
      </c>
      <c r="I93" s="30">
        <f>IF(OR($A93="",$B93=""),"",'OddsRatio_working_2-way'!N92)</f>
        <v>2.1565735331842664</v>
      </c>
      <c r="J93" s="30">
        <f>IF('Log_working_2-way'!$D92="","",A93^('Log_working_2-way'!$D92))</f>
        <v>1.8614421384872226</v>
      </c>
      <c r="K93" s="32">
        <f>IF('Log_working_2-way'!$D92="","",B93^('Log_working_2-way'!$D92))</f>
        <v>2.1608440721892874</v>
      </c>
      <c r="L93" s="37">
        <f t="shared" si="17"/>
        <v>0.53421052631578947</v>
      </c>
      <c r="M93" s="37">
        <f t="shared" si="18"/>
        <v>0.46578947368421059</v>
      </c>
      <c r="N93" s="38">
        <v>189</v>
      </c>
      <c r="O93" s="38">
        <f t="shared" si="19"/>
        <v>82.220338983050866</v>
      </c>
      <c r="P93" s="38">
        <f t="shared" si="20"/>
        <v>95.896551724137922</v>
      </c>
      <c r="Q93" s="38">
        <f t="shared" si="21"/>
        <v>93.103448275862078</v>
      </c>
      <c r="R93" s="38">
        <f t="shared" si="22"/>
        <v>106.77966101694915</v>
      </c>
      <c r="S93" s="39">
        <f t="shared" si="23"/>
        <v>-10.883109292811213</v>
      </c>
      <c r="T93" s="39">
        <f t="shared" si="24"/>
        <v>-10.883109292811227</v>
      </c>
      <c r="U93" t="s">
        <v>252</v>
      </c>
      <c r="V93" t="s">
        <v>253</v>
      </c>
      <c r="W93" t="s">
        <v>308</v>
      </c>
      <c r="X93" t="s">
        <v>301</v>
      </c>
      <c r="Y93" s="41"/>
    </row>
    <row r="94" spans="1:25" ht="15" x14ac:dyDescent="0.25">
      <c r="A94">
        <v>1.82</v>
      </c>
      <c r="B94">
        <v>1.99</v>
      </c>
      <c r="C94" s="29">
        <f t="shared" si="25"/>
        <v>5.1963112264619582E-2</v>
      </c>
      <c r="D94" s="30">
        <f>IF(OR($A94="",$B94=""),"",A94*'MPTO_working_2-way'!$G93)</f>
        <v>1.9145728643216078</v>
      </c>
      <c r="E94" s="32">
        <f>IF(OR($A94="",$B94=""),"",B94*'MPTO_working_2-way'!$G93)</f>
        <v>2.0934065934065931</v>
      </c>
      <c r="F94" s="30">
        <f>IF(OR($A94="",$B94=""),"",'MPTO_working_2-way'!D93)</f>
        <v>1.9103328234611527</v>
      </c>
      <c r="G94" s="32">
        <f>IF(OR($A94="",$B94=""),"",'MPTO_working_2-way'!E93)</f>
        <v>2.0984993336809774</v>
      </c>
      <c r="H94" s="30">
        <f>IF(OR($A94="",$B94=""),"",'OddsRatio_working_2-way'!M93)</f>
        <v>1.9101004495564369</v>
      </c>
      <c r="I94" s="30">
        <f>IF(OR($A94="",$B94=""),"",'OddsRatio_working_2-way'!N93)</f>
        <v>2.0987798110498446</v>
      </c>
      <c r="J94" s="30">
        <f>IF('Log_working_2-way'!$D93="","",A94^('Log_working_2-way'!$D93))</f>
        <v>1.9081454005129785</v>
      </c>
      <c r="K94" s="32">
        <f>IF('Log_working_2-way'!$D93="","",B94^('Log_working_2-way'!$D93))</f>
        <v>2.1011452565126953</v>
      </c>
      <c r="L94" s="37">
        <f t="shared" si="17"/>
        <v>0.52230971128608927</v>
      </c>
      <c r="M94" s="37">
        <f t="shared" si="18"/>
        <v>0.47769028871391084</v>
      </c>
      <c r="N94" s="38">
        <v>190</v>
      </c>
      <c r="O94" s="38">
        <f t="shared" si="19"/>
        <v>85.604395604395606</v>
      </c>
      <c r="P94" s="38">
        <f t="shared" si="20"/>
        <v>94.522613065326638</v>
      </c>
      <c r="Q94" s="38">
        <f t="shared" si="21"/>
        <v>95.477386934673362</v>
      </c>
      <c r="R94" s="38">
        <f t="shared" si="22"/>
        <v>104.39560439560438</v>
      </c>
      <c r="S94" s="39">
        <f t="shared" si="23"/>
        <v>-9.8729913302777561</v>
      </c>
      <c r="T94" s="39">
        <f t="shared" si="24"/>
        <v>-9.8729913302777419</v>
      </c>
      <c r="U94" t="s">
        <v>254</v>
      </c>
      <c r="V94" t="s">
        <v>255</v>
      </c>
      <c r="W94" t="s">
        <v>308</v>
      </c>
      <c r="X94" t="s">
        <v>301</v>
      </c>
      <c r="Y94" s="41"/>
    </row>
    <row r="95" spans="1:25" ht="15" x14ac:dyDescent="0.25">
      <c r="A95">
        <v>1.71</v>
      </c>
      <c r="B95">
        <v>2.2200000000000002</v>
      </c>
      <c r="C95" s="29">
        <f t="shared" si="25"/>
        <v>3.5245772087877381E-2</v>
      </c>
      <c r="D95" s="30">
        <f>IF(OR($A95="",$B95=""),"",A95*'MPTO_working_2-way'!$G94)</f>
        <v>1.7702702702702702</v>
      </c>
      <c r="E95" s="32">
        <f>IF(OR($A95="",$B95=""),"",B95*'MPTO_working_2-way'!$G94)</f>
        <v>2.2982456140350882</v>
      </c>
      <c r="F95" s="30">
        <f>IF(OR($A95="",$B95=""),"",'MPTO_working_2-way'!D94)</f>
        <v>1.7631322279503969</v>
      </c>
      <c r="G95" s="32">
        <f>IF(OR($A95="",$B95=""),"",'MPTO_working_2-way'!E94)</f>
        <v>2.3103888990323171</v>
      </c>
      <c r="H95" s="30">
        <f>IF(OR($A95="",$B95=""),"",'OddsRatio_working_2-way'!M94)</f>
        <v>1.7628677559805201</v>
      </c>
      <c r="I95" s="30">
        <f>IF(OR($A95="",$B95=""),"",'OddsRatio_working_2-way'!N94)</f>
        <v>2.310843186332725</v>
      </c>
      <c r="J95" s="30">
        <f>IF('Log_working_2-way'!$D94="","",A95^('Log_working_2-way'!$D94))</f>
        <v>1.7596240997267032</v>
      </c>
      <c r="K95" s="32">
        <f>IF('Log_working_2-way'!$D94="","",B95^('Log_working_2-way'!$D94))</f>
        <v>2.3164405926032319</v>
      </c>
      <c r="L95" s="37">
        <f t="shared" si="17"/>
        <v>0.56488549618320616</v>
      </c>
      <c r="M95" s="37">
        <f t="shared" si="18"/>
        <v>0.43511450381679379</v>
      </c>
      <c r="N95" s="38">
        <v>191</v>
      </c>
      <c r="O95" s="38">
        <f t="shared" si="19"/>
        <v>79.304093567251471</v>
      </c>
      <c r="P95" s="38">
        <f t="shared" si="20"/>
        <v>104.96396396396398</v>
      </c>
      <c r="Q95" s="38">
        <f t="shared" si="21"/>
        <v>86.036036036036023</v>
      </c>
      <c r="R95" s="38">
        <f t="shared" si="22"/>
        <v>111.69590643274853</v>
      </c>
      <c r="S95" s="39">
        <f t="shared" si="23"/>
        <v>-6.7319424687845526</v>
      </c>
      <c r="T95" s="39">
        <f t="shared" si="24"/>
        <v>-6.7319424687845526</v>
      </c>
      <c r="U95" t="s">
        <v>71</v>
      </c>
      <c r="V95" t="s">
        <v>72</v>
      </c>
      <c r="W95" t="s">
        <v>68</v>
      </c>
      <c r="X95" t="s">
        <v>301</v>
      </c>
      <c r="Y95" s="41"/>
    </row>
    <row r="96" spans="1:25" ht="15" x14ac:dyDescent="0.25">
      <c r="A96">
        <v>2.0499999999999998</v>
      </c>
      <c r="B96">
        <v>1.85</v>
      </c>
      <c r="C96" s="29">
        <f t="shared" si="25"/>
        <v>2.8345418589321048E-2</v>
      </c>
      <c r="D96" s="30">
        <f>IF(OR($A96="",$B96=""),"",A96*'MPTO_working_2-way'!$G95)</f>
        <v>2.1081081081081079</v>
      </c>
      <c r="E96" s="32">
        <f>IF(OR($A96="",$B96=""),"",B96*'MPTO_working_2-way'!$G95)</f>
        <v>1.902439024390244</v>
      </c>
      <c r="F96" s="30">
        <f>IF(OR($A96="",$B96=""),"",'MPTO_working_2-way'!D95)</f>
        <v>2.1113430758524703</v>
      </c>
      <c r="G96" s="32">
        <f>IF(OR($A96="",$B96=""),"",'MPTO_working_2-way'!E95)</f>
        <v>1.8998121477770822</v>
      </c>
      <c r="H96" s="30">
        <f>IF(OR($A96="",$B96=""),"",'OddsRatio_working_2-way'!M95)</f>
        <v>2.1114378604524222</v>
      </c>
      <c r="I96" s="30">
        <f>IF(OR($A96="",$B96=""),"",'OddsRatio_working_2-way'!N95)</f>
        <v>1.8997354108424378</v>
      </c>
      <c r="J96" s="30">
        <f>IF('Log_working_2-way'!$D95="","",A96^('Log_working_2-way'!$D95))</f>
        <v>2.1129081281913611</v>
      </c>
      <c r="K96" s="32">
        <f>IF('Log_working_2-way'!$D95="","",B96^('Log_working_2-way'!$D95))</f>
        <v>1.8985467665018629</v>
      </c>
      <c r="L96" s="37">
        <f t="shared" si="17"/>
        <v>0.47435897435897439</v>
      </c>
      <c r="M96" s="37">
        <f t="shared" si="18"/>
        <v>0.52564102564102555</v>
      </c>
      <c r="N96" s="38">
        <v>192</v>
      </c>
      <c r="O96" s="38">
        <f t="shared" si="19"/>
        <v>98.341463414634134</v>
      </c>
      <c r="P96" s="38">
        <f t="shared" si="20"/>
        <v>88.216216216216225</v>
      </c>
      <c r="Q96" s="38">
        <f t="shared" si="21"/>
        <v>103.78378378378378</v>
      </c>
      <c r="R96" s="38">
        <f t="shared" si="22"/>
        <v>93.658536585365866</v>
      </c>
      <c r="S96" s="39">
        <f t="shared" si="23"/>
        <v>-5.4423203691496411</v>
      </c>
      <c r="T96" s="39">
        <f t="shared" si="24"/>
        <v>-5.4423203691496411</v>
      </c>
      <c r="U96" t="s">
        <v>189</v>
      </c>
      <c r="V96" t="s">
        <v>256</v>
      </c>
      <c r="W96" t="s">
        <v>68</v>
      </c>
      <c r="X96" t="s">
        <v>301</v>
      </c>
      <c r="Y96" s="41"/>
    </row>
    <row r="97" spans="1:25" ht="15" x14ac:dyDescent="0.25">
      <c r="A97">
        <v>2.23</v>
      </c>
      <c r="B97">
        <v>1.71</v>
      </c>
      <c r="C97" s="29">
        <f t="shared" si="25"/>
        <v>3.3225814910969431E-2</v>
      </c>
      <c r="D97" s="30">
        <f>IF(OR($A97="",$B97=""),"",A97*'MPTO_working_2-way'!$G96)</f>
        <v>2.3040935672514617</v>
      </c>
      <c r="E97" s="32">
        <f>IF(OR($A97="",$B97=""),"",B97*'MPTO_working_2-way'!$G96)</f>
        <v>1.7668161434977576</v>
      </c>
      <c r="F97" s="30">
        <f>IF(OR($A97="",$B97=""),"",'MPTO_working_2-way'!D96)</f>
        <v>2.315792669966295</v>
      </c>
      <c r="G97" s="32">
        <f>IF(OR($A97="",$B97=""),"",'MPTO_working_2-way'!E96)</f>
        <v>1.7599981538319522</v>
      </c>
      <c r="H97" s="30">
        <f>IF(OR($A97="",$B97=""),"",'OddsRatio_working_2-way'!M96)</f>
        <v>2.3162045305336028</v>
      </c>
      <c r="I97" s="30">
        <f>IF(OR($A97="",$B97=""),"",'OddsRatio_working_2-way'!N96)</f>
        <v>1.7597603387632996</v>
      </c>
      <c r="J97" s="30">
        <f>IF('Log_working_2-way'!$D96="","",A97^('Log_working_2-way'!$D96))</f>
        <v>2.3215866387713424</v>
      </c>
      <c r="K97" s="32">
        <f>IF('Log_working_2-way'!$D96="","",B97^('Log_working_2-way'!$D96))</f>
        <v>1.7566662454529891</v>
      </c>
      <c r="L97" s="37">
        <f t="shared" si="17"/>
        <v>0.43401015228426398</v>
      </c>
      <c r="M97" s="37">
        <f t="shared" si="18"/>
        <v>0.56598984771573613</v>
      </c>
      <c r="N97" s="38">
        <v>193</v>
      </c>
      <c r="O97" s="38">
        <f t="shared" si="19"/>
        <v>106.45291479820628</v>
      </c>
      <c r="P97" s="38">
        <f t="shared" si="20"/>
        <v>80.134502923976584</v>
      </c>
      <c r="Q97" s="38">
        <f t="shared" si="21"/>
        <v>112.86549707602339</v>
      </c>
      <c r="R97" s="38">
        <f t="shared" si="22"/>
        <v>86.54708520179372</v>
      </c>
      <c r="S97" s="39">
        <f t="shared" si="23"/>
        <v>-6.4125822778171084</v>
      </c>
      <c r="T97" s="39">
        <f t="shared" si="24"/>
        <v>-6.4125822778171369</v>
      </c>
      <c r="U97" t="s">
        <v>257</v>
      </c>
      <c r="V97" t="s">
        <v>69</v>
      </c>
      <c r="W97" t="s">
        <v>68</v>
      </c>
      <c r="X97" t="s">
        <v>301</v>
      </c>
      <c r="Y97" s="41"/>
    </row>
    <row r="98" spans="1:25" ht="15" x14ac:dyDescent="0.25">
      <c r="A98">
        <v>1.85</v>
      </c>
      <c r="B98">
        <v>2.04</v>
      </c>
      <c r="C98" s="29">
        <f t="shared" si="25"/>
        <v>3.0736618971912932E-2</v>
      </c>
      <c r="D98" s="30">
        <f>IF(OR($A98="",$B98=""),"",A98*'MPTO_working_2-way'!$G97)</f>
        <v>1.9068627450980391</v>
      </c>
      <c r="E98" s="32">
        <f>IF(OR($A98="",$B98=""),"",B98*'MPTO_working_2-way'!$G97)</f>
        <v>2.1027027027027025</v>
      </c>
      <c r="F98" s="30">
        <f>IF(OR($A98="",$B98=""),"",'MPTO_working_2-way'!D97)</f>
        <v>1.9041372351160444</v>
      </c>
      <c r="G98" s="32">
        <f>IF(OR($A98="",$B98=""),"",'MPTO_working_2-way'!E97)</f>
        <v>2.1060267857142851</v>
      </c>
      <c r="H98" s="30">
        <f>IF(OR($A98="",$B98=""),"",'OddsRatio_working_2-way'!M97)</f>
        <v>1.904050713349474</v>
      </c>
      <c r="I98" s="30">
        <f>IF(OR($A98="",$B98=""),"",'OddsRatio_working_2-way'!N97)</f>
        <v>2.1061326375099441</v>
      </c>
      <c r="J98" s="30">
        <f>IF('Log_working_2-way'!$D97="","",A98^('Log_working_2-way'!$D97))</f>
        <v>1.9028150891340896</v>
      </c>
      <c r="K98" s="32">
        <f>IF('Log_working_2-way'!$D97="","",B98^('Log_working_2-way'!$D97))</f>
        <v>2.1076465292124213</v>
      </c>
      <c r="L98" s="37">
        <f t="shared" si="17"/>
        <v>0.52442159383033427</v>
      </c>
      <c r="M98" s="37">
        <f t="shared" si="18"/>
        <v>0.47557840616966585</v>
      </c>
      <c r="N98" s="38">
        <v>194</v>
      </c>
      <c r="O98" s="38">
        <f t="shared" si="19"/>
        <v>89.135135135135144</v>
      </c>
      <c r="P98" s="38">
        <f t="shared" si="20"/>
        <v>98.901960784313715</v>
      </c>
      <c r="Q98" s="38">
        <f t="shared" si="21"/>
        <v>95.098039215686271</v>
      </c>
      <c r="R98" s="38">
        <f t="shared" si="22"/>
        <v>104.86486486486486</v>
      </c>
      <c r="S98" s="39">
        <f t="shared" si="23"/>
        <v>-5.9629040805511266</v>
      </c>
      <c r="T98" s="39">
        <f t="shared" si="24"/>
        <v>-5.9629040805511409</v>
      </c>
      <c r="U98" t="s">
        <v>258</v>
      </c>
      <c r="V98" t="s">
        <v>70</v>
      </c>
      <c r="W98" t="s">
        <v>68</v>
      </c>
      <c r="X98" t="s">
        <v>301</v>
      </c>
      <c r="Y98" s="41"/>
    </row>
    <row r="99" spans="1:25" ht="15" x14ac:dyDescent="0.25">
      <c r="A99">
        <v>2.38</v>
      </c>
      <c r="B99">
        <v>1.63</v>
      </c>
      <c r="C99" s="29">
        <f t="shared" si="25"/>
        <v>3.3664999742228252E-2</v>
      </c>
      <c r="D99" s="30">
        <f>IF(OR($A99="",$B99=""),"",A99*'MPTO_working_2-way'!$G98)</f>
        <v>2.4601226993865031</v>
      </c>
      <c r="E99" s="32">
        <f>IF(OR($A99="",$B99=""),"",B99*'MPTO_working_2-way'!$G98)</f>
        <v>1.6848739495798319</v>
      </c>
      <c r="F99" s="30">
        <f>IF(OR($A99="",$B99=""),"",'MPTO_working_2-way'!D98)</f>
        <v>2.4793251102447753</v>
      </c>
      <c r="G99" s="32">
        <f>IF(OR($A99="",$B99=""),"",'MPTO_working_2-way'!E98)</f>
        <v>1.6759839288028686</v>
      </c>
      <c r="H99" s="30">
        <f>IF(OR($A99="",$B99=""),"",'OddsRatio_working_2-way'!M98)</f>
        <v>2.4800257398019103</v>
      </c>
      <c r="I99" s="30">
        <f>IF(OR($A99="",$B99=""),"",'OddsRatio_working_2-way'!N98)</f>
        <v>1.6756639246921761</v>
      </c>
      <c r="J99" s="30">
        <f>IF('Log_working_2-way'!$D98="","",A99^('Log_working_2-way'!$D98))</f>
        <v>2.4889275111820632</v>
      </c>
      <c r="K99" s="32">
        <f>IF('Log_working_2-way'!$D98="","",B99^('Log_working_2-way'!$D98))</f>
        <v>1.6716243688761041</v>
      </c>
      <c r="L99" s="37">
        <f t="shared" si="17"/>
        <v>0.40648379052369077</v>
      </c>
      <c r="M99" s="37">
        <f t="shared" si="18"/>
        <v>0.59351620947630923</v>
      </c>
      <c r="N99" s="38">
        <v>195</v>
      </c>
      <c r="O99" s="38">
        <f t="shared" si="19"/>
        <v>113.06722689075629</v>
      </c>
      <c r="P99" s="38">
        <f t="shared" si="20"/>
        <v>75.368098159509188</v>
      </c>
      <c r="Q99" s="38">
        <f t="shared" si="21"/>
        <v>119.6319018404908</v>
      </c>
      <c r="R99" s="38">
        <f t="shared" si="22"/>
        <v>81.932773109243698</v>
      </c>
      <c r="S99" s="39">
        <f t="shared" si="23"/>
        <v>-6.5646749497345098</v>
      </c>
      <c r="T99" s="39">
        <f t="shared" si="24"/>
        <v>-6.5646749497345098</v>
      </c>
      <c r="U99" t="s">
        <v>259</v>
      </c>
      <c r="V99" t="s">
        <v>260</v>
      </c>
      <c r="W99" t="s">
        <v>68</v>
      </c>
      <c r="X99" t="s">
        <v>301</v>
      </c>
      <c r="Y99" s="41"/>
    </row>
    <row r="100" spans="1:25" ht="15" x14ac:dyDescent="0.25">
      <c r="A100">
        <v>1.52</v>
      </c>
      <c r="B100">
        <v>2.63</v>
      </c>
      <c r="C100" s="29">
        <f t="shared" si="25"/>
        <v>3.8122873724234729E-2</v>
      </c>
      <c r="D100" s="30">
        <f>IF(OR($A100="",$B100=""),"",A100*'MPTO_working_2-way'!$G99)</f>
        <v>1.5779467680608368</v>
      </c>
      <c r="E100" s="32">
        <f>IF(OR($A100="",$B100=""),"",B100*'MPTO_working_2-way'!$G99)</f>
        <v>2.7302631578947372</v>
      </c>
      <c r="F100" s="30">
        <f>IF(OR($A100="",$B100=""),"",'MPTO_working_2-way'!D99)</f>
        <v>1.5653535907275435</v>
      </c>
      <c r="G100" s="32">
        <f>IF(OR($A100="",$B100=""),"",'MPTO_working_2-way'!E99)</f>
        <v>2.7688045435655915</v>
      </c>
      <c r="H100" s="30">
        <f>IF(OR($A100="",$B100=""),"",'OddsRatio_working_2-way'!M99)</f>
        <v>1.5648171428949158</v>
      </c>
      <c r="I100" s="30">
        <f>IF(OR($A100="",$B100=""),"",'OddsRatio_working_2-way'!N99)</f>
        <v>2.7704845056129086</v>
      </c>
      <c r="J100" s="30">
        <f>IF('Log_working_2-way'!$D99="","",A100^('Log_working_2-way'!$D99))</f>
        <v>1.5590603951381059</v>
      </c>
      <c r="K100" s="32">
        <f>IF('Log_working_2-way'!$D99="","",B100^('Log_working_2-way'!$D99))</f>
        <v>2.7887155103386907</v>
      </c>
      <c r="L100" s="37">
        <f t="shared" si="17"/>
        <v>0.63373493975903605</v>
      </c>
      <c r="M100" s="37">
        <f t="shared" si="18"/>
        <v>0.36626506024096384</v>
      </c>
      <c r="N100" s="38">
        <v>196</v>
      </c>
      <c r="O100" s="38">
        <f t="shared" si="19"/>
        <v>67.052631578947384</v>
      </c>
      <c r="P100" s="38">
        <f t="shared" si="20"/>
        <v>121.47528517110268</v>
      </c>
      <c r="Q100" s="38">
        <f t="shared" si="21"/>
        <v>74.524714828897345</v>
      </c>
      <c r="R100" s="38">
        <f t="shared" si="22"/>
        <v>128.94736842105263</v>
      </c>
      <c r="S100" s="39">
        <f t="shared" si="23"/>
        <v>-7.4720832499499608</v>
      </c>
      <c r="T100" s="39">
        <f t="shared" si="24"/>
        <v>-7.4720832499499465</v>
      </c>
      <c r="U100" t="s">
        <v>261</v>
      </c>
      <c r="V100" t="s">
        <v>190</v>
      </c>
      <c r="W100" t="s">
        <v>68</v>
      </c>
      <c r="X100" t="s">
        <v>301</v>
      </c>
      <c r="Y100" s="41"/>
    </row>
    <row r="101" spans="1:25" s="35" customFormat="1" ht="15" x14ac:dyDescent="0.25">
      <c r="A101">
        <v>2.27</v>
      </c>
      <c r="B101">
        <v>1.63</v>
      </c>
      <c r="C101" s="29">
        <f t="shared" si="25"/>
        <v>5.4025566876570785E-2</v>
      </c>
      <c r="D101" s="30">
        <f>IF(OR($A101="",$B101=""),"",A101*'MPTO_working_2-way'!$G100)</f>
        <v>2.3926380368098159</v>
      </c>
      <c r="E101" s="32">
        <f>IF(OR($A101="",$B101=""),"",B101*'MPTO_working_2-way'!$G100)</f>
        <v>1.7180616740088102</v>
      </c>
      <c r="F101" s="30">
        <f>IF(OR($A101="",$B101=""),"",'MPTO_working_2-way'!D100)</f>
        <v>2.418286984085487</v>
      </c>
      <c r="G101" s="32">
        <f>IF(OR($A101="",$B101=""),"",'MPTO_working_2-way'!E100)</f>
        <v>1.7050759199096792</v>
      </c>
      <c r="H101" s="30">
        <f>IF(OR($A101="",$B101=""),"",'OddsRatio_working_2-way'!M100)</f>
        <v>2.4198144300833877</v>
      </c>
      <c r="I101" s="30">
        <f>IF(OR($A101="",$B101=""),"",'OddsRatio_working_2-way'!N100)</f>
        <v>1.7043173944508145</v>
      </c>
      <c r="J101" s="30">
        <f>IF('Log_working_2-way'!$D100="","",A101^('Log_working_2-way'!$D100))</f>
        <v>2.4319584275419412</v>
      </c>
      <c r="K101" s="32">
        <f>IF('Log_working_2-way'!$D100="","",B101^('Log_working_2-way'!$D100))</f>
        <v>1.6983442960099051</v>
      </c>
      <c r="L101" s="37">
        <f t="shared" si="17"/>
        <v>0.41794871794871796</v>
      </c>
      <c r="M101" s="37">
        <f t="shared" si="18"/>
        <v>0.5820512820512822</v>
      </c>
      <c r="N101" s="38">
        <v>197</v>
      </c>
      <c r="O101" s="38">
        <f t="shared" si="19"/>
        <v>110.215859030837</v>
      </c>
      <c r="P101" s="38">
        <f t="shared" si="20"/>
        <v>76.141104294478509</v>
      </c>
      <c r="Q101" s="38">
        <f t="shared" si="21"/>
        <v>120.85889570552148</v>
      </c>
      <c r="R101" s="38">
        <f t="shared" si="22"/>
        <v>86.784140969162991</v>
      </c>
      <c r="S101" s="39">
        <f t="shared" si="23"/>
        <v>-10.643036674684481</v>
      </c>
      <c r="T101" s="39">
        <f t="shared" si="24"/>
        <v>-10.643036674684481</v>
      </c>
      <c r="U101" t="s">
        <v>262</v>
      </c>
      <c r="V101" t="s">
        <v>263</v>
      </c>
      <c r="W101" t="s">
        <v>309</v>
      </c>
      <c r="X101" t="s">
        <v>301</v>
      </c>
      <c r="Y101" s="41"/>
    </row>
    <row r="102" spans="1:25" ht="15" x14ac:dyDescent="0.25">
      <c r="A102">
        <v>2.0699999999999998</v>
      </c>
      <c r="B102">
        <v>1.75</v>
      </c>
      <c r="C102" s="29">
        <f t="shared" si="25"/>
        <v>5.452035886818507E-2</v>
      </c>
      <c r="D102" s="30">
        <f>IF(OR($A102="",$B102=""),"",A102*'MPTO_working_2-way'!$G101)</f>
        <v>2.1828571428571428</v>
      </c>
      <c r="E102" s="32">
        <f>IF(OR($A102="",$B102=""),"",B102*'MPTO_working_2-way'!$G101)</f>
        <v>1.8454106280193239</v>
      </c>
      <c r="F102" s="30">
        <f>IF(OR($A102="",$B102=""),"",'MPTO_working_2-way'!D101)</f>
        <v>2.1937925813777439</v>
      </c>
      <c r="G102" s="32">
        <f>IF(OR($A102="",$B102=""),"",'MPTO_working_2-way'!E101)</f>
        <v>1.8376664552948638</v>
      </c>
      <c r="H102" s="30">
        <f>IF(OR($A102="",$B102=""),"",'OddsRatio_working_2-way'!M101)</f>
        <v>2.194431524477928</v>
      </c>
      <c r="I102" s="30">
        <f>IF(OR($A102="",$B102=""),"",'OddsRatio_working_2-way'!N101)</f>
        <v>1.8372183582789212</v>
      </c>
      <c r="J102" s="30">
        <f>IF('Log_working_2-way'!$D101="","",A102^('Log_working_2-way'!$D101))</f>
        <v>2.1995473616416468</v>
      </c>
      <c r="K102" s="32">
        <f>IF('Log_working_2-way'!$D101="","",B102^('Log_working_2-way'!$D101))</f>
        <v>1.8336477841353114</v>
      </c>
      <c r="L102" s="37">
        <f t="shared" si="17"/>
        <v>0.45811518324607331</v>
      </c>
      <c r="M102" s="37">
        <f t="shared" si="18"/>
        <v>0.54188481675392663</v>
      </c>
      <c r="N102" s="38">
        <v>198</v>
      </c>
      <c r="O102" s="38">
        <f t="shared" si="19"/>
        <v>102.3478260869565</v>
      </c>
      <c r="P102" s="38">
        <f t="shared" si="20"/>
        <v>84.857142857142847</v>
      </c>
      <c r="Q102" s="38">
        <f t="shared" si="21"/>
        <v>113.14285714285714</v>
      </c>
      <c r="R102" s="38">
        <f t="shared" si="22"/>
        <v>95.652173913043484</v>
      </c>
      <c r="S102" s="39">
        <f t="shared" si="23"/>
        <v>-10.795031055900637</v>
      </c>
      <c r="T102" s="39">
        <f t="shared" si="24"/>
        <v>-10.795031055900637</v>
      </c>
      <c r="U102" t="s">
        <v>264</v>
      </c>
      <c r="V102" t="s">
        <v>265</v>
      </c>
      <c r="W102" t="s">
        <v>309</v>
      </c>
      <c r="X102" t="s">
        <v>301</v>
      </c>
      <c r="Y102" s="41"/>
    </row>
    <row r="103" spans="1:25" ht="15" x14ac:dyDescent="0.25">
      <c r="A103">
        <v>2.1</v>
      </c>
      <c r="B103">
        <v>1.72</v>
      </c>
      <c r="C103" s="29">
        <f t="shared" si="25"/>
        <v>5.75858250276855E-2</v>
      </c>
      <c r="D103" s="30">
        <f>IF(OR($A103="",$B103=""),"",A103*'MPTO_working_2-way'!$G102)</f>
        <v>2.2209302325581395</v>
      </c>
      <c r="E103" s="32">
        <f>IF(OR($A103="",$B103=""),"",B103*'MPTO_working_2-way'!$G102)</f>
        <v>1.819047619047619</v>
      </c>
      <c r="F103" s="30">
        <f>IF(OR($A103="",$B103=""),"",'MPTO_working_2-way'!D102)</f>
        <v>2.2351485148514851</v>
      </c>
      <c r="G103" s="32">
        <f>IF(OR($A103="",$B103=""),"",'MPTO_working_2-way'!E102)</f>
        <v>1.8096192384769538</v>
      </c>
      <c r="H103" s="30">
        <f>IF(OR($A103="",$B103=""),"",'OddsRatio_working_2-way'!M102)</f>
        <v>2.2360330811826108</v>
      </c>
      <c r="I103" s="30">
        <f>IF(OR($A103="",$B103=""),"",'OddsRatio_working_2-way'!N102)</f>
        <v>1.8090398349558905</v>
      </c>
      <c r="J103" s="30">
        <f>IF('Log_working_2-way'!$D102="","",A103^('Log_working_2-way'!$D102))</f>
        <v>2.2427209680817906</v>
      </c>
      <c r="K103" s="32">
        <f>IF('Log_working_2-way'!$D102="","",B103^('Log_working_2-way'!$D102))</f>
        <v>1.8046858672870141</v>
      </c>
      <c r="L103" s="37">
        <f t="shared" si="17"/>
        <v>0.45026178010471207</v>
      </c>
      <c r="M103" s="37">
        <f t="shared" si="18"/>
        <v>0.54973821989528793</v>
      </c>
      <c r="N103" s="38">
        <v>199</v>
      </c>
      <c r="O103" s="38">
        <f t="shared" si="19"/>
        <v>104.23809523809526</v>
      </c>
      <c r="P103" s="38">
        <f t="shared" si="20"/>
        <v>83.302325581395337</v>
      </c>
      <c r="Q103" s="38">
        <f t="shared" si="21"/>
        <v>115.69767441860466</v>
      </c>
      <c r="R103" s="38">
        <f t="shared" si="22"/>
        <v>94.761904761904759</v>
      </c>
      <c r="S103" s="39">
        <f t="shared" si="23"/>
        <v>-11.459579180509408</v>
      </c>
      <c r="T103" s="39">
        <f t="shared" si="24"/>
        <v>-11.459579180509422</v>
      </c>
      <c r="U103" t="s">
        <v>266</v>
      </c>
      <c r="V103" t="s">
        <v>267</v>
      </c>
      <c r="W103" t="s">
        <v>309</v>
      </c>
      <c r="X103" t="s">
        <v>301</v>
      </c>
      <c r="Y103" s="41"/>
    </row>
    <row r="104" spans="1:25" ht="15" x14ac:dyDescent="0.25">
      <c r="A104">
        <v>2.0299999999999998</v>
      </c>
      <c r="B104">
        <v>1.78</v>
      </c>
      <c r="C104" s="29">
        <f t="shared" si="25"/>
        <v>5.4408590247412514E-2</v>
      </c>
      <c r="D104" s="30">
        <f>IF(OR($A104="",$B104=""),"",A104*'MPTO_working_2-way'!$G103)</f>
        <v>2.1404494382022472</v>
      </c>
      <c r="E104" s="32">
        <f>IF(OR($A104="",$B104=""),"",B104*'MPTO_working_2-way'!$G103)</f>
        <v>1.8768472906403944</v>
      </c>
      <c r="F104" s="30">
        <f>IF(OR($A104="",$B104=""),"",'MPTO_working_2-way'!D103)</f>
        <v>2.1486590949634299</v>
      </c>
      <c r="G104" s="32">
        <f>IF(OR($A104="",$B104=""),"",'MPTO_working_2-way'!E103)</f>
        <v>1.8705803178547395</v>
      </c>
      <c r="H104" s="30">
        <f>IF(OR($A104="",$B104=""),"",'OddsRatio_working_2-way'!M103)</f>
        <v>2.149135684117772</v>
      </c>
      <c r="I104" s="30">
        <f>IF(OR($A104="",$B104=""),"",'OddsRatio_working_2-way'!N103)</f>
        <v>1.8702192559338466</v>
      </c>
      <c r="J104" s="30">
        <f>IF('Log_working_2-way'!$D103="","",A104^('Log_working_2-way'!$D103))</f>
        <v>2.1529670782097097</v>
      </c>
      <c r="K104" s="32">
        <f>IF('Log_working_2-way'!$D103="","",B104^('Log_working_2-way'!$D103))</f>
        <v>1.8673274535737974</v>
      </c>
      <c r="L104" s="37">
        <f t="shared" si="17"/>
        <v>0.46719160104986879</v>
      </c>
      <c r="M104" s="37">
        <f t="shared" si="18"/>
        <v>0.53280839895013121</v>
      </c>
      <c r="N104" s="38">
        <v>200</v>
      </c>
      <c r="O104" s="38">
        <f t="shared" si="19"/>
        <v>101.47783251231526</v>
      </c>
      <c r="P104" s="38">
        <f t="shared" si="20"/>
        <v>87.640449438202253</v>
      </c>
      <c r="Q104" s="38">
        <f t="shared" si="21"/>
        <v>112.35955056179776</v>
      </c>
      <c r="R104" s="38">
        <f t="shared" si="22"/>
        <v>98.52216748768474</v>
      </c>
      <c r="S104" s="39">
        <f t="shared" si="23"/>
        <v>-10.881718049482501</v>
      </c>
      <c r="T104" s="39">
        <f t="shared" si="24"/>
        <v>-10.881718049482487</v>
      </c>
      <c r="U104" t="s">
        <v>268</v>
      </c>
      <c r="V104" t="s">
        <v>269</v>
      </c>
      <c r="W104" t="s">
        <v>309</v>
      </c>
      <c r="X104" t="s">
        <v>301</v>
      </c>
      <c r="Y104" s="41"/>
    </row>
    <row r="105" spans="1:25" ht="15" x14ac:dyDescent="0.25">
      <c r="A105">
        <v>1.85</v>
      </c>
      <c r="B105">
        <v>2.02</v>
      </c>
      <c r="C105" s="29">
        <f t="shared" si="25"/>
        <v>3.5590045491035394E-2</v>
      </c>
      <c r="D105" s="30">
        <f>IF(OR($A105="",$B105=""),"",A105*'MPTO_working_2-way'!$G104)</f>
        <v>1.9158415841584155</v>
      </c>
      <c r="E105" s="32">
        <f>IF(OR($A105="",$B105=""),"",B105*'MPTO_working_2-way'!$G104)</f>
        <v>2.0918918918918914</v>
      </c>
      <c r="F105" s="30">
        <f>IF(OR($A105="",$B105=""),"",'MPTO_working_2-way'!D104)</f>
        <v>1.9129767084719731</v>
      </c>
      <c r="G105" s="32">
        <f>IF(OR($A105="",$B105=""),"",'MPTO_working_2-way'!E104)</f>
        <v>2.0953181945612553</v>
      </c>
      <c r="H105" s="30">
        <f>IF(OR($A105="",$B105=""),"",'OddsRatio_working_2-way'!M104)</f>
        <v>1.9128709291752766</v>
      </c>
      <c r="I105" s="30">
        <f>IF(OR($A105="",$B105=""),"",'OddsRatio_working_2-way'!N104)</f>
        <v>2.0954451150103317</v>
      </c>
      <c r="J105" s="30">
        <f>IF('Log_working_2-way'!$D104="","",A105^('Log_working_2-way'!$D104))</f>
        <v>1.9115669971173959</v>
      </c>
      <c r="K105" s="32">
        <f>IF('Log_working_2-way'!$D104="","",B105^('Log_working_2-way'!$D104))</f>
        <v>2.0970120716987148</v>
      </c>
      <c r="L105" s="37">
        <f t="shared" ref="L105:L125" si="26">(1/D105)</f>
        <v>0.5219638242894058</v>
      </c>
      <c r="M105" s="37">
        <f t="shared" ref="M105:M125" si="27">(1/E105)</f>
        <v>0.47803617571059442</v>
      </c>
      <c r="N105" s="38">
        <v>201</v>
      </c>
      <c r="O105" s="38">
        <f t="shared" ref="O105:O125" si="28">(1/A105)*((N105*A105)-N105)</f>
        <v>92.351351351351354</v>
      </c>
      <c r="P105" s="38">
        <f t="shared" ref="P105:P125" si="29">(1/B105)*((N105*B105)-N105)</f>
        <v>101.49504950495049</v>
      </c>
      <c r="Q105" s="38">
        <f t="shared" ref="Q105:Q125" si="30">(1/B105)*N105</f>
        <v>99.504950495049499</v>
      </c>
      <c r="R105" s="38">
        <f t="shared" ref="R105:R125" si="31">(1/A105)*N105</f>
        <v>108.64864864864863</v>
      </c>
      <c r="S105" s="39">
        <f t="shared" ref="S105:S125" si="32">O105-Q105</f>
        <v>-7.1535991436981448</v>
      </c>
      <c r="T105" s="39">
        <f t="shared" ref="T105:T125" si="33">P105-R105</f>
        <v>-7.1535991436981448</v>
      </c>
      <c r="U105" t="s">
        <v>270</v>
      </c>
      <c r="V105" t="s">
        <v>271</v>
      </c>
      <c r="W105" t="s">
        <v>148</v>
      </c>
      <c r="X105" t="s">
        <v>301</v>
      </c>
      <c r="Y105" s="41"/>
    </row>
    <row r="106" spans="1:25" ht="15" x14ac:dyDescent="0.25">
      <c r="A106">
        <v>1.7</v>
      </c>
      <c r="B106">
        <v>2.21</v>
      </c>
      <c r="C106" s="29">
        <f t="shared" si="25"/>
        <v>4.0723981900452566E-2</v>
      </c>
      <c r="D106" s="30">
        <f>IF(OR($A106="",$B106=""),"",A106*'MPTO_working_2-way'!$G105)</f>
        <v>1.7692307692307694</v>
      </c>
      <c r="E106" s="32">
        <f>IF(OR($A106="",$B106=""),"",B106*'MPTO_working_2-way'!$G105)</f>
        <v>2.3000000000000003</v>
      </c>
      <c r="F106" s="30">
        <f>IF(OR($A106="",$B106=""),"",'MPTO_working_2-way'!D105)</f>
        <v>1.760956175298805</v>
      </c>
      <c r="G106" s="32">
        <f>IF(OR($A106="",$B106=""),"",'MPTO_working_2-way'!E105)</f>
        <v>2.3141361256544504</v>
      </c>
      <c r="H106" s="30">
        <f>IF(OR($A106="",$B106=""),"",'OddsRatio_working_2-way'!M105)</f>
        <v>1.7606000241218864</v>
      </c>
      <c r="I106" s="30">
        <f>IF(OR($A106="",$B106=""),"",'OddsRatio_working_2-way'!N105)</f>
        <v>2.3147514702678329</v>
      </c>
      <c r="J106" s="30">
        <f>IF('Log_working_2-way'!$D105="","",A106^('Log_working_2-way'!$D105))</f>
        <v>1.7568261065137158</v>
      </c>
      <c r="K106" s="32">
        <f>IF('Log_working_2-way'!$D105="","",B106^('Log_working_2-way'!$D105))</f>
        <v>2.3213074858188989</v>
      </c>
      <c r="L106" s="37">
        <f t="shared" si="26"/>
        <v>0.56521739130434778</v>
      </c>
      <c r="M106" s="37">
        <f t="shared" si="27"/>
        <v>0.43478260869565211</v>
      </c>
      <c r="N106" s="38">
        <v>202</v>
      </c>
      <c r="O106" s="38">
        <f t="shared" si="28"/>
        <v>83.17647058823529</v>
      </c>
      <c r="P106" s="38">
        <f t="shared" si="29"/>
        <v>110.59728506787332</v>
      </c>
      <c r="Q106" s="38">
        <f t="shared" si="30"/>
        <v>91.402714932126699</v>
      </c>
      <c r="R106" s="38">
        <f t="shared" si="31"/>
        <v>118.82352941176471</v>
      </c>
      <c r="S106" s="39">
        <f t="shared" si="32"/>
        <v>-8.226244343891409</v>
      </c>
      <c r="T106" s="39">
        <f t="shared" si="33"/>
        <v>-8.2262443438913948</v>
      </c>
      <c r="U106" t="s">
        <v>272</v>
      </c>
      <c r="V106" t="s">
        <v>273</v>
      </c>
      <c r="W106" t="s">
        <v>148</v>
      </c>
      <c r="X106" t="s">
        <v>301</v>
      </c>
      <c r="Y106" s="41"/>
    </row>
    <row r="107" spans="1:25" ht="15" x14ac:dyDescent="0.25">
      <c r="A107">
        <v>1.85</v>
      </c>
      <c r="B107">
        <v>2.0099999999999998</v>
      </c>
      <c r="C107" s="29">
        <f t="shared" si="25"/>
        <v>3.80529783514858E-2</v>
      </c>
      <c r="D107" s="30">
        <f>IF(OR($A107="",$B107=""),"",A107*'MPTO_working_2-way'!$G106)</f>
        <v>1.9203980099502489</v>
      </c>
      <c r="E107" s="32">
        <f>IF(OR($A107="",$B107=""),"",B107*'MPTO_working_2-way'!$G106)</f>
        <v>2.086486486486486</v>
      </c>
      <c r="F107" s="30">
        <f>IF(OR($A107="",$B107=""),"",'MPTO_working_2-way'!D106)</f>
        <v>1.9174938764986464</v>
      </c>
      <c r="G107" s="32">
        <f>IF(OR($A107="",$B107=""),"",'MPTO_working_2-way'!E106)</f>
        <v>2.0899255304201207</v>
      </c>
      <c r="H107" s="30">
        <f>IF(OR($A107="",$B107=""),"",'OddsRatio_working_2-way'!M106)</f>
        <v>1.91737896118008</v>
      </c>
      <c r="I107" s="30">
        <f>IF(OR($A107="",$B107=""),"",'OddsRatio_working_2-way'!N106)</f>
        <v>2.0900620597551534</v>
      </c>
      <c r="J107" s="30">
        <f>IF('Log_working_2-way'!$D106="","",A107^('Log_working_2-way'!$D106))</f>
        <v>1.9160544641822177</v>
      </c>
      <c r="K107" s="32">
        <f>IF('Log_working_2-way'!$D106="","",B107^('Log_working_2-way'!$D106))</f>
        <v>2.0916381493676872</v>
      </c>
      <c r="L107" s="37">
        <f t="shared" si="26"/>
        <v>0.52072538860103623</v>
      </c>
      <c r="M107" s="37">
        <f t="shared" si="27"/>
        <v>0.47927461139896382</v>
      </c>
      <c r="N107" s="38">
        <v>203</v>
      </c>
      <c r="O107" s="38">
        <f t="shared" si="28"/>
        <v>93.27027027027026</v>
      </c>
      <c r="P107" s="38">
        <f t="shared" si="29"/>
        <v>102.00497512437811</v>
      </c>
      <c r="Q107" s="38">
        <f t="shared" si="30"/>
        <v>100.99502487562191</v>
      </c>
      <c r="R107" s="38">
        <f t="shared" si="31"/>
        <v>109.72972972972971</v>
      </c>
      <c r="S107" s="39">
        <f t="shared" si="32"/>
        <v>-7.7247546053516487</v>
      </c>
      <c r="T107" s="39">
        <f t="shared" si="33"/>
        <v>-7.7247546053516061</v>
      </c>
      <c r="U107" t="s">
        <v>274</v>
      </c>
      <c r="V107" t="s">
        <v>275</v>
      </c>
      <c r="W107" t="s">
        <v>148</v>
      </c>
      <c r="X107" t="s">
        <v>301</v>
      </c>
      <c r="Y107" s="41"/>
    </row>
    <row r="108" spans="1:25" ht="15" x14ac:dyDescent="0.25">
      <c r="A108">
        <v>1.8</v>
      </c>
      <c r="B108">
        <v>2.15</v>
      </c>
      <c r="C108" s="29">
        <f t="shared" si="25"/>
        <v>2.067183462532296E-2</v>
      </c>
      <c r="D108" s="30">
        <f>IF(OR($A108="",$B108=""),"",A108*'MPTO_working_2-way'!$G107)</f>
        <v>1.8372093023255813</v>
      </c>
      <c r="E108" s="32">
        <f>IF(OR($A108="",$B108=""),"",B108*'MPTO_working_2-way'!$G107)</f>
        <v>2.1944444444444442</v>
      </c>
      <c r="F108" s="30">
        <f>IF(OR($A108="",$B108=""),"",'MPTO_working_2-way'!D107)</f>
        <v>1.8341232227488151</v>
      </c>
      <c r="G108" s="32">
        <f>IF(OR($A108="",$B108=""),"",'MPTO_working_2-way'!E107)</f>
        <v>2.1988636363636362</v>
      </c>
      <c r="H108" s="30">
        <f>IF(OR($A108="",$B108=""),"",'OddsRatio_working_2-way'!M107)</f>
        <v>1.8340576562282986</v>
      </c>
      <c r="I108" s="30">
        <f>IF(OR($A108="",$B108=""),"",'OddsRatio_working_2-way'!N107)</f>
        <v>2.1989578808281793</v>
      </c>
      <c r="J108" s="30">
        <f>IF('Log_working_2-way'!$D107="","",A108^('Log_working_2-way'!$D107))</f>
        <v>1.8326695280322545</v>
      </c>
      <c r="K108" s="32">
        <f>IF('Log_working_2-way'!$D107="","",B108^('Log_working_2-way'!$D107))</f>
        <v>2.2009566416621213</v>
      </c>
      <c r="L108" s="37">
        <f t="shared" si="26"/>
        <v>0.54430379746835444</v>
      </c>
      <c r="M108" s="37">
        <f t="shared" si="27"/>
        <v>0.45569620253164561</v>
      </c>
      <c r="N108" s="38">
        <v>204</v>
      </c>
      <c r="O108" s="38">
        <f t="shared" si="28"/>
        <v>90.666666666666671</v>
      </c>
      <c r="P108" s="38">
        <f t="shared" si="29"/>
        <v>109.11627906976743</v>
      </c>
      <c r="Q108" s="38">
        <f t="shared" si="30"/>
        <v>94.883720930232556</v>
      </c>
      <c r="R108" s="38">
        <f t="shared" si="31"/>
        <v>113.33333333333334</v>
      </c>
      <c r="S108" s="39">
        <f t="shared" si="32"/>
        <v>-4.2170542635658848</v>
      </c>
      <c r="T108" s="39">
        <f t="shared" si="33"/>
        <v>-4.2170542635659132</v>
      </c>
      <c r="U108" t="s">
        <v>276</v>
      </c>
      <c r="V108" t="s">
        <v>277</v>
      </c>
      <c r="W108" t="s">
        <v>148</v>
      </c>
      <c r="X108" t="s">
        <v>301</v>
      </c>
      <c r="Y108" s="41"/>
    </row>
    <row r="109" spans="1:25" ht="15" x14ac:dyDescent="0.25">
      <c r="A109">
        <v>1.89</v>
      </c>
      <c r="B109">
        <v>2</v>
      </c>
      <c r="C109" s="29">
        <f t="shared" si="25"/>
        <v>2.9100529100529293E-2</v>
      </c>
      <c r="D109" s="30">
        <f>IF(OR($A109="",$B109=""),"",A109*'MPTO_working_2-way'!$G108)</f>
        <v>1.9450000000000003</v>
      </c>
      <c r="E109" s="32">
        <f>IF(OR($A109="",$B109=""),"",B109*'MPTO_working_2-way'!$G108)</f>
        <v>2.0582010582010586</v>
      </c>
      <c r="F109" s="30">
        <f>IF(OR($A109="",$B109=""),"",'MPTO_working_2-way'!D108)</f>
        <v>1.9434447300771212</v>
      </c>
      <c r="G109" s="32">
        <f>IF(OR($A109="",$B109=""),"",'MPTO_working_2-way'!E108)</f>
        <v>2.0599455040871937</v>
      </c>
      <c r="H109" s="30">
        <f>IF(OR($A109="",$B109=""),"",'OddsRatio_working_2-way'!M108)</f>
        <v>1.9433981132056606</v>
      </c>
      <c r="I109" s="30">
        <f>IF(OR($A109="",$B109=""),"",'OddsRatio_working_2-way'!N108)</f>
        <v>2.0599978800063603</v>
      </c>
      <c r="J109" s="30">
        <f>IF('Log_working_2-way'!$D108="","",A109^('Log_working_2-way'!$D108))</f>
        <v>1.9426935194379702</v>
      </c>
      <c r="K109" s="32">
        <f>IF('Log_working_2-way'!$D108="","",B109^('Log_working_2-way'!$D108))</f>
        <v>2.0607901501181232</v>
      </c>
      <c r="L109" s="37">
        <f t="shared" si="26"/>
        <v>0.51413881748071977</v>
      </c>
      <c r="M109" s="37">
        <f t="shared" si="27"/>
        <v>0.48586118251928012</v>
      </c>
      <c r="N109" s="38">
        <v>205</v>
      </c>
      <c r="O109" s="38">
        <f t="shared" si="28"/>
        <v>96.534391534391546</v>
      </c>
      <c r="P109" s="38">
        <f t="shared" si="29"/>
        <v>102.5</v>
      </c>
      <c r="Q109" s="38">
        <f t="shared" si="30"/>
        <v>102.5</v>
      </c>
      <c r="R109" s="38">
        <f t="shared" si="31"/>
        <v>108.46560846560848</v>
      </c>
      <c r="S109" s="39">
        <f t="shared" si="32"/>
        <v>-5.9656084656084545</v>
      </c>
      <c r="T109" s="39">
        <f t="shared" si="33"/>
        <v>-5.9656084656084829</v>
      </c>
      <c r="U109" t="s">
        <v>278</v>
      </c>
      <c r="V109" t="s">
        <v>279</v>
      </c>
      <c r="W109" t="s">
        <v>144</v>
      </c>
      <c r="X109" t="s">
        <v>301</v>
      </c>
      <c r="Y109" s="41"/>
    </row>
    <row r="110" spans="1:25" ht="15" x14ac:dyDescent="0.25">
      <c r="A110">
        <v>2.17</v>
      </c>
      <c r="B110">
        <v>1.72</v>
      </c>
      <c r="C110" s="29">
        <f t="shared" si="25"/>
        <v>4.2224841924766832E-2</v>
      </c>
      <c r="D110" s="30">
        <f>IF(OR($A110="",$B110=""),"",A110*'MPTO_working_2-way'!$G109)</f>
        <v>2.2616279069767438</v>
      </c>
      <c r="E110" s="32">
        <f>IF(OR($A110="",$B110=""),"",B110*'MPTO_working_2-way'!$G109)</f>
        <v>1.792626728110599</v>
      </c>
      <c r="F110" s="30">
        <f>IF(OR($A110="",$B110=""),"",'MPTO_working_2-way'!D109)</f>
        <v>2.2741896173531559</v>
      </c>
      <c r="G110" s="32">
        <f>IF(OR($A110="",$B110=""),"",'MPTO_working_2-way'!E109)</f>
        <v>1.7848125478194337</v>
      </c>
      <c r="H110" s="30">
        <f>IF(OR($A110="",$B110=""),"",'OddsRatio_working_2-way'!M109)</f>
        <v>2.2747548783981961</v>
      </c>
      <c r="I110" s="30">
        <f>IF(OR($A110="",$B110=""),"",'OddsRatio_working_2-way'!N109)</f>
        <v>1.784464540552736</v>
      </c>
      <c r="J110" s="30">
        <f>IF('Log_working_2-way'!$D109="","",A110^('Log_working_2-way'!$D109))</f>
        <v>2.2805793613089871</v>
      </c>
      <c r="K110" s="32">
        <f>IF('Log_working_2-way'!$D109="","",B110^('Log_working_2-way'!$D109))</f>
        <v>1.7808965459020807</v>
      </c>
      <c r="L110" s="37">
        <f t="shared" si="26"/>
        <v>0.44215938303341912</v>
      </c>
      <c r="M110" s="37">
        <f t="shared" si="27"/>
        <v>0.55784061696658105</v>
      </c>
      <c r="N110" s="38">
        <v>206</v>
      </c>
      <c r="O110" s="38">
        <f t="shared" si="28"/>
        <v>111.06912442396313</v>
      </c>
      <c r="P110" s="38">
        <f t="shared" si="29"/>
        <v>86.232558139534888</v>
      </c>
      <c r="Q110" s="38">
        <f t="shared" si="30"/>
        <v>119.76744186046513</v>
      </c>
      <c r="R110" s="38">
        <f t="shared" si="31"/>
        <v>94.930875576036868</v>
      </c>
      <c r="S110" s="39">
        <f t="shared" si="32"/>
        <v>-8.6983174365019948</v>
      </c>
      <c r="T110" s="39">
        <f t="shared" si="33"/>
        <v>-8.6983174365019806</v>
      </c>
      <c r="U110" t="s">
        <v>280</v>
      </c>
      <c r="V110" t="s">
        <v>281</v>
      </c>
      <c r="W110" t="s">
        <v>144</v>
      </c>
      <c r="X110" t="s">
        <v>301</v>
      </c>
      <c r="Y110" s="41"/>
    </row>
    <row r="111" spans="1:25" ht="15" x14ac:dyDescent="0.25">
      <c r="A111">
        <v>1.94</v>
      </c>
      <c r="B111">
        <v>1.93</v>
      </c>
      <c r="C111" s="29">
        <f t="shared" si="25"/>
        <v>3.3598632551679941E-2</v>
      </c>
      <c r="D111" s="30">
        <f>IF(OR($A111="",$B111=""),"",A111*'MPTO_working_2-way'!$G110)</f>
        <v>2.0051813471502591</v>
      </c>
      <c r="E111" s="32">
        <f>IF(OR($A111="",$B111=""),"",B111*'MPTO_working_2-way'!$G110)</f>
        <v>1.9948453608247423</v>
      </c>
      <c r="F111" s="30">
        <f>IF(OR($A111="",$B111=""),"",'MPTO_working_2-way'!D110)</f>
        <v>2.0053558995233249</v>
      </c>
      <c r="G111" s="32">
        <f>IF(OR($A111="",$B111=""),"",'MPTO_working_2-way'!E110)</f>
        <v>1.9946726333173512</v>
      </c>
      <c r="H111" s="30">
        <f>IF(OR($A111="",$B111=""),"",'OddsRatio_working_2-way'!M110)</f>
        <v>2.0053619687316817</v>
      </c>
      <c r="I111" s="30">
        <f>IF(OR($A111="",$B111=""),"",'OddsRatio_working_2-way'!N110)</f>
        <v>1.9946666286387909</v>
      </c>
      <c r="J111" s="30">
        <f>IF('Log_working_2-way'!$D110="","",A111^('Log_working_2-way'!$D110))</f>
        <v>2.0054414461156225</v>
      </c>
      <c r="K111" s="32">
        <f>IF('Log_working_2-way'!$D110="","",B111^('Log_working_2-way'!$D110))</f>
        <v>1.9945880029745278</v>
      </c>
      <c r="L111" s="37">
        <f t="shared" si="26"/>
        <v>0.49870801033591733</v>
      </c>
      <c r="M111" s="37">
        <f t="shared" si="27"/>
        <v>0.50129198966408273</v>
      </c>
      <c r="N111" s="38">
        <v>207</v>
      </c>
      <c r="O111" s="38">
        <f t="shared" si="28"/>
        <v>100.29896907216495</v>
      </c>
      <c r="P111" s="38">
        <f t="shared" si="29"/>
        <v>99.746113989637308</v>
      </c>
      <c r="Q111" s="38">
        <f t="shared" si="30"/>
        <v>107.25388601036271</v>
      </c>
      <c r="R111" s="38">
        <f t="shared" si="31"/>
        <v>106.70103092783506</v>
      </c>
      <c r="S111" s="39">
        <f t="shared" si="32"/>
        <v>-6.9549169381977549</v>
      </c>
      <c r="T111" s="39">
        <f t="shared" si="33"/>
        <v>-6.9549169381977549</v>
      </c>
      <c r="U111" t="s">
        <v>282</v>
      </c>
      <c r="V111" t="s">
        <v>283</v>
      </c>
      <c r="W111" t="s">
        <v>144</v>
      </c>
      <c r="X111" t="s">
        <v>301</v>
      </c>
      <c r="Y111" s="41"/>
    </row>
    <row r="112" spans="1:25" ht="15" x14ac:dyDescent="0.25">
      <c r="A112">
        <v>1.85</v>
      </c>
      <c r="B112">
        <v>2.04</v>
      </c>
      <c r="C112" s="29">
        <f t="shared" si="25"/>
        <v>3.0736618971912932E-2</v>
      </c>
      <c r="D112" s="30">
        <f>IF(OR($A112="",$B112=""),"",A112*'MPTO_working_2-way'!$G111)</f>
        <v>1.9068627450980391</v>
      </c>
      <c r="E112" s="32">
        <f>IF(OR($A112="",$B112=""),"",B112*'MPTO_working_2-way'!$G111)</f>
        <v>2.1027027027027025</v>
      </c>
      <c r="F112" s="30">
        <f>IF(OR($A112="",$B112=""),"",'MPTO_working_2-way'!D111)</f>
        <v>1.9041372351160444</v>
      </c>
      <c r="G112" s="32">
        <f>IF(OR($A112="",$B112=""),"",'MPTO_working_2-way'!E111)</f>
        <v>2.1060267857142851</v>
      </c>
      <c r="H112" s="30">
        <f>IF(OR($A112="",$B112=""),"",'OddsRatio_working_2-way'!M111)</f>
        <v>1.904050713349474</v>
      </c>
      <c r="I112" s="30">
        <f>IF(OR($A112="",$B112=""),"",'OddsRatio_working_2-way'!N111)</f>
        <v>2.1061326375099441</v>
      </c>
      <c r="J112" s="30">
        <f>IF('Log_working_2-way'!$D111="","",A112^('Log_working_2-way'!$D111))</f>
        <v>1.9028150891340896</v>
      </c>
      <c r="K112" s="32">
        <f>IF('Log_working_2-way'!$D111="","",B112^('Log_working_2-way'!$D111))</f>
        <v>2.1076465292124213</v>
      </c>
      <c r="L112" s="37">
        <f t="shared" si="26"/>
        <v>0.52442159383033427</v>
      </c>
      <c r="M112" s="37">
        <f t="shared" si="27"/>
        <v>0.47557840616966585</v>
      </c>
      <c r="N112" s="38">
        <v>208</v>
      </c>
      <c r="O112" s="38">
        <f t="shared" si="28"/>
        <v>95.567567567567565</v>
      </c>
      <c r="P112" s="38">
        <f t="shared" si="29"/>
        <v>106.0392156862745</v>
      </c>
      <c r="Q112" s="38">
        <f t="shared" si="30"/>
        <v>101.96078431372548</v>
      </c>
      <c r="R112" s="38">
        <f t="shared" si="31"/>
        <v>112.43243243243242</v>
      </c>
      <c r="S112" s="39">
        <f t="shared" si="32"/>
        <v>-6.3932167461579184</v>
      </c>
      <c r="T112" s="39">
        <f t="shared" si="33"/>
        <v>-6.3932167461579184</v>
      </c>
      <c r="U112" t="s">
        <v>135</v>
      </c>
      <c r="V112" t="s">
        <v>140</v>
      </c>
      <c r="W112" t="s">
        <v>146</v>
      </c>
      <c r="X112" t="s">
        <v>301</v>
      </c>
      <c r="Y112" s="41"/>
    </row>
    <row r="113" spans="1:25" ht="15" x14ac:dyDescent="0.25">
      <c r="A113">
        <v>1.76</v>
      </c>
      <c r="B113">
        <v>2.15</v>
      </c>
      <c r="C113" s="29">
        <f t="shared" si="25"/>
        <v>3.3298097251585723E-2</v>
      </c>
      <c r="D113" s="30">
        <f>IF(OR($A113="",$B113=""),"",A113*'MPTO_working_2-way'!$G112)</f>
        <v>1.8186046511627909</v>
      </c>
      <c r="E113" s="32">
        <f>IF(OR($A113="",$B113=""),"",B113*'MPTO_working_2-way'!$G112)</f>
        <v>2.2215909090909092</v>
      </c>
      <c r="F113" s="30">
        <f>IF(OR($A113="",$B113=""),"",'MPTO_working_2-way'!D112)</f>
        <v>1.8131288931480596</v>
      </c>
      <c r="G113" s="32">
        <f>IF(OR($A113="",$B113=""),"",'MPTO_working_2-way'!E112)</f>
        <v>2.2298173246906305</v>
      </c>
      <c r="H113" s="30">
        <f>IF(OR($A113="",$B113=""),"",'OddsRatio_working_2-way'!M112)</f>
        <v>1.8129388446970602</v>
      </c>
      <c r="I113" s="30">
        <f>IF(OR($A113="",$B113=""),"",'OddsRatio_working_2-way'!N112)</f>
        <v>2.2301048307916052</v>
      </c>
      <c r="J113" s="30">
        <f>IF('Log_working_2-way'!$D112="","",A113^('Log_working_2-way'!$D112))</f>
        <v>1.8104537322239227</v>
      </c>
      <c r="K113" s="32">
        <f>IF('Log_working_2-way'!$D112="","",B113^('Log_working_2-way'!$D112))</f>
        <v>2.2338767288490446</v>
      </c>
      <c r="L113" s="37">
        <f t="shared" si="26"/>
        <v>0.54987212276214825</v>
      </c>
      <c r="M113" s="37">
        <f t="shared" si="27"/>
        <v>0.45012787723785164</v>
      </c>
      <c r="N113" s="38">
        <v>209</v>
      </c>
      <c r="O113" s="38">
        <f t="shared" si="28"/>
        <v>90.25</v>
      </c>
      <c r="P113" s="38">
        <f t="shared" si="29"/>
        <v>111.79069767441858</v>
      </c>
      <c r="Q113" s="38">
        <f t="shared" si="30"/>
        <v>97.20930232558139</v>
      </c>
      <c r="R113" s="38">
        <f t="shared" si="31"/>
        <v>118.75000000000001</v>
      </c>
      <c r="S113" s="39">
        <f t="shared" si="32"/>
        <v>-6.9593023255813904</v>
      </c>
      <c r="T113" s="39">
        <f t="shared" si="33"/>
        <v>-6.959302325581433</v>
      </c>
      <c r="U113" t="s">
        <v>110</v>
      </c>
      <c r="V113" t="s">
        <v>138</v>
      </c>
      <c r="W113" t="s">
        <v>146</v>
      </c>
      <c r="X113" t="s">
        <v>301</v>
      </c>
      <c r="Y113" s="41"/>
    </row>
    <row r="114" spans="1:25" ht="15" x14ac:dyDescent="0.25">
      <c r="A114">
        <v>1.97</v>
      </c>
      <c r="B114">
        <v>1.92</v>
      </c>
      <c r="C114" s="29">
        <f t="shared" si="25"/>
        <v>2.844754653130277E-2</v>
      </c>
      <c r="D114" s="30">
        <f>IF(OR($A114="",$B114=""),"",A114*'MPTO_working_2-way'!$G113)</f>
        <v>2.0260416666666665</v>
      </c>
      <c r="E114" s="32">
        <f>IF(OR($A114="",$B114=""),"",B114*'MPTO_working_2-way'!$G113)</f>
        <v>1.9746192893401013</v>
      </c>
      <c r="F114" s="30">
        <f>IF(OR($A114="",$B114=""),"",'MPTO_working_2-way'!D113)</f>
        <v>2.0267924123888115</v>
      </c>
      <c r="G114" s="32">
        <f>IF(OR($A114="",$B114=""),"",'MPTO_working_2-way'!E113)</f>
        <v>1.9739066903246005</v>
      </c>
      <c r="H114" s="30">
        <f>IF(OR($A114="",$B114=""),"",'OddsRatio_working_2-way'!M113)</f>
        <v>2.0268144068364817</v>
      </c>
      <c r="I114" s="30">
        <f>IF(OR($A114="",$B114=""),"",'OddsRatio_working_2-way'!N113)</f>
        <v>1.9738858291644976</v>
      </c>
      <c r="J114" s="30">
        <f>IF('Log_working_2-way'!$D113="","",A114^('Log_working_2-way'!$D113))</f>
        <v>2.0271548987306875</v>
      </c>
      <c r="K114" s="32">
        <f>IF('Log_working_2-way'!$D113="","",B114^('Log_working_2-way'!$D113))</f>
        <v>1.9735629954505829</v>
      </c>
      <c r="L114" s="37">
        <f t="shared" si="26"/>
        <v>0.49357326478149105</v>
      </c>
      <c r="M114" s="37">
        <f t="shared" si="27"/>
        <v>0.50642673521850901</v>
      </c>
      <c r="N114" s="38">
        <v>210</v>
      </c>
      <c r="O114" s="38">
        <f t="shared" si="28"/>
        <v>103.40101522842639</v>
      </c>
      <c r="P114" s="38">
        <f t="shared" si="29"/>
        <v>100.625</v>
      </c>
      <c r="Q114" s="38">
        <f t="shared" si="30"/>
        <v>109.37500000000001</v>
      </c>
      <c r="R114" s="38">
        <f t="shared" si="31"/>
        <v>106.5989847715736</v>
      </c>
      <c r="S114" s="39">
        <f t="shared" si="32"/>
        <v>-5.9739847715736261</v>
      </c>
      <c r="T114" s="39">
        <f t="shared" si="33"/>
        <v>-5.9739847715735976</v>
      </c>
      <c r="U114" t="s">
        <v>137</v>
      </c>
      <c r="V114" t="s">
        <v>111</v>
      </c>
      <c r="W114" t="s">
        <v>146</v>
      </c>
      <c r="X114" t="s">
        <v>301</v>
      </c>
      <c r="Y114" s="41"/>
    </row>
    <row r="115" spans="1:25" ht="15" x14ac:dyDescent="0.25">
      <c r="A115">
        <v>1.69</v>
      </c>
      <c r="B115">
        <v>2.2599999999999998</v>
      </c>
      <c r="C115" s="29">
        <f t="shared" si="25"/>
        <v>3.4193852437555794E-2</v>
      </c>
      <c r="D115" s="30">
        <f>IF(OR($A115="",$B115=""),"",A115*'MPTO_working_2-way'!$G114)</f>
        <v>1.7477876106194692</v>
      </c>
      <c r="E115" s="32">
        <f>IF(OR($A115="",$B115=""),"",B115*'MPTO_working_2-way'!$G114)</f>
        <v>2.3372781065088759</v>
      </c>
      <c r="F115" s="30">
        <f>IF(OR($A115="",$B115=""),"",'MPTO_working_2-way'!D114)</f>
        <v>1.740283410033262</v>
      </c>
      <c r="G115" s="32">
        <f>IF(OR($A115="",$B115=""),"",'MPTO_working_2-way'!E114)</f>
        <v>2.3508340001231001</v>
      </c>
      <c r="H115" s="30">
        <f>IF(OR($A115="",$B115=""),"",'OddsRatio_working_2-way'!M114)</f>
        <v>1.7400128699009547</v>
      </c>
      <c r="I115" s="30">
        <f>IF(OR($A115="",$B115=""),"",'OddsRatio_working_2-way'!N114)</f>
        <v>2.351327849384353</v>
      </c>
      <c r="J115" s="30">
        <f>IF('Log_working_2-way'!$D114="","",A115^('Log_working_2-way'!$D114))</f>
        <v>1.7366048392090647</v>
      </c>
      <c r="K115" s="32">
        <f>IF('Log_working_2-way'!$D114="","",B115^('Log_working_2-way'!$D114))</f>
        <v>2.3575800032398484</v>
      </c>
      <c r="L115" s="37">
        <f t="shared" si="26"/>
        <v>0.57215189873417716</v>
      </c>
      <c r="M115" s="37">
        <f t="shared" si="27"/>
        <v>0.42784810126582273</v>
      </c>
      <c r="N115" s="38">
        <v>211</v>
      </c>
      <c r="O115" s="38">
        <f t="shared" si="28"/>
        <v>86.147928994082832</v>
      </c>
      <c r="P115" s="38">
        <f t="shared" si="29"/>
        <v>117.63716814159291</v>
      </c>
      <c r="Q115" s="38">
        <f t="shared" si="30"/>
        <v>93.362831858407091</v>
      </c>
      <c r="R115" s="38">
        <f t="shared" si="31"/>
        <v>124.85207100591717</v>
      </c>
      <c r="S115" s="39">
        <f t="shared" si="32"/>
        <v>-7.2149028643242588</v>
      </c>
      <c r="T115" s="39">
        <f t="shared" si="33"/>
        <v>-7.2149028643242588</v>
      </c>
      <c r="U115" t="s">
        <v>141</v>
      </c>
      <c r="V115" t="s">
        <v>136</v>
      </c>
      <c r="W115" t="s">
        <v>146</v>
      </c>
      <c r="X115" t="s">
        <v>301</v>
      </c>
      <c r="Y115" s="41"/>
    </row>
    <row r="116" spans="1:25" ht="15" x14ac:dyDescent="0.25">
      <c r="A116">
        <v>1.62</v>
      </c>
      <c r="B116">
        <v>2.33</v>
      </c>
      <c r="C116" s="29">
        <f t="shared" si="25"/>
        <v>4.6468499973506994E-2</v>
      </c>
      <c r="D116" s="30">
        <f>IF(OR($A116="",$B116=""),"",A116*'MPTO_working_2-way'!$G115)</f>
        <v>1.6952789699570814</v>
      </c>
      <c r="E116" s="32">
        <f>IF(OR($A116="",$B116=""),"",B116*'MPTO_working_2-way'!$G115)</f>
        <v>2.4382716049382713</v>
      </c>
      <c r="F116" s="30">
        <f>IF(OR($A116="",$B116=""),"",'MPTO_working_2-way'!D115)</f>
        <v>1.6833608348570663</v>
      </c>
      <c r="G116" s="32">
        <f>IF(OR($A116="",$B116=""),"",'MPTO_working_2-way'!E115)</f>
        <v>2.4633557397376489</v>
      </c>
      <c r="H116" s="30">
        <f>IF(OR($A116="",$B116=""),"",'OddsRatio_working_2-way'!M115)</f>
        <v>1.6827630727667064</v>
      </c>
      <c r="I116" s="30">
        <f>IF(OR($A116="",$B116=""),"",'OddsRatio_working_2-way'!N115)</f>
        <v>2.4646369141608373</v>
      </c>
      <c r="J116" s="30">
        <f>IF('Log_working_2-way'!$D115="","",A116^('Log_working_2-way'!$D115))</f>
        <v>1.6773065149346209</v>
      </c>
      <c r="K116" s="32">
        <f>IF('Log_working_2-way'!$D115="","",B116^('Log_working_2-way'!$D115))</f>
        <v>2.476436410914471</v>
      </c>
      <c r="L116" s="37">
        <f t="shared" si="26"/>
        <v>0.58987341772151902</v>
      </c>
      <c r="M116" s="37">
        <f t="shared" si="27"/>
        <v>0.41012658227848103</v>
      </c>
      <c r="N116" s="38">
        <v>212</v>
      </c>
      <c r="O116" s="38">
        <f t="shared" si="28"/>
        <v>81.135802469135797</v>
      </c>
      <c r="P116" s="38">
        <f t="shared" si="29"/>
        <v>121.01287553648071</v>
      </c>
      <c r="Q116" s="38">
        <f t="shared" si="30"/>
        <v>90.987124463519322</v>
      </c>
      <c r="R116" s="38">
        <f t="shared" si="31"/>
        <v>130.8641975308642</v>
      </c>
      <c r="S116" s="39">
        <f t="shared" si="32"/>
        <v>-9.8513219943835253</v>
      </c>
      <c r="T116" s="39">
        <f t="shared" si="33"/>
        <v>-9.8513219943834969</v>
      </c>
      <c r="U116" t="s">
        <v>284</v>
      </c>
      <c r="V116" t="s">
        <v>285</v>
      </c>
      <c r="W116" t="s">
        <v>303</v>
      </c>
      <c r="X116" t="s">
        <v>302</v>
      </c>
      <c r="Y116" s="41"/>
    </row>
    <row r="117" spans="1:25" ht="15" x14ac:dyDescent="0.25">
      <c r="A117">
        <v>1.62</v>
      </c>
      <c r="B117">
        <v>2.33</v>
      </c>
      <c r="C117" s="29">
        <f t="shared" si="25"/>
        <v>4.6468499973506994E-2</v>
      </c>
      <c r="D117" s="30">
        <f>IF(OR($A117="",$B117=""),"",A117*'MPTO_working_2-way'!$G116)</f>
        <v>1.6952789699570814</v>
      </c>
      <c r="E117" s="32">
        <f>IF(OR($A117="",$B117=""),"",B117*'MPTO_working_2-way'!$G116)</f>
        <v>2.4382716049382713</v>
      </c>
      <c r="F117" s="30">
        <f>IF(OR($A117="",$B117=""),"",'MPTO_working_2-way'!D116)</f>
        <v>1.6833608348570663</v>
      </c>
      <c r="G117" s="32">
        <f>IF(OR($A117="",$B117=""),"",'MPTO_working_2-way'!E116)</f>
        <v>2.4633557397376489</v>
      </c>
      <c r="H117" s="30">
        <f>IF(OR($A117="",$B117=""),"",'OddsRatio_working_2-way'!M116)</f>
        <v>1.6827630727667064</v>
      </c>
      <c r="I117" s="30">
        <f>IF(OR($A117="",$B117=""),"",'OddsRatio_working_2-way'!N116)</f>
        <v>2.4646369141608373</v>
      </c>
      <c r="J117" s="30">
        <f>IF('Log_working_2-way'!$D116="","",A117^('Log_working_2-way'!$D116))</f>
        <v>1.6773065149346209</v>
      </c>
      <c r="K117" s="32">
        <f>IF('Log_working_2-way'!$D116="","",B117^('Log_working_2-way'!$D116))</f>
        <v>2.476436410914471</v>
      </c>
      <c r="L117" s="37">
        <f t="shared" si="26"/>
        <v>0.58987341772151902</v>
      </c>
      <c r="M117" s="37">
        <f t="shared" si="27"/>
        <v>0.41012658227848103</v>
      </c>
      <c r="N117" s="38">
        <v>213</v>
      </c>
      <c r="O117" s="38">
        <f t="shared" si="28"/>
        <v>81.518518518518519</v>
      </c>
      <c r="P117" s="38">
        <f t="shared" si="29"/>
        <v>121.58369098712447</v>
      </c>
      <c r="Q117" s="38">
        <f t="shared" si="30"/>
        <v>91.416309012875544</v>
      </c>
      <c r="R117" s="38">
        <f t="shared" si="31"/>
        <v>131.48148148148147</v>
      </c>
      <c r="S117" s="39">
        <f t="shared" si="32"/>
        <v>-9.8977904943570252</v>
      </c>
      <c r="T117" s="39">
        <f t="shared" si="33"/>
        <v>-9.8977904943569968</v>
      </c>
      <c r="U117" t="s">
        <v>286</v>
      </c>
      <c r="V117" t="s">
        <v>287</v>
      </c>
      <c r="W117" t="s">
        <v>303</v>
      </c>
      <c r="X117" t="s">
        <v>302</v>
      </c>
      <c r="Y117" s="41"/>
    </row>
    <row r="118" spans="1:25" ht="15" x14ac:dyDescent="0.25">
      <c r="A118">
        <v>1.63</v>
      </c>
      <c r="B118">
        <v>2.2999999999999998</v>
      </c>
      <c r="C118" s="29">
        <f t="shared" si="25"/>
        <v>4.8279541210989763E-2</v>
      </c>
      <c r="D118" s="30">
        <f>IF(OR($A118="",$B118=""),"",A118*'MPTO_working_2-way'!$G117)</f>
        <v>1.7086956521739132</v>
      </c>
      <c r="E118" s="32">
        <f>IF(OR($A118="",$B118=""),"",B118*'MPTO_working_2-way'!$G117)</f>
        <v>2.4110429447852764</v>
      </c>
      <c r="F118" s="30">
        <f>IF(OR($A118="",$B118=""),"",'MPTO_working_2-way'!D117)</f>
        <v>1.6967639737497173</v>
      </c>
      <c r="G118" s="32">
        <f>IF(OR($A118="",$B118=""),"",'MPTO_working_2-way'!E117)</f>
        <v>2.4352062357908415</v>
      </c>
      <c r="H118" s="30">
        <f>IF(OR($A118="",$B118=""),"",'OddsRatio_working_2-way'!M117)</f>
        <v>1.6961432213383858</v>
      </c>
      <c r="I118" s="30">
        <f>IF(OR($A118="",$B118=""),"",'OddsRatio_working_2-way'!N117)</f>
        <v>2.4364860122855578</v>
      </c>
      <c r="J118" s="30">
        <f>IF('Log_working_2-way'!$D117="","",A118^('Log_working_2-way'!$D117))</f>
        <v>1.6906747443214869</v>
      </c>
      <c r="K118" s="32">
        <f>IF('Log_working_2-way'!$D117="","",B118^('Log_working_2-way'!$D117))</f>
        <v>2.4478595145117024</v>
      </c>
      <c r="L118" s="37">
        <f t="shared" si="26"/>
        <v>0.58524173027989812</v>
      </c>
      <c r="M118" s="37">
        <f t="shared" si="27"/>
        <v>0.41475826972010171</v>
      </c>
      <c r="N118" s="38">
        <v>214</v>
      </c>
      <c r="O118" s="38">
        <f t="shared" si="28"/>
        <v>82.711656441717793</v>
      </c>
      <c r="P118" s="38">
        <f t="shared" si="29"/>
        <v>120.95652173913044</v>
      </c>
      <c r="Q118" s="38">
        <f t="shared" si="30"/>
        <v>93.043478260869577</v>
      </c>
      <c r="R118" s="38">
        <f t="shared" si="31"/>
        <v>131.28834355828221</v>
      </c>
      <c r="S118" s="39">
        <f t="shared" si="32"/>
        <v>-10.331821819151784</v>
      </c>
      <c r="T118" s="39">
        <f t="shared" si="33"/>
        <v>-10.33182181915177</v>
      </c>
      <c r="U118" t="s">
        <v>288</v>
      </c>
      <c r="V118" t="s">
        <v>289</v>
      </c>
      <c r="W118" t="s">
        <v>303</v>
      </c>
      <c r="X118" t="s">
        <v>302</v>
      </c>
      <c r="Y118" s="41"/>
    </row>
    <row r="119" spans="1:25" ht="15" x14ac:dyDescent="0.25">
      <c r="A119">
        <v>1.81</v>
      </c>
      <c r="B119">
        <v>2.04</v>
      </c>
      <c r="C119" s="29">
        <f t="shared" si="25"/>
        <v>4.2682266276676373E-2</v>
      </c>
      <c r="D119" s="30">
        <f>IF(OR($A119="",$B119=""),"",A119*'MPTO_working_2-way'!$G118)</f>
        <v>1.8872549019607843</v>
      </c>
      <c r="E119" s="32">
        <f>IF(OR($A119="",$B119=""),"",B119*'MPTO_working_2-way'!$G118)</f>
        <v>2.1270718232044197</v>
      </c>
      <c r="F119" s="30">
        <f>IF(OR($A119="",$B119=""),"",'MPTO_working_2-way'!D118)</f>
        <v>1.8827248623291861</v>
      </c>
      <c r="G119" s="32">
        <f>IF(OR($A119="",$B119=""),"",'MPTO_working_2-way'!E118)</f>
        <v>2.1328558225508316</v>
      </c>
      <c r="H119" s="30">
        <f>IF(OR($A119="",$B119=""),"",'OddsRatio_working_2-way'!M118)</f>
        <v>1.8825226081218283</v>
      </c>
      <c r="I119" s="30">
        <f>IF(OR($A119="",$B119=""),"",'OddsRatio_working_2-way'!N118)</f>
        <v>2.1331154474650633</v>
      </c>
      <c r="J119" s="30">
        <f>IF('Log_working_2-way'!$D118="","",A119^('Log_working_2-way'!$D118))</f>
        <v>1.8804505599252526</v>
      </c>
      <c r="K119" s="32">
        <f>IF('Log_working_2-way'!$D118="","",B119^('Log_working_2-way'!$D118))</f>
        <v>2.1357821160163764</v>
      </c>
      <c r="L119" s="37">
        <f t="shared" si="26"/>
        <v>0.52987012987012994</v>
      </c>
      <c r="M119" s="37">
        <f t="shared" si="27"/>
        <v>0.47012987012987018</v>
      </c>
      <c r="N119" s="38">
        <v>215</v>
      </c>
      <c r="O119" s="38">
        <f t="shared" si="28"/>
        <v>96.2154696132597</v>
      </c>
      <c r="P119" s="38">
        <f t="shared" si="29"/>
        <v>109.6078431372549</v>
      </c>
      <c r="Q119" s="38">
        <f t="shared" si="30"/>
        <v>105.3921568627451</v>
      </c>
      <c r="R119" s="38">
        <f t="shared" si="31"/>
        <v>118.78453038674034</v>
      </c>
      <c r="S119" s="39">
        <f t="shared" si="32"/>
        <v>-9.176687249485397</v>
      </c>
      <c r="T119" s="39">
        <f t="shared" si="33"/>
        <v>-9.1766872494854397</v>
      </c>
      <c r="U119" t="s">
        <v>290</v>
      </c>
      <c r="V119" t="s">
        <v>291</v>
      </c>
      <c r="W119" t="s">
        <v>303</v>
      </c>
      <c r="X119" t="s">
        <v>302</v>
      </c>
      <c r="Y119" s="41"/>
    </row>
    <row r="120" spans="1:25" ht="15" x14ac:dyDescent="0.25">
      <c r="A120">
        <v>1.63</v>
      </c>
      <c r="B120">
        <v>2.35</v>
      </c>
      <c r="C120" s="29">
        <f t="shared" si="25"/>
        <v>3.9028847408954404E-2</v>
      </c>
      <c r="D120" s="30">
        <f>IF(OR($A120="",$B120=""),"",A120*'MPTO_working_2-way'!$G119)</f>
        <v>1.6936170212765955</v>
      </c>
      <c r="E120" s="32">
        <f>IF(OR($A120="",$B120=""),"",B120*'MPTO_working_2-way'!$G119)</f>
        <v>2.4417177914110431</v>
      </c>
      <c r="F120" s="30">
        <f>IF(OR($A120="",$B120=""),"",'MPTO_working_2-way'!D119)</f>
        <v>1.6835512581035048</v>
      </c>
      <c r="G120" s="32">
        <f>IF(OR($A120="",$B120=""),"",'MPTO_working_2-way'!E119)</f>
        <v>2.4629480790869636</v>
      </c>
      <c r="H120" s="30">
        <f>IF(OR($A120="",$B120=""),"",'OddsRatio_working_2-way'!M119)</f>
        <v>1.6831300510639733</v>
      </c>
      <c r="I120" s="30">
        <f>IF(OR($A120="",$B120=""),"",'OddsRatio_working_2-way'!N119)</f>
        <v>2.4638501094227996</v>
      </c>
      <c r="J120" s="30">
        <f>IF('Log_working_2-way'!$D119="","",A120^('Log_working_2-way'!$D119))</f>
        <v>1.6785422334314666</v>
      </c>
      <c r="K120" s="32">
        <f>IF('Log_working_2-way'!$D119="","",B120^('Log_working_2-way'!$D119))</f>
        <v>2.4737476176576996</v>
      </c>
      <c r="L120" s="37">
        <f t="shared" si="26"/>
        <v>0.59045226130653272</v>
      </c>
      <c r="M120" s="37">
        <f t="shared" si="27"/>
        <v>0.40954773869346733</v>
      </c>
      <c r="N120" s="38">
        <v>216</v>
      </c>
      <c r="O120" s="38">
        <f t="shared" si="28"/>
        <v>83.484662576687114</v>
      </c>
      <c r="P120" s="38">
        <f t="shared" si="29"/>
        <v>124.08510638297874</v>
      </c>
      <c r="Q120" s="38">
        <f t="shared" si="30"/>
        <v>91.914893617021278</v>
      </c>
      <c r="R120" s="38">
        <f t="shared" si="31"/>
        <v>132.51533742331287</v>
      </c>
      <c r="S120" s="39">
        <f t="shared" si="32"/>
        <v>-8.4302310403341636</v>
      </c>
      <c r="T120" s="39">
        <f t="shared" si="33"/>
        <v>-8.4302310403341352</v>
      </c>
      <c r="U120" t="s">
        <v>292</v>
      </c>
      <c r="V120" t="s">
        <v>293</v>
      </c>
      <c r="W120" t="s">
        <v>304</v>
      </c>
      <c r="X120" t="s">
        <v>302</v>
      </c>
      <c r="Y120" s="41"/>
    </row>
    <row r="121" spans="1:25" ht="15" x14ac:dyDescent="0.25">
      <c r="A121">
        <v>2.23</v>
      </c>
      <c r="B121">
        <v>1.65</v>
      </c>
      <c r="C121" s="29">
        <f t="shared" si="25"/>
        <v>5.4491099334148752E-2</v>
      </c>
      <c r="D121" s="30">
        <f>IF(OR($A121="",$B121=""),"",A121*'MPTO_working_2-way'!$G120)</f>
        <v>2.3515151515151516</v>
      </c>
      <c r="E121" s="32">
        <f>IF(OR($A121="",$B121=""),"",B121*'MPTO_working_2-way'!$G120)</f>
        <v>1.7399103139013454</v>
      </c>
      <c r="F121" s="30">
        <f>IF(OR($A121="",$B121=""),"",'MPTO_working_2-way'!D120)</f>
        <v>2.374253911921278</v>
      </c>
      <c r="G121" s="32">
        <f>IF(OR($A121="",$B121=""),"",'MPTO_working_2-way'!E120)</f>
        <v>1.7276675666158001</v>
      </c>
      <c r="H121" s="30">
        <f>IF(OR($A121="",$B121=""),"",'OddsRatio_working_2-way'!M120)</f>
        <v>2.3756117520244189</v>
      </c>
      <c r="I121" s="30">
        <f>IF(OR($A121="",$B121=""),"",'OddsRatio_working_2-way'!N120)</f>
        <v>1.7269492998503024</v>
      </c>
      <c r="J121" s="30">
        <f>IF('Log_working_2-way'!$D120="","",A121^('Log_working_2-way'!$D120))</f>
        <v>2.3863559903447866</v>
      </c>
      <c r="K121" s="32">
        <f>IF('Log_working_2-way'!$D120="","",B121^('Log_working_2-way'!$D120))</f>
        <v>1.7213154535788251</v>
      </c>
      <c r="L121" s="37">
        <f t="shared" si="26"/>
        <v>0.42525773195876287</v>
      </c>
      <c r="M121" s="37">
        <f t="shared" si="27"/>
        <v>0.57474226804123707</v>
      </c>
      <c r="N121" s="38">
        <v>217</v>
      </c>
      <c r="O121" s="38">
        <f t="shared" si="28"/>
        <v>119.69058295964125</v>
      </c>
      <c r="P121" s="38">
        <f t="shared" si="29"/>
        <v>85.484848484848456</v>
      </c>
      <c r="Q121" s="38">
        <f t="shared" si="30"/>
        <v>131.51515151515153</v>
      </c>
      <c r="R121" s="38">
        <f t="shared" si="31"/>
        <v>97.309417040358753</v>
      </c>
      <c r="S121" s="39">
        <f t="shared" si="32"/>
        <v>-11.824568555510282</v>
      </c>
      <c r="T121" s="39">
        <f t="shared" si="33"/>
        <v>-11.824568555510297</v>
      </c>
      <c r="U121" t="s">
        <v>294</v>
      </c>
      <c r="V121" t="s">
        <v>295</v>
      </c>
      <c r="W121" t="s">
        <v>305</v>
      </c>
      <c r="X121" t="s">
        <v>302</v>
      </c>
      <c r="Y121" s="41"/>
    </row>
    <row r="122" spans="1:25" ht="15" x14ac:dyDescent="0.25">
      <c r="A122">
        <v>1.87</v>
      </c>
      <c r="B122">
        <v>1.93</v>
      </c>
      <c r="C122" s="29">
        <f t="shared" si="25"/>
        <v>5.2894073314676771E-2</v>
      </c>
      <c r="D122" s="30">
        <f>IF(OR($A122="",$B122=""),"",A122*'MPTO_working_2-way'!$G121)</f>
        <v>1.9689119170984457</v>
      </c>
      <c r="E122" s="32">
        <f>IF(OR($A122="",$B122=""),"",B122*'MPTO_working_2-way'!$G121)</f>
        <v>2.0320855614973259</v>
      </c>
      <c r="F122" s="30">
        <f>IF(OR($A122="",$B122=""),"",'MPTO_working_2-way'!D121)</f>
        <v>1.9672944318770271</v>
      </c>
      <c r="G122" s="32">
        <f>IF(OR($A122="",$B122=""),"",'MPTO_working_2-way'!E121)</f>
        <v>2.0338113888027949</v>
      </c>
      <c r="H122" s="30">
        <f>IF(OR($A122="",$B122=""),"",'OddsRatio_working_2-way'!M121)</f>
        <v>1.9672041516493519</v>
      </c>
      <c r="I122" s="30">
        <f>IF(OR($A122="",$B122=""),"",'OddsRatio_working_2-way'!N121)</f>
        <v>2.0339078862458586</v>
      </c>
      <c r="J122" s="30">
        <f>IF('Log_working_2-way'!$D121="","",A122^('Log_working_2-way'!$D121))</f>
        <v>1.9664563180322503</v>
      </c>
      <c r="K122" s="32">
        <f>IF('Log_working_2-way'!$D121="","",B122^('Log_working_2-way'!$D121))</f>
        <v>2.0347079131673405</v>
      </c>
      <c r="L122" s="37">
        <f t="shared" si="26"/>
        <v>0.50789473684210529</v>
      </c>
      <c r="M122" s="37">
        <f t="shared" si="27"/>
        <v>0.49210526315789482</v>
      </c>
      <c r="N122" s="38">
        <v>218</v>
      </c>
      <c r="O122" s="38">
        <f t="shared" si="28"/>
        <v>101.42245989304813</v>
      </c>
      <c r="P122" s="38">
        <f t="shared" si="29"/>
        <v>105.04663212435234</v>
      </c>
      <c r="Q122" s="38">
        <f t="shared" si="30"/>
        <v>112.95336787564769</v>
      </c>
      <c r="R122" s="38">
        <f t="shared" si="31"/>
        <v>116.57754010695186</v>
      </c>
      <c r="S122" s="39">
        <f t="shared" si="32"/>
        <v>-11.530907982599558</v>
      </c>
      <c r="T122" s="39">
        <f t="shared" si="33"/>
        <v>-11.530907982599516</v>
      </c>
      <c r="U122" t="s">
        <v>296</v>
      </c>
      <c r="V122" t="s">
        <v>297</v>
      </c>
      <c r="W122" t="s">
        <v>305</v>
      </c>
      <c r="X122" t="s">
        <v>302</v>
      </c>
      <c r="Y122" s="41"/>
    </row>
    <row r="123" spans="1:25" ht="15" x14ac:dyDescent="0.25">
      <c r="A123">
        <v>1.9</v>
      </c>
      <c r="B123">
        <v>1.9</v>
      </c>
      <c r="C123" s="29">
        <f t="shared" si="25"/>
        <v>5.2631578947368363E-2</v>
      </c>
      <c r="D123" s="30">
        <f>IF(OR($A123="",$B123=""),"",A123*'MPTO_working_2-way'!$G122)</f>
        <v>1.9999999999999998</v>
      </c>
      <c r="E123" s="32">
        <f>IF(OR($A123="",$B123=""),"",B123*'MPTO_working_2-way'!$G122)</f>
        <v>1.9999999999999998</v>
      </c>
      <c r="F123" s="30">
        <f>IF(OR($A123="",$B123=""),"",'MPTO_working_2-way'!D122)</f>
        <v>1.9999999999999998</v>
      </c>
      <c r="G123" s="32">
        <f>IF(OR($A123="",$B123=""),"",'MPTO_working_2-way'!E122)</f>
        <v>1.9999999999999998</v>
      </c>
      <c r="H123" s="30">
        <f>IF(OR($A123="",$B123=""),"",'OddsRatio_working_2-way'!M122)</f>
        <v>2.0000000000000004</v>
      </c>
      <c r="I123" s="30">
        <f>IF(OR($A123="",$B123=""),"",'OddsRatio_working_2-way'!N122)</f>
        <v>2.0000000000000004</v>
      </c>
      <c r="J123" s="30">
        <f>IF('Log_working_2-way'!$D122="","",A123^('Log_working_2-way'!$D122))</f>
        <v>1.999999999999301</v>
      </c>
      <c r="K123" s="32">
        <f>IF('Log_working_2-way'!$D122="","",B123^('Log_working_2-way'!$D122))</f>
        <v>1.999999999999301</v>
      </c>
      <c r="L123" s="37">
        <f t="shared" si="26"/>
        <v>0.5</v>
      </c>
      <c r="M123" s="37">
        <f t="shared" si="27"/>
        <v>0.5</v>
      </c>
      <c r="N123" s="38">
        <v>219</v>
      </c>
      <c r="O123" s="38">
        <f t="shared" si="28"/>
        <v>103.73684210526314</v>
      </c>
      <c r="P123" s="38">
        <f t="shared" si="29"/>
        <v>103.73684210526314</v>
      </c>
      <c r="Q123" s="38">
        <f t="shared" si="30"/>
        <v>115.26315789473684</v>
      </c>
      <c r="R123" s="38">
        <f t="shared" si="31"/>
        <v>115.26315789473684</v>
      </c>
      <c r="S123" s="39">
        <f t="shared" si="32"/>
        <v>-11.526315789473699</v>
      </c>
      <c r="T123" s="39">
        <f t="shared" si="33"/>
        <v>-11.526315789473699</v>
      </c>
      <c r="U123" t="s">
        <v>298</v>
      </c>
      <c r="V123" t="s">
        <v>299</v>
      </c>
      <c r="W123" t="s">
        <v>306</v>
      </c>
      <c r="X123" t="s">
        <v>302</v>
      </c>
      <c r="Y123" s="41"/>
    </row>
    <row r="124" spans="1:25" ht="15" x14ac:dyDescent="0.25">
      <c r="A124">
        <v>2.14</v>
      </c>
      <c r="B124">
        <v>1.75</v>
      </c>
      <c r="C124" s="29">
        <f t="shared" si="25"/>
        <v>3.8718291054739673E-2</v>
      </c>
      <c r="D124" s="30">
        <f>IF(OR($A124="",$B124=""),"",A124*'MPTO_working_2-way'!$G123)</f>
        <v>2.2228571428571429</v>
      </c>
      <c r="E124" s="32">
        <f>IF(OR($A124="",$B124=""),"",B124*'MPTO_working_2-way'!$G123)</f>
        <v>1.8177570093457944</v>
      </c>
      <c r="F124" s="30">
        <f>IF(OR($A124="",$B124=""),"",'MPTO_working_2-way'!D123)</f>
        <v>2.2324888226527575</v>
      </c>
      <c r="G124" s="32">
        <f>IF(OR($A124="",$B124=""),"",'MPTO_working_2-way'!E123)</f>
        <v>1.81136638452237</v>
      </c>
      <c r="H124" s="30">
        <f>IF(OR($A124="",$B124=""),"",'OddsRatio_working_2-way'!M123)</f>
        <v>2.2328828005937953</v>
      </c>
      <c r="I124" s="30">
        <f>IF(OR($A124="",$B124=""),"",'OddsRatio_working_2-way'!N123)</f>
        <v>1.8111071056538131</v>
      </c>
      <c r="J124" s="30">
        <f>IF('Log_working_2-way'!$D123="","",A124^('Log_working_2-way'!$D123))</f>
        <v>2.2373241322265098</v>
      </c>
      <c r="K124" s="32">
        <f>IF('Log_working_2-way'!$D123="","",B124^('Log_working_2-way'!$D123))</f>
        <v>1.8081956651086979</v>
      </c>
      <c r="L124" s="37">
        <f t="shared" si="26"/>
        <v>0.44987146529562982</v>
      </c>
      <c r="M124" s="37">
        <f t="shared" si="27"/>
        <v>0.55012853470437018</v>
      </c>
      <c r="N124" s="38">
        <v>220</v>
      </c>
      <c r="O124" s="38">
        <f t="shared" si="28"/>
        <v>117.19626168224299</v>
      </c>
      <c r="P124" s="38">
        <f t="shared" si="29"/>
        <v>94.285714285714278</v>
      </c>
      <c r="Q124" s="38">
        <f t="shared" si="30"/>
        <v>125.71428571428571</v>
      </c>
      <c r="R124" s="38">
        <f t="shared" si="31"/>
        <v>102.80373831775701</v>
      </c>
      <c r="S124" s="39">
        <f t="shared" si="32"/>
        <v>-8.5180240320427174</v>
      </c>
      <c r="T124" s="39">
        <f t="shared" si="33"/>
        <v>-8.5180240320427316</v>
      </c>
      <c r="U124" t="s">
        <v>139</v>
      </c>
      <c r="V124" t="s">
        <v>105</v>
      </c>
      <c r="W124" t="s">
        <v>146</v>
      </c>
      <c r="X124" t="s">
        <v>302</v>
      </c>
      <c r="Y124" s="41"/>
    </row>
    <row r="125" spans="1:25" ht="15" x14ac:dyDescent="0.25">
      <c r="A125">
        <v>1.8</v>
      </c>
      <c r="B125">
        <v>2.0699999999999998</v>
      </c>
      <c r="C125" s="29">
        <f t="shared" si="25"/>
        <v>3.8647342995169254E-2</v>
      </c>
      <c r="D125" s="30">
        <f>IF(OR($A125="",$B125=""),"",A125*'MPTO_working_2-way'!$G124)</f>
        <v>1.8695652173913047</v>
      </c>
      <c r="E125" s="32">
        <f>IF(OR($A125="",$B125=""),"",B125*'MPTO_working_2-way'!$G124)</f>
        <v>2.1500000000000004</v>
      </c>
      <c r="F125" s="30">
        <f>IF(OR($A125="",$B125=""),"",'MPTO_working_2-way'!D124)</f>
        <v>1.8648648648648651</v>
      </c>
      <c r="G125" s="32">
        <f>IF(OR($A125="",$B125=""),"",'MPTO_working_2-way'!E124)</f>
        <v>2.15625</v>
      </c>
      <c r="H125" s="30">
        <f>IF(OR($A125="",$B125=""),"",'OddsRatio_working_2-way'!M124)</f>
        <v>1.8646754023342345</v>
      </c>
      <c r="I125" s="30">
        <f>IF(OR($A125="",$B125=""),"",'OddsRatio_working_2-way'!N124)</f>
        <v>2.1565033506220384</v>
      </c>
      <c r="J125" s="30">
        <f>IF('Log_working_2-way'!$D124="","",A125^('Log_working_2-way'!$D124))</f>
        <v>1.8625327535713179</v>
      </c>
      <c r="K125" s="32">
        <f>IF('Log_working_2-way'!$D124="","",B125^('Log_working_2-way'!$D124))</f>
        <v>2.1593762623614712</v>
      </c>
      <c r="L125" s="37">
        <f t="shared" si="26"/>
        <v>0.53488372093023251</v>
      </c>
      <c r="M125" s="37">
        <f t="shared" si="27"/>
        <v>0.46511627906976738</v>
      </c>
      <c r="N125" s="38">
        <v>221</v>
      </c>
      <c r="O125" s="38">
        <f t="shared" si="28"/>
        <v>98.222222222222229</v>
      </c>
      <c r="P125" s="38">
        <f t="shared" si="29"/>
        <v>114.2367149758454</v>
      </c>
      <c r="Q125" s="38">
        <f t="shared" si="30"/>
        <v>106.7632850241546</v>
      </c>
      <c r="R125" s="38">
        <f t="shared" si="31"/>
        <v>122.77777777777779</v>
      </c>
      <c r="S125" s="39">
        <f t="shared" si="32"/>
        <v>-8.5410628019323696</v>
      </c>
      <c r="T125" s="39">
        <f t="shared" si="33"/>
        <v>-8.5410628019323838</v>
      </c>
      <c r="U125" t="s">
        <v>106</v>
      </c>
      <c r="V125" t="s">
        <v>142</v>
      </c>
      <c r="W125" t="s">
        <v>146</v>
      </c>
      <c r="X125" t="s">
        <v>302</v>
      </c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00" activePane="bottomLeft" state="frozen"/>
      <selection pane="bottomLeft" activeCell="S61" sqref="S61:S1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35</v>
      </c>
      <c r="O1" s="56"/>
      <c r="P1" s="5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1.65</v>
      </c>
      <c r="B3">
        <v>3.47</v>
      </c>
      <c r="C3">
        <v>6.98</v>
      </c>
      <c r="D3" s="20">
        <f>IF(OR($A3="",$B3="",$C3=""),"",(1/A3)+(1/B3)+(1/C3)-1)</f>
        <v>3.7511519745651034E-2</v>
      </c>
      <c r="E3" s="17">
        <f>IF(OR($A3="",$B3="",$C3=""),"",A3*'MPTO_working_3-way'!$I2)</f>
        <v>1.7118940075803242</v>
      </c>
      <c r="F3" s="21">
        <f>IF(OR($A3="",$B3="",$C3=""),"",B3*'MPTO_working_3-way'!$I2)</f>
        <v>3.6001649735174093</v>
      </c>
      <c r="G3" s="22">
        <f>IF(OR($A3="",$B3="",$C3=""),"",C3*'MPTO_working_3-way'!$I2)</f>
        <v>7.2418304078246445</v>
      </c>
      <c r="H3" s="17">
        <f>IF(OR($A3="",$B3="",$C3=""),"",'MPTO_working_3-way'!E2)</f>
        <v>1.6847588251652654</v>
      </c>
      <c r="I3" s="21">
        <f>IF(OR($A3="",$B3="",$C3=""),"",'MPTO_working_3-way'!F2)</f>
        <v>3.6273862099867813</v>
      </c>
      <c r="J3" s="22">
        <f>IF(OR($A3="",$B3="",$C3=""),"",'MPTO_working_3-way'!G2)</f>
        <v>7.6474445044742785</v>
      </c>
      <c r="K3" s="17">
        <f>IF(OR($A3="",$B3="",$C3=""),"",'OddsRatio_working_3-way'!H2)</f>
        <v>1.6948320473885867</v>
      </c>
      <c r="L3" s="21">
        <f>IF(OR($A3="",$B3="",$C3=""),"",'OddsRatio_working_3-way'!I2)</f>
        <v>3.640361780076629</v>
      </c>
      <c r="M3" s="22">
        <f>IF(OR($A3="",$B3="",$C3=""),"",'OddsRatio_working_3-way'!J2)</f>
        <v>7.3924548359749966</v>
      </c>
      <c r="N3" s="23">
        <f>(1/E3)* 100</f>
        <v>58.414831500780217</v>
      </c>
      <c r="O3" s="24">
        <f>(1/F3)* 100</f>
        <v>27.77650489230183</v>
      </c>
      <c r="P3" s="24">
        <f>(1/G3)* 100</f>
        <v>13.808663606917957</v>
      </c>
      <c r="Q3" t="s">
        <v>149</v>
      </c>
      <c r="R3" t="s">
        <v>150</v>
      </c>
      <c r="S3" t="s">
        <v>191</v>
      </c>
      <c r="T3" s="35">
        <v>100</v>
      </c>
      <c r="U3" s="35">
        <f>(1/A4)*((T3*A4)-T3)</f>
        <v>45.945945945945937</v>
      </c>
      <c r="V3" s="35">
        <f>(1/B4)*((T3*B4)-T3)</f>
        <v>71.910112359550567</v>
      </c>
      <c r="W3" s="35">
        <f>(1/C4)*((T3*C4)-T3)</f>
        <v>78.354978354978357</v>
      </c>
      <c r="X3" s="35">
        <f>((1/B4)+(1/C4))*T3</f>
        <v>49.734909285471083</v>
      </c>
      <c r="Y3" s="35">
        <f>((1/A4)+(1/C4))*T3</f>
        <v>75.699075699075692</v>
      </c>
      <c r="Z3" s="35">
        <f>((1/A4)+(1/B4))*T3</f>
        <v>82.143941694503482</v>
      </c>
      <c r="AA3" s="35">
        <f t="shared" ref="AA3" si="0">U3-X3</f>
        <v>-3.7889633395251465</v>
      </c>
      <c r="AB3" s="35">
        <f t="shared" ref="AB3" si="1">V3-Y3</f>
        <v>-3.7889633395251252</v>
      </c>
      <c r="AC3" s="35">
        <f t="shared" ref="AC3" si="2">W3-Z3</f>
        <v>-3.7889633395251252</v>
      </c>
      <c r="AD3" s="27"/>
      <c r="AE3" s="27"/>
      <c r="AF3">
        <v>2.79</v>
      </c>
      <c r="AG3">
        <v>1.47</v>
      </c>
      <c r="AH3" s="41"/>
      <c r="AI3" s="27"/>
      <c r="AJ3" t="s">
        <v>194</v>
      </c>
    </row>
    <row r="4" spans="1:36" ht="15" x14ac:dyDescent="0.25">
      <c r="A4">
        <v>1.85</v>
      </c>
      <c r="B4">
        <v>3.56</v>
      </c>
      <c r="C4">
        <v>4.62</v>
      </c>
      <c r="D4" s="20">
        <f t="shared" ref="D4:D67" si="3">IF(OR($A4="",$B4="",$C4=""),"",(1/A4)+(1/B4)+(1/C4)-1)</f>
        <v>3.7889633395251199E-2</v>
      </c>
      <c r="E4" s="17">
        <f>IF(OR($A4="",$B4="",$C4=""),"",A4*'MPTO_working_3-way'!$I3)</f>
        <v>1.9200958217812147</v>
      </c>
      <c r="F4" s="21">
        <f>IF(OR($A4="",$B4="",$C4=""),"",B4*'MPTO_working_3-way'!$I3)</f>
        <v>3.6948870948870942</v>
      </c>
      <c r="G4" s="22">
        <f>IF(OR($A4="",$B4="",$C4=""),"",C4*'MPTO_working_3-way'!$I3)</f>
        <v>4.7950501062860607</v>
      </c>
      <c r="H4" s="17">
        <f>IF(OR($A4="",$B4="",$C4=""),"",'MPTO_working_3-way'!E3)</f>
        <v>1.8942599014873192</v>
      </c>
      <c r="I4" s="21">
        <f>IF(OR($A4="",$B4="",$C4=""),"",'MPTO_working_3-way'!F3)</f>
        <v>3.7276017922159794</v>
      </c>
      <c r="J4" s="22">
        <f>IF(OR($A4="",$B4="",$C4=""),"",'MPTO_working_3-way'!G3)</f>
        <v>4.9062817117008635</v>
      </c>
      <c r="K4" s="17">
        <f>IF(OR($A4="",$B4="",$C4=""),"",'OddsRatio_working_3-way'!H3)</f>
        <v>1.9040349399647336</v>
      </c>
      <c r="L4" s="21">
        <f>IF(OR($A4="",$B4="",$C4=""),"",'OddsRatio_working_3-way'!I3)</f>
        <v>3.7227405250702557</v>
      </c>
      <c r="M4" s="22">
        <f>IF(OR($A4="",$B4="",$C4=""),"",'OddsRatio_working_3-way'!J3)</f>
        <v>4.850125273732159</v>
      </c>
      <c r="N4" s="23">
        <f t="shared" ref="N4" si="4">(1/E4)* 100</f>
        <v>52.080734130879478</v>
      </c>
      <c r="O4" s="24">
        <f t="shared" ref="O4" si="5">(1/F4)* 100</f>
        <v>27.064426444417713</v>
      </c>
      <c r="P4" s="24">
        <f t="shared" ref="P4" si="6">(1/G4)* 100</f>
        <v>20.854839424702824</v>
      </c>
      <c r="Q4" t="s">
        <v>151</v>
      </c>
      <c r="R4" t="s">
        <v>152</v>
      </c>
      <c r="S4" t="s">
        <v>191</v>
      </c>
      <c r="T4" s="35">
        <v>100</v>
      </c>
      <c r="U4" s="35">
        <f t="shared" ref="U4" si="7">(1/A5)*((T4*A5)-T4)</f>
        <v>44.751381215469614</v>
      </c>
      <c r="V4" s="35">
        <f t="shared" ref="V4" si="8">(1/B5)*((T4*B5)-T4)</f>
        <v>71.181556195965413</v>
      </c>
      <c r="W4" s="35">
        <f t="shared" ref="W4" si="9">(1/C5)*((T4*C5)-T4)</f>
        <v>80.54474708171206</v>
      </c>
      <c r="X4" s="35">
        <f t="shared" ref="X4" si="10">((1/B5)+(1/C5))*T4</f>
        <v>48.273696722322526</v>
      </c>
      <c r="Y4" s="35">
        <f t="shared" ref="Y4" si="11">((1/A5)+(1/C5))*T4</f>
        <v>74.703871702818319</v>
      </c>
      <c r="Z4" s="35">
        <f t="shared" ref="Z4" si="12">((1/A5)+(1/B5))*T4</f>
        <v>84.06706258856498</v>
      </c>
      <c r="AA4" s="35">
        <f t="shared" ref="AA4" si="13">U4-X4</f>
        <v>-3.5223155068529124</v>
      </c>
      <c r="AB4" s="35">
        <f t="shared" ref="AB4" si="14">V4-Y4</f>
        <v>-3.5223155068529053</v>
      </c>
      <c r="AC4" s="35">
        <f t="shared" ref="AC4" si="15">W4-Z4</f>
        <v>-3.5223155068529195</v>
      </c>
      <c r="AD4" s="4"/>
      <c r="AE4" s="4"/>
      <c r="AF4">
        <v>2.14</v>
      </c>
      <c r="AG4">
        <v>1.75</v>
      </c>
      <c r="AH4" s="4"/>
      <c r="AI4" s="4"/>
      <c r="AJ4" t="s">
        <v>194</v>
      </c>
    </row>
    <row r="5" spans="1:36" s="12" customFormat="1" ht="15" x14ac:dyDescent="0.25">
      <c r="A5">
        <v>1.81</v>
      </c>
      <c r="B5">
        <v>3.47</v>
      </c>
      <c r="C5">
        <v>5.14</v>
      </c>
      <c r="D5" s="20">
        <f t="shared" si="3"/>
        <v>3.5223155068529133E-2</v>
      </c>
      <c r="E5" s="17">
        <f>IF(OR($A5="",$B5="",$C5=""),"",A5*'MPTO_working_3-way'!$I4)</f>
        <v>1.8737539106740377</v>
      </c>
      <c r="F5" s="21">
        <f>IF(OR($A5="",$B5="",$C5=""),"",B5*'MPTO_working_3-way'!$I4)</f>
        <v>3.5922243480877962</v>
      </c>
      <c r="G5" s="22">
        <f>IF(OR($A5="",$B5="",$C5=""),"",C5*'MPTO_working_3-way'!$I4)</f>
        <v>5.3210470170522397</v>
      </c>
      <c r="H5" s="17">
        <f>IF(OR($A5="",$B5="",$C5=""),"",'MPTO_working_3-way'!E4)</f>
        <v>1.8493000364443219</v>
      </c>
      <c r="I5" s="21">
        <f>IF(OR($A5="",$B5="",$C5=""),"",'MPTO_working_3-way'!F4)</f>
        <v>3.6173771895953171</v>
      </c>
      <c r="J5" s="22">
        <f>IF(OR($A5="",$B5="",$C5=""),"",'MPTO_working_3-way'!G4)</f>
        <v>5.4701160655313261</v>
      </c>
      <c r="K5" s="17">
        <f>IF(OR($A5="",$B5="",$C5=""),"",'OddsRatio_working_3-way'!H4)</f>
        <v>1.8586053718616298</v>
      </c>
      <c r="L5" s="21">
        <f>IF(OR($A5="",$B5="",$C5=""),"",'OddsRatio_working_3-way'!I4)</f>
        <v>3.6182163808620076</v>
      </c>
      <c r="M5" s="22">
        <f>IF(OR($A5="",$B5="",$C5=""),"",'OddsRatio_working_3-way'!J4)</f>
        <v>5.3884274561816641</v>
      </c>
      <c r="N5" s="23">
        <f t="shared" ref="N5:N60" si="16">(1/E5)* 100</f>
        <v>53.368801223223286</v>
      </c>
      <c r="O5" s="24">
        <f t="shared" ref="O5:O60" si="17">(1/F5)* 100</f>
        <v>27.837904960816758</v>
      </c>
      <c r="P5" s="24">
        <f t="shared" ref="P5:P60" si="18">(1/G5)* 100</f>
        <v>18.793293815959952</v>
      </c>
      <c r="Q5" t="s">
        <v>153</v>
      </c>
      <c r="R5" t="s">
        <v>154</v>
      </c>
      <c r="S5" t="s">
        <v>191</v>
      </c>
      <c r="T5" s="35">
        <v>100</v>
      </c>
      <c r="U5" s="35">
        <f t="shared" ref="U5:U60" si="19">(1/A6)*((T5*A6)-T5)</f>
        <v>65.753424657534239</v>
      </c>
      <c r="V5" s="35">
        <f t="shared" ref="V5:V60" si="20">(1/B6)*((T5*B6)-T5)</f>
        <v>66.101694915254228</v>
      </c>
      <c r="W5" s="35">
        <f t="shared" ref="W5:W60" si="21">(1/C6)*((T5*C6)-T5)</f>
        <v>64.788732394366207</v>
      </c>
      <c r="X5" s="35">
        <f t="shared" ref="X5:X60" si="22">((1/B6)+(1/C6))*T5</f>
        <v>69.109572690379565</v>
      </c>
      <c r="Y5" s="35">
        <f t="shared" ref="Y5:Y60" si="23">((1/A6)+(1/C6))*T5</f>
        <v>69.457842948099554</v>
      </c>
      <c r="Z5" s="35">
        <f t="shared" ref="Z5:Z60" si="24">((1/A6)+(1/B6))*T5</f>
        <v>68.144880427211518</v>
      </c>
      <c r="AA5" s="35">
        <f t="shared" ref="AA5:AA60" si="25">U5-X5</f>
        <v>-3.3561480328453257</v>
      </c>
      <c r="AB5" s="35">
        <f t="shared" ref="AB5:AB60" si="26">V5-Y5</f>
        <v>-3.3561480328453257</v>
      </c>
      <c r="AC5" s="35">
        <f t="shared" ref="AC5:AC60" si="27">W5-Z5</f>
        <v>-3.3561480328453115</v>
      </c>
      <c r="AD5" s="27"/>
      <c r="AE5" s="27"/>
      <c r="AF5">
        <v>2.23</v>
      </c>
      <c r="AG5">
        <v>1.69</v>
      </c>
      <c r="AH5" s="36"/>
      <c r="AI5" s="27"/>
      <c r="AJ5" t="s">
        <v>194</v>
      </c>
    </row>
    <row r="6" spans="1:36" s="12" customFormat="1" ht="15" x14ac:dyDescent="0.25">
      <c r="A6">
        <v>2.92</v>
      </c>
      <c r="B6">
        <v>2.95</v>
      </c>
      <c r="C6">
        <v>2.84</v>
      </c>
      <c r="D6" s="20">
        <f t="shared" si="3"/>
        <v>3.3561480328453186E-2</v>
      </c>
      <c r="E6" s="17">
        <f>IF(OR($A6="",$B6="",$C6=""),"",A6*'MPTO_working_3-way'!$I5)</f>
        <v>3.0179995225590832</v>
      </c>
      <c r="F6" s="21">
        <f>IF(OR($A6="",$B6="",$C6=""),"",B6*'MPTO_working_3-way'!$I5)</f>
        <v>3.0490063669689369</v>
      </c>
      <c r="G6" s="22">
        <f>IF(OR($A6="",$B6="",$C6=""),"",C6*'MPTO_working_3-way'!$I5)</f>
        <v>2.9353146041328069</v>
      </c>
      <c r="H6" s="17">
        <f>IF(OR($A6="",$B6="",$C6=""),"",'MPTO_working_3-way'!E5)</f>
        <v>3.0186073600252703</v>
      </c>
      <c r="I6" s="21">
        <f>IF(OR($A6="",$B6="",$C6=""),"",'MPTO_working_3-way'!F5)</f>
        <v>3.0506788774828162</v>
      </c>
      <c r="J6" s="22">
        <f>IF(OR($A6="",$B6="",$C6=""),"",'MPTO_working_3-way'!G5)</f>
        <v>2.9331920118172921</v>
      </c>
      <c r="K6" s="17">
        <f>IF(OR($A6="",$B6="",$C6=""),"",'OddsRatio_working_3-way'!H5)</f>
        <v>3.0183203820498257</v>
      </c>
      <c r="L6" s="21">
        <f>IF(OR($A6="",$B6="",$C6=""),"",'OddsRatio_working_3-way'!I5)</f>
        <v>3.0498566380193535</v>
      </c>
      <c r="M6" s="22">
        <f>IF(OR($A6="",$B6="",$C6=""),"",'OddsRatio_working_3-way'!J5)</f>
        <v>2.9342236994644151</v>
      </c>
      <c r="N6" s="23">
        <f t="shared" si="16"/>
        <v>33.134531418085174</v>
      </c>
      <c r="O6" s="24">
        <f t="shared" si="17"/>
        <v>32.79757008163007</v>
      </c>
      <c r="P6" s="24">
        <f t="shared" si="18"/>
        <v>34.067898500284763</v>
      </c>
      <c r="Q6" t="s">
        <v>155</v>
      </c>
      <c r="R6" t="s">
        <v>156</v>
      </c>
      <c r="S6" t="s">
        <v>191</v>
      </c>
      <c r="T6" s="35">
        <v>100</v>
      </c>
      <c r="U6" s="35">
        <f t="shared" si="19"/>
        <v>78.494623655913983</v>
      </c>
      <c r="V6" s="35">
        <f t="shared" si="20"/>
        <v>73.68421052631578</v>
      </c>
      <c r="W6" s="35">
        <f t="shared" si="21"/>
        <v>44.134078212290497</v>
      </c>
      <c r="X6" s="35">
        <f t="shared" si="22"/>
        <v>82.181711261393701</v>
      </c>
      <c r="Y6" s="35">
        <f t="shared" si="23"/>
        <v>77.371298131795513</v>
      </c>
      <c r="Z6" s="35">
        <f t="shared" si="24"/>
        <v>47.821165817770229</v>
      </c>
      <c r="AA6" s="35">
        <f t="shared" si="25"/>
        <v>-3.6870876054797179</v>
      </c>
      <c r="AB6" s="35">
        <f t="shared" si="26"/>
        <v>-3.6870876054797321</v>
      </c>
      <c r="AC6" s="35">
        <f t="shared" si="27"/>
        <v>-3.6870876054797321</v>
      </c>
      <c r="AD6" s="27"/>
      <c r="AE6" s="27"/>
      <c r="AF6">
        <v>2.27</v>
      </c>
      <c r="AG6">
        <v>1.67</v>
      </c>
      <c r="AH6" s="36"/>
      <c r="AI6" s="27"/>
      <c r="AJ6" t="s">
        <v>194</v>
      </c>
    </row>
    <row r="7" spans="1:36" s="12" customFormat="1" ht="15" x14ac:dyDescent="0.25">
      <c r="A7">
        <v>4.6500000000000004</v>
      </c>
      <c r="B7">
        <v>3.8</v>
      </c>
      <c r="C7">
        <v>1.79</v>
      </c>
      <c r="D7" s="20">
        <f t="shared" si="3"/>
        <v>3.6870876054797108E-2</v>
      </c>
      <c r="E7" s="17">
        <f>IF(OR($A7="",$B7="",$C7=""),"",A7*'MPTO_working_3-way'!$I6)</f>
        <v>4.8214495736548066</v>
      </c>
      <c r="F7" s="21">
        <f>IF(OR($A7="",$B7="",$C7=""),"",B7*'MPTO_working_3-way'!$I6)</f>
        <v>3.9401093290082287</v>
      </c>
      <c r="G7" s="22">
        <f>IF(OR($A7="",$B7="",$C7=""),"",C7*'MPTO_working_3-way'!$I6)</f>
        <v>1.8559988681380868</v>
      </c>
      <c r="H7" s="17">
        <f>IF(OR($A7="",$B7="",$C7=""),"",'MPTO_working_3-way'!E6)</f>
        <v>4.9318548009854561</v>
      </c>
      <c r="I7" s="21">
        <f>IF(OR($A7="",$B7="",$C7=""),"",'MPTO_working_3-way'!F6)</f>
        <v>3.9861663649004577</v>
      </c>
      <c r="J7" s="22">
        <f>IF(OR($A7="",$B7="",$C7=""),"",'MPTO_working_3-way'!G6)</f>
        <v>1.8302651426014294</v>
      </c>
      <c r="K7" s="17">
        <f>IF(OR($A7="",$B7="",$C7=""),"",'OddsRatio_working_3-way'!H6)</f>
        <v>4.8796268819462547</v>
      </c>
      <c r="L7" s="21">
        <f>IF(OR($A7="",$B7="",$C7=""),"",'OddsRatio_working_3-way'!I6)</f>
        <v>3.9761521286163042</v>
      </c>
      <c r="M7" s="22">
        <f>IF(OR($A7="",$B7="",$C7=""),"",'OddsRatio_working_3-way'!J6)</f>
        <v>1.8397000648596002</v>
      </c>
      <c r="N7" s="23">
        <f t="shared" si="16"/>
        <v>20.74065039410895</v>
      </c>
      <c r="O7" s="24">
        <f t="shared" si="17"/>
        <v>25.380006403317534</v>
      </c>
      <c r="P7" s="24">
        <f t="shared" si="18"/>
        <v>53.879343202573537</v>
      </c>
      <c r="Q7" t="s">
        <v>157</v>
      </c>
      <c r="R7" t="s">
        <v>158</v>
      </c>
      <c r="S7" t="s">
        <v>191</v>
      </c>
      <c r="T7" s="35">
        <v>100</v>
      </c>
      <c r="U7" s="35">
        <f t="shared" si="19"/>
        <v>64.02877697841727</v>
      </c>
      <c r="V7" s="35">
        <f t="shared" si="20"/>
        <v>68.944099378881987</v>
      </c>
      <c r="W7" s="35">
        <f t="shared" si="21"/>
        <v>63.63636363636364</v>
      </c>
      <c r="X7" s="35">
        <f t="shared" si="22"/>
        <v>67.419536984754387</v>
      </c>
      <c r="Y7" s="35">
        <f t="shared" si="23"/>
        <v>72.334859385219104</v>
      </c>
      <c r="Z7" s="35">
        <f t="shared" si="24"/>
        <v>67.027123642700744</v>
      </c>
      <c r="AA7" s="35">
        <f t="shared" si="25"/>
        <v>-3.3907600063371177</v>
      </c>
      <c r="AB7" s="35">
        <f t="shared" si="26"/>
        <v>-3.3907600063371177</v>
      </c>
      <c r="AC7" s="35">
        <f t="shared" si="27"/>
        <v>-3.3907600063371035</v>
      </c>
      <c r="AD7" s="27"/>
      <c r="AE7" s="27"/>
      <c r="AF7">
        <v>1.89</v>
      </c>
      <c r="AG7">
        <v>1.98</v>
      </c>
      <c r="AH7" s="36"/>
      <c r="AI7" s="27"/>
      <c r="AJ7" t="s">
        <v>194</v>
      </c>
    </row>
    <row r="8" spans="1:36" ht="15" x14ac:dyDescent="0.25">
      <c r="A8">
        <v>2.78</v>
      </c>
      <c r="B8">
        <v>3.22</v>
      </c>
      <c r="C8">
        <v>2.75</v>
      </c>
      <c r="D8" s="20">
        <f t="shared" si="3"/>
        <v>3.3907600063371124E-2</v>
      </c>
      <c r="E8" s="17">
        <f>IF(OR($A8="",$B8="",$C8=""),"",A8*'MPTO_working_3-way'!$I7)</f>
        <v>2.8742631281761715</v>
      </c>
      <c r="F8" s="21">
        <f>IF(OR($A8="",$B8="",$C8=""),"",B8*'MPTO_working_3-way'!$I7)</f>
        <v>3.3291824722040553</v>
      </c>
      <c r="G8" s="22">
        <f>IF(OR($A8="",$B8="",$C8=""),"",C8*'MPTO_working_3-way'!$I7)</f>
        <v>2.8432459001742707</v>
      </c>
      <c r="H8" s="17">
        <f>IF(OR($A8="",$B8="",$C8=""),"",'MPTO_working_3-way'!E7)</f>
        <v>2.8701841797413943</v>
      </c>
      <c r="I8" s="21">
        <f>IF(OR($A8="",$B8="",$C8=""),"",'MPTO_working_3-way'!F7)</f>
        <v>3.3416152721908756</v>
      </c>
      <c r="J8" s="22">
        <f>IF(OR($A8="",$B8="",$C8=""),"",'MPTO_working_3-way'!G7)</f>
        <v>2.8382173781038507</v>
      </c>
      <c r="K8" s="17">
        <f>IF(OR($A8="",$B8="",$C8=""),"",'OddsRatio_working_3-way'!H7)</f>
        <v>2.8723369614938465</v>
      </c>
      <c r="L8" s="21">
        <f>IF(OR($A8="",$B8="",$C8=""),"",'OddsRatio_working_3-way'!I7)</f>
        <v>3.3351618283799662</v>
      </c>
      <c r="M8" s="22">
        <f>IF(OR($A8="",$B8="",$C8=""),"",'OddsRatio_working_3-way'!J7)</f>
        <v>2.8407807205697937</v>
      </c>
      <c r="N8" s="23">
        <f t="shared" si="16"/>
        <v>34.791525876565721</v>
      </c>
      <c r="O8" s="24">
        <f t="shared" si="17"/>
        <v>30.037404328215118</v>
      </c>
      <c r="P8" s="24">
        <f t="shared" si="18"/>
        <v>35.171069795219154</v>
      </c>
      <c r="Q8" t="s">
        <v>159</v>
      </c>
      <c r="R8" t="s">
        <v>160</v>
      </c>
      <c r="S8" t="s">
        <v>191</v>
      </c>
      <c r="T8" s="35">
        <v>100</v>
      </c>
      <c r="U8" s="35">
        <f t="shared" si="19"/>
        <v>47.643979057591622</v>
      </c>
      <c r="V8" s="35">
        <f t="shared" si="20"/>
        <v>69.135802469135797</v>
      </c>
      <c r="W8" s="35">
        <f t="shared" si="21"/>
        <v>79.716024340770801</v>
      </c>
      <c r="X8" s="35">
        <f t="shared" si="22"/>
        <v>51.148173190093402</v>
      </c>
      <c r="Y8" s="35">
        <f t="shared" si="23"/>
        <v>72.639996601637591</v>
      </c>
      <c r="Z8" s="35">
        <f t="shared" si="24"/>
        <v>83.220218473272567</v>
      </c>
      <c r="AA8" s="35">
        <f t="shared" si="25"/>
        <v>-3.5041941325017802</v>
      </c>
      <c r="AB8" s="35">
        <f t="shared" si="26"/>
        <v>-3.5041941325017945</v>
      </c>
      <c r="AC8" s="35">
        <f t="shared" si="27"/>
        <v>-3.504194132501766</v>
      </c>
      <c r="AF8">
        <v>2.27</v>
      </c>
      <c r="AG8">
        <v>1.68</v>
      </c>
      <c r="AJ8" t="s">
        <v>194</v>
      </c>
    </row>
    <row r="9" spans="1:36" ht="15" x14ac:dyDescent="0.25">
      <c r="A9">
        <v>1.91</v>
      </c>
      <c r="B9">
        <v>3.24</v>
      </c>
      <c r="C9">
        <v>4.93</v>
      </c>
      <c r="D9" s="20">
        <f t="shared" si="3"/>
        <v>3.5041941325017811E-2</v>
      </c>
      <c r="E9" s="17">
        <f>IF(OR($A9="",$B9="",$C9=""),"",A9*'MPTO_working_3-way'!$I8)</f>
        <v>1.9769301079307839</v>
      </c>
      <c r="F9" s="21">
        <f>IF(OR($A9="",$B9="",$C9=""),"",B9*'MPTO_working_3-way'!$I8)</f>
        <v>3.3535358898930578</v>
      </c>
      <c r="G9" s="22">
        <f>IF(OR($A9="",$B9="",$C9=""),"",C9*'MPTO_working_3-way'!$I8)</f>
        <v>5.1027567707323378</v>
      </c>
      <c r="H9" s="17">
        <f>IF(OR($A9="",$B9="",$C9=""),"",'MPTO_working_3-way'!E8)</f>
        <v>1.9535845414026636</v>
      </c>
      <c r="I9" s="21">
        <f>IF(OR($A9="",$B9="",$C9=""),"",'MPTO_working_3-way'!F8)</f>
        <v>3.3674418351385214</v>
      </c>
      <c r="J9" s="22">
        <f>IF(OR($A9="",$B9="",$C9=""),"",'MPTO_working_3-way'!G8)</f>
        <v>5.2312442901600074</v>
      </c>
      <c r="K9" s="17">
        <f>IF(OR($A9="",$B9="",$C9=""),"",'OddsRatio_working_3-way'!H8)</f>
        <v>1.9629369850235843</v>
      </c>
      <c r="L9" s="21">
        <f>IF(OR($A9="",$B9="",$C9=""),"",'OddsRatio_working_3-way'!I8)</f>
        <v>3.3703064246734389</v>
      </c>
      <c r="M9" s="22">
        <f>IF(OR($A9="",$B9="",$C9=""),"",'OddsRatio_working_3-way'!J8)</f>
        <v>5.1586179682886666</v>
      </c>
      <c r="N9" s="23">
        <f t="shared" si="16"/>
        <v>50.58347768534324</v>
      </c>
      <c r="O9" s="24">
        <f t="shared" si="17"/>
        <v>29.819272339199248</v>
      </c>
      <c r="P9" s="24">
        <f t="shared" si="18"/>
        <v>19.597249975457519</v>
      </c>
      <c r="Q9" t="s">
        <v>161</v>
      </c>
      <c r="R9" t="s">
        <v>162</v>
      </c>
      <c r="S9" t="s">
        <v>191</v>
      </c>
      <c r="T9" s="35">
        <v>100</v>
      </c>
      <c r="U9" s="35">
        <f t="shared" si="19"/>
        <v>68.847352024922117</v>
      </c>
      <c r="V9" s="35">
        <f t="shared" si="20"/>
        <v>66.777408637873762</v>
      </c>
      <c r="W9" s="35">
        <f t="shared" si="21"/>
        <v>61.240310077519375</v>
      </c>
      <c r="X9" s="35">
        <f t="shared" si="22"/>
        <v>71.98228128460687</v>
      </c>
      <c r="Y9" s="35">
        <f t="shared" si="23"/>
        <v>69.912337897558501</v>
      </c>
      <c r="Z9" s="35">
        <f t="shared" si="24"/>
        <v>64.375239337204121</v>
      </c>
      <c r="AA9" s="35">
        <f t="shared" si="25"/>
        <v>-3.1349292596847533</v>
      </c>
      <c r="AB9" s="35">
        <f t="shared" si="26"/>
        <v>-3.1349292596847391</v>
      </c>
      <c r="AC9" s="35">
        <f t="shared" si="27"/>
        <v>-3.1349292596847462</v>
      </c>
      <c r="AF9">
        <v>2.4</v>
      </c>
      <c r="AG9">
        <v>1.61</v>
      </c>
      <c r="AJ9" t="s">
        <v>194</v>
      </c>
    </row>
    <row r="10" spans="1:36" ht="15" x14ac:dyDescent="0.25">
      <c r="A10">
        <v>3.21</v>
      </c>
      <c r="B10">
        <v>3.01</v>
      </c>
      <c r="C10">
        <v>2.58</v>
      </c>
      <c r="D10" s="20">
        <f t="shared" si="3"/>
        <v>3.1349292596847489E-2</v>
      </c>
      <c r="E10" s="17">
        <f>IF(OR($A10="",$B10="",$C10=""),"",A10*'MPTO_working_3-way'!$I9)</f>
        <v>3.3106312292358804</v>
      </c>
      <c r="F10" s="21">
        <f>IF(OR($A10="",$B10="",$C10=""),"",B10*'MPTO_working_3-way'!$I9)</f>
        <v>3.1043613707165107</v>
      </c>
      <c r="G10" s="22">
        <f>IF(OR($A10="",$B10="",$C10=""),"",C10*'MPTO_working_3-way'!$I9)</f>
        <v>2.6608811748998664</v>
      </c>
      <c r="H10" s="17">
        <f>IF(OR($A10="",$B10="",$C10=""),"",'MPTO_working_3-way'!E9)</f>
        <v>3.3214126112912647</v>
      </c>
      <c r="I10" s="21">
        <f>IF(OR($A10="",$B10="",$C10=""),"",'MPTO_working_3-way'!F9)</f>
        <v>3.1077505333919437</v>
      </c>
      <c r="J10" s="22">
        <f>IF(OR($A10="",$B10="",$C10=""),"",'MPTO_working_3-way'!G9)</f>
        <v>2.6514850760604092</v>
      </c>
      <c r="K10" s="17">
        <f>IF(OR($A10="",$B10="",$C10=""),"",'OddsRatio_working_3-way'!H9)</f>
        <v>3.3160707162050622</v>
      </c>
      <c r="L10" s="21">
        <f>IF(OR($A10="",$B10="",$C10=""),"",'OddsRatio_working_3-way'!I9)</f>
        <v>3.1064715563674996</v>
      </c>
      <c r="M10" s="22">
        <f>IF(OR($A10="",$B10="",$C10=""),"",'OddsRatio_working_3-way'!J9)</f>
        <v>2.6558333627167414</v>
      </c>
      <c r="N10" s="23">
        <f t="shared" si="16"/>
        <v>30.205720020070249</v>
      </c>
      <c r="O10" s="24">
        <f t="shared" si="17"/>
        <v>32.212744606121426</v>
      </c>
      <c r="P10" s="24">
        <f t="shared" si="18"/>
        <v>37.581535373808329</v>
      </c>
      <c r="Q10" t="s">
        <v>163</v>
      </c>
      <c r="R10" t="s">
        <v>164</v>
      </c>
      <c r="S10" t="s">
        <v>191</v>
      </c>
      <c r="T10" s="35">
        <v>100</v>
      </c>
      <c r="U10" s="35">
        <f t="shared" si="19"/>
        <v>59.839357429718881</v>
      </c>
      <c r="V10" s="35">
        <f t="shared" si="20"/>
        <v>64.664310954063609</v>
      </c>
      <c r="W10" s="35">
        <f t="shared" si="21"/>
        <v>72.222222222222229</v>
      </c>
      <c r="X10" s="35">
        <f t="shared" si="22"/>
        <v>63.11346682371417</v>
      </c>
      <c r="Y10" s="35">
        <f t="shared" si="23"/>
        <v>67.938420348058898</v>
      </c>
      <c r="Z10" s="35">
        <f t="shared" si="24"/>
        <v>75.496331616217518</v>
      </c>
      <c r="AA10" s="35">
        <f t="shared" si="25"/>
        <v>-3.274109393995289</v>
      </c>
      <c r="AB10" s="35">
        <f t="shared" si="26"/>
        <v>-3.274109393995289</v>
      </c>
      <c r="AC10" s="35">
        <f t="shared" si="27"/>
        <v>-3.274109393995289</v>
      </c>
      <c r="AF10">
        <v>2.52</v>
      </c>
      <c r="AG10">
        <v>1.56</v>
      </c>
      <c r="AJ10" t="s">
        <v>194</v>
      </c>
    </row>
    <row r="11" spans="1:36" ht="15" x14ac:dyDescent="0.25">
      <c r="A11">
        <v>2.4900000000000002</v>
      </c>
      <c r="B11">
        <v>2.83</v>
      </c>
      <c r="C11">
        <v>3.6</v>
      </c>
      <c r="D11" s="20">
        <f t="shared" si="3"/>
        <v>3.2741093939952837E-2</v>
      </c>
      <c r="E11" s="17">
        <f>IF(OR($A11="",$B11="",$C11=""),"",A11*'MPTO_working_3-way'!$I10)</f>
        <v>2.5715253239104827</v>
      </c>
      <c r="F11" s="21">
        <f>IF(OR($A11="",$B11="",$C11=""),"",B11*'MPTO_working_3-way'!$I10)</f>
        <v>2.9226572958500667</v>
      </c>
      <c r="G11" s="22">
        <f>IF(OR($A11="",$B11="",$C11=""),"",C11*'MPTO_working_3-way'!$I10)</f>
        <v>3.7178679381838302</v>
      </c>
      <c r="H11" s="17">
        <f>IF(OR($A11="",$B11="",$C11=""),"",'MPTO_working_3-way'!E10)</f>
        <v>2.5595562165401757</v>
      </c>
      <c r="I11" s="21">
        <f>IF(OR($A11="",$B11="",$C11=""),"",'MPTO_working_3-way'!F10)</f>
        <v>2.9201923763171767</v>
      </c>
      <c r="J11" s="22">
        <f>IF(OR($A11="",$B11="",$C11=""),"",'MPTO_working_3-way'!G10)</f>
        <v>3.7472259314843477</v>
      </c>
      <c r="K11" s="17">
        <f>IF(OR($A11="",$B11="",$C11=""),"",'OddsRatio_working_3-way'!H10)</f>
        <v>2.5652739034909939</v>
      </c>
      <c r="L11" s="21">
        <f>IF(OR($A11="",$B11="",$C11=""),"",'OddsRatio_working_3-way'!I10)</f>
        <v>2.9224504989184688</v>
      </c>
      <c r="M11" s="22">
        <f>IF(OR($A11="",$B11="",$C11=""),"",'OddsRatio_working_3-way'!J10)</f>
        <v>3.7313504356218679</v>
      </c>
      <c r="N11" s="23">
        <f t="shared" si="16"/>
        <v>38.887425711962806</v>
      </c>
      <c r="O11" s="24">
        <f t="shared" si="17"/>
        <v>34.215438170596251</v>
      </c>
      <c r="P11" s="24">
        <f t="shared" si="18"/>
        <v>26.897136117440944</v>
      </c>
      <c r="Q11" t="s">
        <v>165</v>
      </c>
      <c r="R11" t="s">
        <v>166</v>
      </c>
      <c r="S11" t="s">
        <v>191</v>
      </c>
      <c r="T11" s="35">
        <v>100</v>
      </c>
      <c r="U11" s="35">
        <f t="shared" si="19"/>
        <v>46.808510638297875</v>
      </c>
      <c r="V11" s="35">
        <f t="shared" si="20"/>
        <v>70.149253731343279</v>
      </c>
      <c r="W11" s="35">
        <f t="shared" si="21"/>
        <v>79.550102249488745</v>
      </c>
      <c r="X11" s="35">
        <f t="shared" si="22"/>
        <v>50.300644019167962</v>
      </c>
      <c r="Y11" s="35">
        <f t="shared" si="23"/>
        <v>73.64138711221338</v>
      </c>
      <c r="Z11" s="35">
        <f t="shared" si="24"/>
        <v>83.042235630358846</v>
      </c>
      <c r="AA11" s="35">
        <f t="shared" si="25"/>
        <v>-3.4921333808700865</v>
      </c>
      <c r="AB11" s="35">
        <f t="shared" si="26"/>
        <v>-3.4921333808701007</v>
      </c>
      <c r="AC11" s="35">
        <f t="shared" si="27"/>
        <v>-3.4921333808701007</v>
      </c>
      <c r="AF11">
        <v>2.89</v>
      </c>
      <c r="AG11">
        <v>1.43</v>
      </c>
      <c r="AJ11" t="s">
        <v>194</v>
      </c>
    </row>
    <row r="12" spans="1:36" ht="15" x14ac:dyDescent="0.25">
      <c r="A12">
        <v>1.88</v>
      </c>
      <c r="B12">
        <v>3.35</v>
      </c>
      <c r="C12">
        <v>4.8899999999999997</v>
      </c>
      <c r="D12" s="20">
        <f t="shared" si="3"/>
        <v>3.4921333808700883E-2</v>
      </c>
      <c r="E12" s="17">
        <f>IF(OR($A12="",$B12="",$C12=""),"",A12*'MPTO_working_3-way'!$I11)</f>
        <v>1.9456521075603574</v>
      </c>
      <c r="F12" s="21">
        <f>IF(OR($A12="",$B12="",$C12=""),"",B12*'MPTO_working_3-way'!$I11)</f>
        <v>3.4669864682591482</v>
      </c>
      <c r="G12" s="22">
        <f>IF(OR($A12="",$B12="",$C12=""),"",C12*'MPTO_working_3-way'!$I11)</f>
        <v>5.0607653223245466</v>
      </c>
      <c r="H12" s="17">
        <f>IF(OR($A12="",$B12="",$C12=""),"",'MPTO_working_3-way'!E11)</f>
        <v>1.9220624843194221</v>
      </c>
      <c r="I12" s="21">
        <f>IF(OR($A12="",$B12="",$C12=""),"",'MPTO_working_3-way'!F11)</f>
        <v>3.4859357714951491</v>
      </c>
      <c r="J12" s="22">
        <f>IF(OR($A12="",$B12="",$C12=""),"",'MPTO_working_3-way'!G11)</f>
        <v>5.1851478125007002</v>
      </c>
      <c r="K12" s="17">
        <f>IF(OR($A12="",$B12="",$C12=""),"",'OddsRatio_working_3-way'!H11)</f>
        <v>1.931302588787253</v>
      </c>
      <c r="L12" s="21">
        <f>IF(OR($A12="",$B12="",$C12=""),"",'OddsRatio_working_3-way'!I11)</f>
        <v>3.4870012314205052</v>
      </c>
      <c r="M12" s="22">
        <f>IF(OR($A12="",$B12="",$C12=""),"",'OddsRatio_working_3-way'!J11)</f>
        <v>5.1167807617981973</v>
      </c>
      <c r="N12" s="23">
        <f t="shared" si="16"/>
        <v>51.39664979747559</v>
      </c>
      <c r="O12" s="24">
        <f t="shared" si="17"/>
        <v>28.843493020672859</v>
      </c>
      <c r="P12" s="24">
        <f t="shared" si="18"/>
        <v>19.759857181851554</v>
      </c>
      <c r="Q12" t="s">
        <v>167</v>
      </c>
      <c r="R12" t="s">
        <v>168</v>
      </c>
      <c r="S12" t="s">
        <v>191</v>
      </c>
      <c r="T12" s="35">
        <v>100</v>
      </c>
      <c r="U12" s="35">
        <f t="shared" si="19"/>
        <v>87.714987714987714</v>
      </c>
      <c r="V12" s="35">
        <f t="shared" si="20"/>
        <v>79.797979797979792</v>
      </c>
      <c r="W12" s="35">
        <f t="shared" si="21"/>
        <v>30.069930069930074</v>
      </c>
      <c r="X12" s="35">
        <f t="shared" si="22"/>
        <v>90.132090132090141</v>
      </c>
      <c r="Y12" s="35">
        <f t="shared" si="23"/>
        <v>82.215082215082219</v>
      </c>
      <c r="Z12" s="35">
        <f t="shared" si="24"/>
        <v>32.487032487032486</v>
      </c>
      <c r="AA12" s="35">
        <f t="shared" si="25"/>
        <v>-2.4171024171024271</v>
      </c>
      <c r="AB12" s="35">
        <f t="shared" si="26"/>
        <v>-2.4171024171024271</v>
      </c>
      <c r="AC12" s="35">
        <f t="shared" si="27"/>
        <v>-2.4171024171024129</v>
      </c>
      <c r="AF12">
        <v>2.34</v>
      </c>
      <c r="AG12">
        <v>1.64</v>
      </c>
      <c r="AJ12" t="s">
        <v>194</v>
      </c>
    </row>
    <row r="13" spans="1:36" ht="15" x14ac:dyDescent="0.25">
      <c r="A13">
        <v>8.14</v>
      </c>
      <c r="B13">
        <v>4.95</v>
      </c>
      <c r="C13">
        <v>1.43</v>
      </c>
      <c r="D13" s="20">
        <f t="shared" si="3"/>
        <v>2.4171024171024236E-2</v>
      </c>
      <c r="E13" s="17">
        <f>IF(OR($A13="",$B13="",$C13=""),"",A13*'MPTO_working_3-way'!$I12)</f>
        <v>8.3367521367521373</v>
      </c>
      <c r="F13" s="21">
        <f>IF(OR($A13="",$B13="",$C13=""),"",B13*'MPTO_working_3-way'!$I12)</f>
        <v>5.0696465696465705</v>
      </c>
      <c r="G13" s="22">
        <f>IF(OR($A13="",$B13="",$C13=""),"",C13*'MPTO_working_3-way'!$I12)</f>
        <v>1.4645645645645646</v>
      </c>
      <c r="H13" s="17">
        <f>IF(OR($A13="",$B13="",$C13=""),"",'MPTO_working_3-way'!E12)</f>
        <v>8.7113238612110511</v>
      </c>
      <c r="I13" s="21">
        <f>IF(OR($A13="",$B13="",$C13=""),"",'MPTO_working_3-way'!F12)</f>
        <v>5.1556173084557368</v>
      </c>
      <c r="J13" s="22">
        <f>IF(OR($A13="",$B13="",$C13=""),"",'MPTO_working_3-way'!G12)</f>
        <v>1.4466678143576137</v>
      </c>
      <c r="K13" s="17">
        <f>IF(OR($A13="",$B13="",$C13=""),"",'OddsRatio_working_3-way'!H12)</f>
        <v>8.5112330493871031</v>
      </c>
      <c r="L13" s="21">
        <f>IF(OR($A13="",$B13="",$C13=""),"",'OddsRatio_working_3-way'!I12)</f>
        <v>5.1553740259214358</v>
      </c>
      <c r="M13" s="22">
        <f>IF(OR($A13="",$B13="",$C13=""),"",'OddsRatio_working_3-way'!J12)</f>
        <v>1.4523571724420803</v>
      </c>
      <c r="N13" s="23">
        <f t="shared" si="16"/>
        <v>11.995078941972523</v>
      </c>
      <c r="O13" s="24">
        <f t="shared" si="17"/>
        <v>19.725240926799259</v>
      </c>
      <c r="P13" s="24">
        <f t="shared" si="18"/>
        <v>68.279680131228218</v>
      </c>
      <c r="Q13" t="s">
        <v>74</v>
      </c>
      <c r="R13" t="s">
        <v>79</v>
      </c>
      <c r="S13" t="s">
        <v>191</v>
      </c>
      <c r="T13" s="35">
        <v>100</v>
      </c>
      <c r="U13" s="35">
        <f t="shared" si="19"/>
        <v>15.966386554621849</v>
      </c>
      <c r="V13" s="35">
        <f t="shared" si="20"/>
        <v>85.714285714285708</v>
      </c>
      <c r="W13" s="35">
        <f t="shared" si="21"/>
        <v>95</v>
      </c>
      <c r="X13" s="35">
        <f t="shared" si="22"/>
        <v>19.285714285714285</v>
      </c>
      <c r="Y13" s="35">
        <f t="shared" si="23"/>
        <v>89.033613445378151</v>
      </c>
      <c r="Z13" s="35">
        <f t="shared" si="24"/>
        <v>98.319327731092443</v>
      </c>
      <c r="AA13" s="35">
        <f t="shared" si="25"/>
        <v>-3.3193277310924358</v>
      </c>
      <c r="AB13" s="35">
        <f t="shared" si="26"/>
        <v>-3.3193277310924429</v>
      </c>
      <c r="AC13" s="35">
        <f t="shared" si="27"/>
        <v>-3.3193277310924429</v>
      </c>
      <c r="AF13">
        <v>1.56</v>
      </c>
      <c r="AG13">
        <v>2.56</v>
      </c>
      <c r="AJ13" t="s">
        <v>143</v>
      </c>
    </row>
    <row r="14" spans="1:36" ht="15" x14ac:dyDescent="0.25">
      <c r="A14">
        <v>1.19</v>
      </c>
      <c r="B14">
        <v>7</v>
      </c>
      <c r="C14">
        <v>20</v>
      </c>
      <c r="D14" s="20">
        <f t="shared" si="3"/>
        <v>3.3193277310924474E-2</v>
      </c>
      <c r="E14" s="17">
        <f>IF(OR($A14="",$B14="",$C14=""),"",A14*'MPTO_working_3-way'!$I13)</f>
        <v>1.2295</v>
      </c>
      <c r="F14" s="21">
        <f>IF(OR($A14="",$B14="",$C14=""),"",B14*'MPTO_working_3-way'!$I13)</f>
        <v>7.2323529411764715</v>
      </c>
      <c r="G14" s="22">
        <f>IF(OR($A14="",$B14="",$C14=""),"",C14*'MPTO_working_3-way'!$I13)</f>
        <v>20.663865546218489</v>
      </c>
      <c r="H14" s="17">
        <f>IF(OR($A14="",$B14="",$C14=""),"",'MPTO_working_3-way'!E13)</f>
        <v>1.2058773855767608</v>
      </c>
      <c r="I14" s="21">
        <f>IF(OR($A14="",$B14="",$C14=""),"",'MPTO_working_3-way'!F13)</f>
        <v>7.5876726886291204</v>
      </c>
      <c r="J14" s="22">
        <f>IF(OR($A14="",$B14="",$C14=""),"",'MPTO_working_3-way'!G13)</f>
        <v>25.683453237410095</v>
      </c>
      <c r="K14" s="17">
        <f>IF(OR($A14="",$B14="",$C14=""),"",'OddsRatio_working_3-way'!H13)</f>
        <v>1.2120610631096875</v>
      </c>
      <c r="L14" s="21">
        <f>IF(OR($A14="",$B14="",$C14=""),"",'OddsRatio_working_3-way'!I13)</f>
        <v>7.6966651508322332</v>
      </c>
      <c r="M14" s="22">
        <f>IF(OR($A14="",$B14="",$C14=""),"",'OddsRatio_working_3-way'!J13)</f>
        <v>22.206106310968735</v>
      </c>
      <c r="N14" s="23">
        <f t="shared" si="16"/>
        <v>81.333875559170394</v>
      </c>
      <c r="O14" s="24">
        <f t="shared" si="17"/>
        <v>13.826758845058965</v>
      </c>
      <c r="P14" s="24">
        <f t="shared" si="18"/>
        <v>4.8393655957706381</v>
      </c>
      <c r="Q14" t="s">
        <v>82</v>
      </c>
      <c r="R14" t="s">
        <v>83</v>
      </c>
      <c r="S14" t="s">
        <v>191</v>
      </c>
      <c r="T14" s="35">
        <v>100</v>
      </c>
      <c r="U14" s="35">
        <f t="shared" si="19"/>
        <v>34.21052631578948</v>
      </c>
      <c r="V14" s="35">
        <f t="shared" si="20"/>
        <v>77.220956719817764</v>
      </c>
      <c r="W14" s="35">
        <f t="shared" si="21"/>
        <v>85.486211901306234</v>
      </c>
      <c r="X14" s="35">
        <f t="shared" si="22"/>
        <v>37.292831378875988</v>
      </c>
      <c r="Y14" s="35">
        <f t="shared" si="23"/>
        <v>80.303261782904286</v>
      </c>
      <c r="Z14" s="35">
        <f t="shared" si="24"/>
        <v>88.568516964392757</v>
      </c>
      <c r="AA14" s="35">
        <f t="shared" si="25"/>
        <v>-3.0823050630865083</v>
      </c>
      <c r="AB14" s="35">
        <f t="shared" si="26"/>
        <v>-3.0823050630865225</v>
      </c>
      <c r="AC14" s="35">
        <f t="shared" si="27"/>
        <v>-3.0823050630865225</v>
      </c>
      <c r="AF14">
        <v>1.74</v>
      </c>
      <c r="AG14">
        <v>2.19</v>
      </c>
      <c r="AJ14" t="s">
        <v>143</v>
      </c>
    </row>
    <row r="15" spans="1:36" ht="15" x14ac:dyDescent="0.25">
      <c r="A15">
        <v>1.52</v>
      </c>
      <c r="B15">
        <v>4.3899999999999997</v>
      </c>
      <c r="C15">
        <v>6.89</v>
      </c>
      <c r="D15" s="20">
        <f t="shared" si="3"/>
        <v>3.0823050630865101E-2</v>
      </c>
      <c r="E15" s="17">
        <f>IF(OR($A15="",$B15="",$C15=""),"",A15*'MPTO_working_3-way'!$I14)</f>
        <v>1.566851036958915</v>
      </c>
      <c r="F15" s="21">
        <f>IF(OR($A15="",$B15="",$C15=""),"",B15*'MPTO_working_3-way'!$I14)</f>
        <v>4.5253131922694978</v>
      </c>
      <c r="G15" s="22">
        <f>IF(OR($A15="",$B15="",$C15=""),"",C15*'MPTO_working_3-way'!$I14)</f>
        <v>7.1023708188466603</v>
      </c>
      <c r="H15" s="17">
        <f>IF(OR($A15="",$B15="",$C15=""),"",'MPTO_working_3-way'!E14)</f>
        <v>1.5441144544582055</v>
      </c>
      <c r="I15" s="21">
        <f>IF(OR($A15="",$B15="",$C15=""),"",'MPTO_working_3-way'!F14)</f>
        <v>4.5973612069773511</v>
      </c>
      <c r="J15" s="22">
        <f>IF(OR($A15="",$B15="",$C15=""),"",'MPTO_working_3-way'!G14)</f>
        <v>7.4149030078125735</v>
      </c>
      <c r="K15" s="17">
        <f>IF(OR($A15="",$B15="",$C15=""),"",'OddsRatio_working_3-way'!H14)</f>
        <v>1.5516495520246134</v>
      </c>
      <c r="L15" s="21">
        <f>IF(OR($A15="",$B15="",$C15=""),"",'OddsRatio_working_3-way'!I14)</f>
        <v>4.5963307333912304</v>
      </c>
      <c r="M15" s="22">
        <f>IF(OR($A15="",$B15="",$C15=""),"",'OddsRatio_working_3-way'!J14)</f>
        <v>7.2484920412018736</v>
      </c>
      <c r="N15" s="23">
        <f t="shared" si="16"/>
        <v>63.822276426538259</v>
      </c>
      <c r="O15" s="24">
        <f t="shared" si="17"/>
        <v>22.097918033790016</v>
      </c>
      <c r="P15" s="24">
        <f t="shared" si="18"/>
        <v>14.079805539671723</v>
      </c>
      <c r="Q15" t="s">
        <v>87</v>
      </c>
      <c r="R15" t="s">
        <v>92</v>
      </c>
      <c r="S15" t="s">
        <v>191</v>
      </c>
      <c r="T15" s="35">
        <v>100</v>
      </c>
      <c r="U15" s="35">
        <f t="shared" si="19"/>
        <v>27.007299270072991</v>
      </c>
      <c r="V15" s="35">
        <f t="shared" si="20"/>
        <v>80.46875</v>
      </c>
      <c r="W15" s="35">
        <f t="shared" si="21"/>
        <v>89.27038626609442</v>
      </c>
      <c r="X15" s="35">
        <f t="shared" si="22"/>
        <v>30.26086373390558</v>
      </c>
      <c r="Y15" s="35">
        <f t="shared" si="23"/>
        <v>83.722314463832575</v>
      </c>
      <c r="Z15" s="35">
        <f t="shared" si="24"/>
        <v>92.523950729927009</v>
      </c>
      <c r="AA15" s="35">
        <f t="shared" si="25"/>
        <v>-3.2535644638325891</v>
      </c>
      <c r="AB15" s="35">
        <f t="shared" si="26"/>
        <v>-3.2535644638325749</v>
      </c>
      <c r="AC15" s="35">
        <f t="shared" si="27"/>
        <v>-3.2535644638325891</v>
      </c>
      <c r="AF15">
        <v>2.02</v>
      </c>
      <c r="AG15">
        <v>1.87</v>
      </c>
      <c r="AJ15" t="s">
        <v>147</v>
      </c>
    </row>
    <row r="16" spans="1:36" ht="15" x14ac:dyDescent="0.25">
      <c r="A16">
        <v>1.37</v>
      </c>
      <c r="B16">
        <v>5.12</v>
      </c>
      <c r="C16">
        <v>9.32</v>
      </c>
      <c r="D16" s="20">
        <f t="shared" si="3"/>
        <v>3.2535644638325811E-2</v>
      </c>
      <c r="E16" s="17">
        <f>IF(OR($A16="",$B16="",$C16=""),"",A16*'MPTO_working_3-way'!$I15)</f>
        <v>1.4145738331545066</v>
      </c>
      <c r="F16" s="21">
        <f>IF(OR($A16="",$B16="",$C16=""),"",B16*'MPTO_working_3-way'!$I15)</f>
        <v>5.2865825005482279</v>
      </c>
      <c r="G16" s="22">
        <f>IF(OR($A16="",$B16="",$C16=""),"",C16*'MPTO_working_3-way'!$I15)</f>
        <v>9.6232322080291972</v>
      </c>
      <c r="H16" s="17">
        <f>IF(OR($A16="",$B16="",$C16=""),"",'MPTO_working_3-way'!E15)</f>
        <v>1.3906623843649777</v>
      </c>
      <c r="I16" s="21">
        <f>IF(OR($A16="",$B16="",$C16=""),"",'MPTO_working_3-way'!F15)</f>
        <v>5.4210154355903963</v>
      </c>
      <c r="J16" s="22">
        <f>IF(OR($A16="",$B16="",$C16=""),"",'MPTO_working_3-way'!G15)</f>
        <v>10.367967195116483</v>
      </c>
      <c r="K16" s="17">
        <f>IF(OR($A16="",$B16="",$C16=""),"",'OddsRatio_working_3-way'!H15)</f>
        <v>1.3979243076036605</v>
      </c>
      <c r="L16" s="21">
        <f>IF(OR($A16="",$B16="",$C16=""),"",'OddsRatio_working_3-way'!I15)</f>
        <v>5.4309409387218395</v>
      </c>
      <c r="M16" s="22">
        <f>IF(OR($A16="",$B16="",$C16=""),"",'OddsRatio_working_3-way'!J15)</f>
        <v>9.9479195655742014</v>
      </c>
      <c r="N16" s="23">
        <f t="shared" si="16"/>
        <v>70.692669167362936</v>
      </c>
      <c r="O16" s="24">
        <f t="shared" si="17"/>
        <v>18.915811867048291</v>
      </c>
      <c r="P16" s="24">
        <f t="shared" si="18"/>
        <v>10.391518965588761</v>
      </c>
      <c r="Q16" t="s">
        <v>88</v>
      </c>
      <c r="R16" t="s">
        <v>91</v>
      </c>
      <c r="S16" t="s">
        <v>191</v>
      </c>
      <c r="T16" s="35">
        <v>100</v>
      </c>
      <c r="U16" s="35">
        <f t="shared" si="19"/>
        <v>52.153110047846894</v>
      </c>
      <c r="V16" s="35">
        <f t="shared" si="20"/>
        <v>70.845481049562679</v>
      </c>
      <c r="W16" s="35">
        <f t="shared" si="21"/>
        <v>69.325153374233125</v>
      </c>
      <c r="X16" s="35">
        <f t="shared" si="22"/>
        <v>59.829365576204182</v>
      </c>
      <c r="Y16" s="35">
        <f t="shared" si="23"/>
        <v>78.521736577919981</v>
      </c>
      <c r="Z16" s="35">
        <f t="shared" si="24"/>
        <v>77.001408902590427</v>
      </c>
      <c r="AA16" s="35">
        <f t="shared" si="25"/>
        <v>-7.676255528357288</v>
      </c>
      <c r="AB16" s="35">
        <f t="shared" si="26"/>
        <v>-7.6762555283573022</v>
      </c>
      <c r="AC16" s="35">
        <f t="shared" si="27"/>
        <v>-7.6762555283573022</v>
      </c>
      <c r="AF16">
        <v>1.68</v>
      </c>
      <c r="AG16">
        <v>2.29</v>
      </c>
      <c r="AJ16" t="s">
        <v>147</v>
      </c>
    </row>
    <row r="17" spans="1:36" ht="15" x14ac:dyDescent="0.25">
      <c r="A17">
        <v>2.09</v>
      </c>
      <c r="B17">
        <v>3.43</v>
      </c>
      <c r="C17">
        <v>3.26</v>
      </c>
      <c r="D17" s="20">
        <f t="shared" si="3"/>
        <v>7.6762555283572897E-2</v>
      </c>
      <c r="E17" s="17">
        <f>IF(OR($A17="",$B17="",$C17=""),"",A17*'MPTO_working_3-way'!$I16)</f>
        <v>2.2504337405426673</v>
      </c>
      <c r="F17" s="21">
        <f>IF(OR($A17="",$B17="",$C17=""),"",B17*'MPTO_working_3-way'!$I16)</f>
        <v>3.6932955646226553</v>
      </c>
      <c r="G17" s="22">
        <f>IF(OR($A17="",$B17="",$C17=""),"",C17*'MPTO_working_3-way'!$I16)</f>
        <v>3.5102459302244475</v>
      </c>
      <c r="H17" s="17">
        <f>IF(OR($A17="",$B17="",$C17=""),"",'MPTO_working_3-way'!E16)</f>
        <v>2.2080837096572119</v>
      </c>
      <c r="I17" s="21">
        <f>IF(OR($A17="",$B17="",$C17=""),"",'MPTO_working_3-way'!F16)</f>
        <v>3.7599968293913277</v>
      </c>
      <c r="J17" s="22">
        <f>IF(OR($A17="",$B17="",$C17=""),"",'MPTO_working_3-way'!G16)</f>
        <v>3.5566817074656747</v>
      </c>
      <c r="K17" s="17">
        <f>IF(OR($A17="",$B17="",$C17=""),"",'OddsRatio_working_3-way'!H16)</f>
        <v>2.224921713747348</v>
      </c>
      <c r="L17" s="21">
        <f>IF(OR($A17="",$B17="",$C17=""),"",'OddsRatio_working_3-way'!I16)</f>
        <v>3.7307887746844557</v>
      </c>
      <c r="M17" s="22">
        <f>IF(OR($A17="",$B17="",$C17=""),"",'OddsRatio_working_3-way'!J16)</f>
        <v>3.5397459385954186</v>
      </c>
      <c r="N17" s="23">
        <f t="shared" si="16"/>
        <v>44.435878381331996</v>
      </c>
      <c r="O17" s="24">
        <f t="shared" si="17"/>
        <v>27.076089159470513</v>
      </c>
      <c r="P17" s="24">
        <f t="shared" si="18"/>
        <v>28.488032459197505</v>
      </c>
      <c r="Q17" t="s">
        <v>98</v>
      </c>
      <c r="R17" t="s">
        <v>97</v>
      </c>
      <c r="S17" t="s">
        <v>191</v>
      </c>
      <c r="T17" s="35">
        <v>100</v>
      </c>
      <c r="U17" s="35">
        <f t="shared" si="19"/>
        <v>27.007299270072991</v>
      </c>
      <c r="V17" s="35">
        <f t="shared" si="20"/>
        <v>81.273408239700387</v>
      </c>
      <c r="W17" s="35">
        <f t="shared" si="21"/>
        <v>89.247311827956992</v>
      </c>
      <c r="X17" s="35">
        <f t="shared" si="22"/>
        <v>29.479279932342639</v>
      </c>
      <c r="Y17" s="35">
        <f t="shared" si="23"/>
        <v>83.745388901970017</v>
      </c>
      <c r="Z17" s="35">
        <f t="shared" si="24"/>
        <v>91.719292490226636</v>
      </c>
      <c r="AA17" s="35">
        <f t="shared" si="25"/>
        <v>-2.4719806622696474</v>
      </c>
      <c r="AB17" s="35">
        <f t="shared" si="26"/>
        <v>-2.4719806622696296</v>
      </c>
      <c r="AC17" s="35">
        <f t="shared" si="27"/>
        <v>-2.4719806622696439</v>
      </c>
      <c r="AF17">
        <v>1.88</v>
      </c>
      <c r="AG17">
        <v>1.91</v>
      </c>
      <c r="AJ17" t="s">
        <v>144</v>
      </c>
    </row>
    <row r="18" spans="1:36" ht="15" x14ac:dyDescent="0.25">
      <c r="A18">
        <v>1.37</v>
      </c>
      <c r="B18">
        <v>5.34</v>
      </c>
      <c r="C18">
        <v>9.3000000000000007</v>
      </c>
      <c r="D18" s="20">
        <f t="shared" si="3"/>
        <v>2.471980662269635E-2</v>
      </c>
      <c r="E18" s="17">
        <f>IF(OR($A18="",$B18="",$C18=""),"",A18*'MPTO_working_3-way'!$I17)</f>
        <v>1.4038661350730941</v>
      </c>
      <c r="F18" s="21">
        <f>IF(OR($A18="",$B18="",$C18=""),"",B18*'MPTO_working_3-way'!$I17)</f>
        <v>5.472003767365198</v>
      </c>
      <c r="G18" s="22">
        <f>IF(OR($A18="",$B18="",$C18=""),"",C18*'MPTO_working_3-way'!$I17)</f>
        <v>9.5298942015910768</v>
      </c>
      <c r="H18" s="17">
        <f>IF(OR($A18="",$B18="",$C18=""),"",'MPTO_working_3-way'!E17)</f>
        <v>1.385642114335687</v>
      </c>
      <c r="I18" s="21">
        <f>IF(OR($A18="",$B18="",$C18=""),"",'MPTO_working_3-way'!F17)</f>
        <v>5.5857813959827185</v>
      </c>
      <c r="J18" s="22">
        <f>IF(OR($A18="",$B18="",$C18=""),"",'MPTO_working_3-way'!G17)</f>
        <v>10.071817479326974</v>
      </c>
      <c r="K18" s="17">
        <f>IF(OR($A18="",$B18="",$C18=""),"",'OddsRatio_working_3-way'!H17)</f>
        <v>1.391229462111123</v>
      </c>
      <c r="L18" s="21">
        <f>IF(OR($A18="",$B18="",$C18=""),"",'OddsRatio_working_3-way'!I17)</f>
        <v>5.589015852871011</v>
      </c>
      <c r="M18" s="22">
        <f>IF(OR($A18="",$B18="",$C18=""),"",'OddsRatio_working_3-way'!J17)</f>
        <v>9.7762284743846521</v>
      </c>
      <c r="N18" s="23">
        <f t="shared" si="16"/>
        <v>71.231862854782364</v>
      </c>
      <c r="O18" s="24">
        <f t="shared" si="17"/>
        <v>18.2748412192981</v>
      </c>
      <c r="P18" s="24">
        <f t="shared" si="18"/>
        <v>10.493295925919552</v>
      </c>
      <c r="Q18" t="s">
        <v>100</v>
      </c>
      <c r="R18" t="s">
        <v>99</v>
      </c>
      <c r="S18" t="s">
        <v>191</v>
      </c>
      <c r="T18" s="35">
        <v>100</v>
      </c>
      <c r="U18" s="35">
        <f t="shared" si="19"/>
        <v>61.685823754789276</v>
      </c>
      <c r="V18" s="35">
        <f t="shared" si="20"/>
        <v>69.6048632218845</v>
      </c>
      <c r="W18" s="35">
        <f t="shared" si="21"/>
        <v>66.442953020134226</v>
      </c>
      <c r="X18" s="35">
        <f t="shared" si="22"/>
        <v>63.952183757981274</v>
      </c>
      <c r="Y18" s="35">
        <f t="shared" si="23"/>
        <v>71.871223225076506</v>
      </c>
      <c r="Z18" s="35">
        <f t="shared" si="24"/>
        <v>68.709313023326231</v>
      </c>
      <c r="AA18" s="35">
        <f t="shared" si="25"/>
        <v>-2.2663600031919984</v>
      </c>
      <c r="AB18" s="35">
        <f t="shared" si="26"/>
        <v>-2.2663600031920055</v>
      </c>
      <c r="AC18" s="35">
        <f t="shared" si="27"/>
        <v>-2.2663600031920055</v>
      </c>
      <c r="AF18">
        <v>1.71</v>
      </c>
      <c r="AG18">
        <v>2.2400000000000002</v>
      </c>
      <c r="AJ18" t="s">
        <v>145</v>
      </c>
    </row>
    <row r="19" spans="1:36" ht="15" x14ac:dyDescent="0.25">
      <c r="A19">
        <v>2.61</v>
      </c>
      <c r="B19">
        <v>3.29</v>
      </c>
      <c r="C19">
        <v>2.98</v>
      </c>
      <c r="D19" s="20">
        <f t="shared" si="3"/>
        <v>2.2663600031920028E-2</v>
      </c>
      <c r="E19" s="17">
        <f>IF(OR($A19="",$B19="",$C19=""),"",A19*'MPTO_working_3-way'!$I18)</f>
        <v>2.6691519960833112</v>
      </c>
      <c r="F19" s="21">
        <f>IF(OR($A19="",$B19="",$C19=""),"",B19*'MPTO_working_3-way'!$I18)</f>
        <v>3.3645632441050171</v>
      </c>
      <c r="G19" s="22">
        <f>IF(OR($A19="",$B19="",$C19=""),"",C19*'MPTO_working_3-way'!$I18)</f>
        <v>3.0475375280951216</v>
      </c>
      <c r="H19" s="17">
        <f>IF(OR($A19="",$B19="",$C19=""),"",'MPTO_working_3-way'!E18)</f>
        <v>2.6624973441578166</v>
      </c>
      <c r="I19" s="21">
        <f>IF(OR($A19="",$B19="",$C19=""),"",'MPTO_working_3-way'!F18)</f>
        <v>3.3738551961894858</v>
      </c>
      <c r="J19" s="22">
        <f>IF(OR($A19="",$B19="",$C19=""),"",'MPTO_working_3-way'!G18)</f>
        <v>3.0486323646599733</v>
      </c>
      <c r="K19" s="17">
        <f>IF(OR($A19="",$B19="",$C19=""),"",'OddsRatio_working_3-way'!H18)</f>
        <v>2.6656252427877165</v>
      </c>
      <c r="L19" s="21">
        <f>IF(OR($A19="",$B19="",$C19=""),"",'OddsRatio_working_3-way'!I18)</f>
        <v>3.369119134151473</v>
      </c>
      <c r="M19" s="22">
        <f>IF(OR($A19="",$B19="",$C19=""),"",'OddsRatio_working_3-way'!J18)</f>
        <v>3.0484086836768194</v>
      </c>
      <c r="N19" s="23">
        <f t="shared" si="16"/>
        <v>37.465082598045775</v>
      </c>
      <c r="O19" s="24">
        <f t="shared" si="17"/>
        <v>29.721539690242999</v>
      </c>
      <c r="P19" s="24">
        <f t="shared" si="18"/>
        <v>32.813377711711226</v>
      </c>
      <c r="Q19" t="s">
        <v>102</v>
      </c>
      <c r="R19" t="s">
        <v>101</v>
      </c>
      <c r="S19" t="s">
        <v>191</v>
      </c>
      <c r="T19" s="35">
        <v>100</v>
      </c>
      <c r="U19" s="35">
        <f t="shared" si="19"/>
        <v>47.643979057591622</v>
      </c>
      <c r="V19" s="35">
        <f t="shared" si="20"/>
        <v>72.602739726027394</v>
      </c>
      <c r="W19" s="35">
        <f t="shared" si="21"/>
        <v>76.905311778290994</v>
      </c>
      <c r="X19" s="35">
        <f t="shared" si="22"/>
        <v>50.491948495681605</v>
      </c>
      <c r="Y19" s="35">
        <f t="shared" si="23"/>
        <v>75.450709164117384</v>
      </c>
      <c r="Z19" s="35">
        <f t="shared" si="24"/>
        <v>79.753281216380984</v>
      </c>
      <c r="AA19" s="35">
        <f t="shared" si="25"/>
        <v>-2.8479694380899829</v>
      </c>
      <c r="AB19" s="35">
        <f t="shared" si="26"/>
        <v>-2.84796943808999</v>
      </c>
      <c r="AC19" s="35">
        <f t="shared" si="27"/>
        <v>-2.84796943808999</v>
      </c>
      <c r="AF19">
        <v>2.2599999999999998</v>
      </c>
      <c r="AG19">
        <v>1.7</v>
      </c>
      <c r="AJ19" t="s">
        <v>145</v>
      </c>
    </row>
    <row r="20" spans="1:36" ht="15" x14ac:dyDescent="0.25">
      <c r="A20">
        <v>1.91</v>
      </c>
      <c r="B20">
        <v>3.65</v>
      </c>
      <c r="C20">
        <v>4.33</v>
      </c>
      <c r="D20" s="20">
        <f t="shared" si="3"/>
        <v>2.8479694380899812E-2</v>
      </c>
      <c r="E20" s="17">
        <f>IF(OR($A20="",$B20="",$C20=""),"",A20*'MPTO_working_3-way'!$I19)</f>
        <v>1.9643962162675186</v>
      </c>
      <c r="F20" s="21">
        <f>IF(OR($A20="",$B20="",$C20=""),"",B20*'MPTO_working_3-way'!$I19)</f>
        <v>3.7539508844902842</v>
      </c>
      <c r="G20" s="22">
        <f>IF(OR($A20="",$B20="",$C20=""),"",C20*'MPTO_working_3-way'!$I19)</f>
        <v>4.453317076669296</v>
      </c>
      <c r="H20" s="17">
        <f>IF(OR($A20="",$B20="",$C20=""),"",'MPTO_working_3-way'!E19)</f>
        <v>1.9452718086678</v>
      </c>
      <c r="I20" s="21">
        <f>IF(OR($A20="",$B20="",$C20=""),"",'MPTO_working_3-way'!F19)</f>
        <v>3.7810132229310476</v>
      </c>
      <c r="J20" s="22">
        <f>IF(OR($A20="",$B20="",$C20=""),"",'MPTO_working_3-way'!G19)</f>
        <v>4.5156175867167923</v>
      </c>
      <c r="K20" s="17">
        <f>IF(OR($A20="",$B20="",$C20=""),"",'OddsRatio_working_3-way'!H19)</f>
        <v>1.9526400360910352</v>
      </c>
      <c r="L20" s="21">
        <f>IF(OR($A20="",$B20="",$C20=""),"",'OddsRatio_working_3-way'!I19)</f>
        <v>3.7741715336716966</v>
      </c>
      <c r="M20" s="22">
        <f>IF(OR($A20="",$B20="",$C20=""),"",'OddsRatio_working_3-way'!J19)</f>
        <v>4.4860344177836788</v>
      </c>
      <c r="N20" s="23">
        <f t="shared" si="16"/>
        <v>50.906227151061479</v>
      </c>
      <c r="O20" s="24">
        <f t="shared" si="17"/>
        <v>26.638601057130799</v>
      </c>
      <c r="P20" s="24">
        <f t="shared" si="18"/>
        <v>22.455171791807722</v>
      </c>
      <c r="Q20" t="s">
        <v>107</v>
      </c>
      <c r="R20" t="s">
        <v>104</v>
      </c>
      <c r="S20" t="s">
        <v>191</v>
      </c>
      <c r="T20" s="35">
        <v>100</v>
      </c>
      <c r="U20" s="35">
        <f t="shared" si="19"/>
        <v>48.186528497409334</v>
      </c>
      <c r="V20" s="35">
        <f t="shared" si="20"/>
        <v>71.264367816091948</v>
      </c>
      <c r="W20" s="35">
        <f t="shared" si="21"/>
        <v>77.678571428571431</v>
      </c>
      <c r="X20" s="35">
        <f t="shared" si="22"/>
        <v>51.057060755336614</v>
      </c>
      <c r="Y20" s="35">
        <f t="shared" si="23"/>
        <v>74.134900074019257</v>
      </c>
      <c r="Z20" s="35">
        <f t="shared" si="24"/>
        <v>80.549103686498725</v>
      </c>
      <c r="AA20" s="35">
        <f t="shared" si="25"/>
        <v>-2.8705322579272803</v>
      </c>
      <c r="AB20" s="35">
        <f t="shared" si="26"/>
        <v>-2.8705322579273087</v>
      </c>
      <c r="AC20" s="35">
        <f t="shared" si="27"/>
        <v>-2.8705322579272945</v>
      </c>
      <c r="AF20">
        <v>2.0099999999999998</v>
      </c>
      <c r="AG20">
        <v>1.88</v>
      </c>
      <c r="AJ20" t="s">
        <v>146</v>
      </c>
    </row>
    <row r="21" spans="1:36" ht="15" x14ac:dyDescent="0.25">
      <c r="A21">
        <v>1.93</v>
      </c>
      <c r="B21">
        <v>3.48</v>
      </c>
      <c r="C21">
        <v>4.4800000000000004</v>
      </c>
      <c r="D21" s="20">
        <f t="shared" si="3"/>
        <v>2.8705322579273052E-2</v>
      </c>
      <c r="E21" s="17">
        <f>IF(OR($A21="",$B21="",$C21=""),"",A21*'MPTO_working_3-way'!$I20)</f>
        <v>1.985401272577997</v>
      </c>
      <c r="F21" s="21">
        <f>IF(OR($A21="",$B21="",$C21=""),"",B21*'MPTO_working_3-way'!$I20)</f>
        <v>3.57989452257587</v>
      </c>
      <c r="G21" s="22">
        <f>IF(OR($A21="",$B21="",$C21=""),"",C21*'MPTO_working_3-way'!$I20)</f>
        <v>4.608599845155144</v>
      </c>
      <c r="H21" s="17">
        <f>IF(OR($A21="",$B21="",$C21=""),"",'MPTO_working_3-way'!E20)</f>
        <v>1.9663120635351039</v>
      </c>
      <c r="I21" s="21">
        <f>IF(OR($A21="",$B21="",$C21=""),"",'MPTO_working_3-way'!F20)</f>
        <v>3.5998690672701996</v>
      </c>
      <c r="J21" s="22">
        <f>IF(OR($A21="",$B21="",$C21=""),"",'MPTO_working_3-way'!G20)</f>
        <v>4.6806433360822082</v>
      </c>
      <c r="K21" s="17">
        <f>IF(OR($A21="",$B21="",$C21=""),"",'OddsRatio_working_3-way'!H20)</f>
        <v>1.9737972531665917</v>
      </c>
      <c r="L21" s="21">
        <f>IF(OR($A21="",$B21="",$C21=""),"",'OddsRatio_working_3-way'!I20)</f>
        <v>3.5967926751109132</v>
      </c>
      <c r="M21" s="22">
        <f>IF(OR($A21="",$B21="",$C21=""),"",'OddsRatio_working_3-way'!J20)</f>
        <v>4.6438864957201522</v>
      </c>
      <c r="N21" s="23">
        <f t="shared" si="16"/>
        <v>50.367651809829027</v>
      </c>
      <c r="O21" s="24">
        <f t="shared" si="17"/>
        <v>27.933783906025866</v>
      </c>
      <c r="P21" s="24">
        <f t="shared" si="18"/>
        <v>21.698564284145089</v>
      </c>
      <c r="Q21" t="s">
        <v>113</v>
      </c>
      <c r="R21" t="s">
        <v>77</v>
      </c>
      <c r="S21" t="s">
        <v>191</v>
      </c>
      <c r="T21" s="35">
        <v>100</v>
      </c>
      <c r="U21" s="35">
        <f t="shared" si="19"/>
        <v>64.539007092198588</v>
      </c>
      <c r="V21" s="35">
        <f t="shared" si="20"/>
        <v>71.264367816091948</v>
      </c>
      <c r="W21" s="35">
        <f t="shared" si="21"/>
        <v>61.389961389961393</v>
      </c>
      <c r="X21" s="35">
        <f t="shared" si="22"/>
        <v>67.345670793946653</v>
      </c>
      <c r="Y21" s="35">
        <f t="shared" si="23"/>
        <v>74.071031517840026</v>
      </c>
      <c r="Z21" s="35">
        <f t="shared" si="24"/>
        <v>64.196625091709464</v>
      </c>
      <c r="AA21" s="35">
        <f t="shared" si="25"/>
        <v>-2.8066637017480645</v>
      </c>
      <c r="AB21" s="35">
        <f t="shared" si="26"/>
        <v>-2.8066637017480787</v>
      </c>
      <c r="AC21" s="35">
        <f t="shared" si="27"/>
        <v>-2.8066637017480716</v>
      </c>
      <c r="AF21">
        <v>2</v>
      </c>
      <c r="AG21">
        <v>1.88</v>
      </c>
      <c r="AJ21" t="s">
        <v>146</v>
      </c>
    </row>
    <row r="22" spans="1:36" ht="15" x14ac:dyDescent="0.25">
      <c r="A22">
        <v>2.82</v>
      </c>
      <c r="B22">
        <v>3.48</v>
      </c>
      <c r="C22">
        <v>2.59</v>
      </c>
      <c r="D22" s="20">
        <f t="shared" si="3"/>
        <v>2.8066637017480911E-2</v>
      </c>
      <c r="E22" s="17">
        <f>IF(OR($A22="",$B22="",$C22=""),"",A22*'MPTO_working_3-way'!$I21)</f>
        <v>2.8991479163892961</v>
      </c>
      <c r="F22" s="21">
        <f>IF(OR($A22="",$B22="",$C22=""),"",B22*'MPTO_working_3-way'!$I21)</f>
        <v>3.5776718968208336</v>
      </c>
      <c r="G22" s="22">
        <f>IF(OR($A22="",$B22="",$C22=""),"",C22*'MPTO_working_3-way'!$I21)</f>
        <v>2.6626925898752756</v>
      </c>
      <c r="H22" s="17">
        <f>IF(OR($A22="",$B22="",$C22=""),"",'MPTO_working_3-way'!E21)</f>
        <v>2.8964150726667071</v>
      </c>
      <c r="I22" s="21">
        <f>IF(OR($A22="",$B22="",$C22=""),"",'MPTO_working_3-way'!F21)</f>
        <v>3.5971122591426452</v>
      </c>
      <c r="J22" s="22">
        <f>IF(OR($A22="",$B22="",$C22=""),"",'MPTO_working_3-way'!G21)</f>
        <v>2.6543163772707228</v>
      </c>
      <c r="K22" s="17">
        <f>IF(OR($A22="",$B22="",$C22=""),"",'OddsRatio_working_3-way'!H21)</f>
        <v>2.8983100554475945</v>
      </c>
      <c r="L22" s="21">
        <f>IF(OR($A22="",$B22="",$C22=""),"",'OddsRatio_working_3-way'!I21)</f>
        <v>3.5867082074230963</v>
      </c>
      <c r="M22" s="22">
        <f>IF(OR($A22="",$B22="",$C22=""),"",'OddsRatio_working_3-way'!J21)</f>
        <v>2.6584137297591623</v>
      </c>
      <c r="N22" s="23">
        <f t="shared" si="16"/>
        <v>34.492893389359594</v>
      </c>
      <c r="O22" s="24">
        <f t="shared" si="17"/>
        <v>27.951137746550014</v>
      </c>
      <c r="P22" s="24">
        <f t="shared" si="18"/>
        <v>37.555968864090374</v>
      </c>
      <c r="Q22" t="s">
        <v>111</v>
      </c>
      <c r="R22" t="s">
        <v>112</v>
      </c>
      <c r="S22" t="s">
        <v>191</v>
      </c>
      <c r="T22" s="35">
        <v>100</v>
      </c>
      <c r="U22" s="35">
        <f t="shared" si="19"/>
        <v>72.14484679665739</v>
      </c>
      <c r="V22" s="35">
        <f t="shared" si="20"/>
        <v>71.014492753623188</v>
      </c>
      <c r="W22" s="35">
        <f t="shared" si="21"/>
        <v>53.917050691244242</v>
      </c>
      <c r="X22" s="35">
        <f t="shared" si="22"/>
        <v>75.06845655513257</v>
      </c>
      <c r="Y22" s="35">
        <f t="shared" si="23"/>
        <v>73.938102512098382</v>
      </c>
      <c r="Z22" s="35">
        <f t="shared" si="24"/>
        <v>56.840660449719429</v>
      </c>
      <c r="AA22" s="35">
        <f t="shared" si="25"/>
        <v>-2.9236097584751803</v>
      </c>
      <c r="AB22" s="35">
        <f t="shared" si="26"/>
        <v>-2.9236097584751946</v>
      </c>
      <c r="AC22" s="35">
        <f t="shared" si="27"/>
        <v>-2.9236097584751874</v>
      </c>
      <c r="AF22">
        <v>1.81</v>
      </c>
      <c r="AG22">
        <v>2.08</v>
      </c>
      <c r="AJ22" t="s">
        <v>146</v>
      </c>
    </row>
    <row r="23" spans="1:36" ht="15" x14ac:dyDescent="0.25">
      <c r="A23">
        <v>3.59</v>
      </c>
      <c r="B23">
        <v>3.45</v>
      </c>
      <c r="C23">
        <v>2.17</v>
      </c>
      <c r="D23" s="20">
        <f t="shared" si="3"/>
        <v>2.9236097584751874E-2</v>
      </c>
      <c r="E23" s="17">
        <f>IF(OR($A23="",$B23="",$C23=""),"",A23*'MPTO_working_3-way'!$I22)</f>
        <v>3.6949575903292593</v>
      </c>
      <c r="F23" s="21">
        <f>IF(OR($A23="",$B23="",$C23=""),"",B23*'MPTO_working_3-way'!$I22)</f>
        <v>3.5508645366673943</v>
      </c>
      <c r="G23" s="22">
        <f>IF(OR($A23="",$B23="",$C23=""),"",C23*'MPTO_working_3-way'!$I22)</f>
        <v>2.2334423317589116</v>
      </c>
      <c r="H23" s="17">
        <f>IF(OR($A23="",$B23="",$C23=""),"",'MPTO_working_3-way'!E22)</f>
        <v>3.7201527563200338</v>
      </c>
      <c r="I23" s="21">
        <f>IF(OR($A23="",$B23="",$C23=""),"",'MPTO_working_3-way'!F22)</f>
        <v>3.5700298005745821</v>
      </c>
      <c r="J23" s="22">
        <f>IF(OR($A23="",$B23="",$C23=""),"",'MPTO_working_3-way'!G22)</f>
        <v>2.2168813745446716</v>
      </c>
      <c r="K23" s="17">
        <f>IF(OR($A23="",$B23="",$C23=""),"",'OddsRatio_working_3-way'!H22)</f>
        <v>3.7090014801593036</v>
      </c>
      <c r="L23" s="21">
        <f>IF(OR($A23="",$B23="",$C23=""),"",'OddsRatio_working_3-way'!I22)</f>
        <v>3.5625689677182608</v>
      </c>
      <c r="M23" s="22">
        <f>IF(OR($A23="",$B23="",$C23=""),"",'OddsRatio_working_3-way'!J22)</f>
        <v>2.2237574254001489</v>
      </c>
      <c r="N23" s="23">
        <f t="shared" si="16"/>
        <v>27.063910087013731</v>
      </c>
      <c r="O23" s="24">
        <f t="shared" si="17"/>
        <v>28.162155713733128</v>
      </c>
      <c r="P23" s="24">
        <f t="shared" si="18"/>
        <v>44.773934199253134</v>
      </c>
      <c r="Q23" t="s">
        <v>78</v>
      </c>
      <c r="R23" t="s">
        <v>108</v>
      </c>
      <c r="S23" t="s">
        <v>191</v>
      </c>
      <c r="T23" s="35">
        <v>100</v>
      </c>
      <c r="U23" s="35">
        <f t="shared" si="19"/>
        <v>77.32426303854875</v>
      </c>
      <c r="V23" s="35">
        <f t="shared" si="20"/>
        <v>75.124378109452735</v>
      </c>
      <c r="W23" s="35">
        <f t="shared" si="21"/>
        <v>45.054945054945051</v>
      </c>
      <c r="X23" s="35">
        <f t="shared" si="22"/>
        <v>79.820676835602214</v>
      </c>
      <c r="Y23" s="35">
        <f t="shared" si="23"/>
        <v>77.620791906506184</v>
      </c>
      <c r="Z23" s="35">
        <f t="shared" si="24"/>
        <v>47.551358851998515</v>
      </c>
      <c r="AA23" s="35">
        <f t="shared" si="25"/>
        <v>-2.4964137970534637</v>
      </c>
      <c r="AB23" s="35">
        <f t="shared" si="26"/>
        <v>-2.4964137970534495</v>
      </c>
      <c r="AC23" s="35">
        <f t="shared" si="27"/>
        <v>-2.4964137970534637</v>
      </c>
      <c r="AF23">
        <v>1.83</v>
      </c>
      <c r="AG23">
        <v>2.0499999999999998</v>
      </c>
      <c r="AJ23" t="s">
        <v>146</v>
      </c>
    </row>
    <row r="24" spans="1:36" ht="15" x14ac:dyDescent="0.25">
      <c r="A24">
        <v>4.41</v>
      </c>
      <c r="B24">
        <v>4.0199999999999996</v>
      </c>
      <c r="C24">
        <v>1.82</v>
      </c>
      <c r="D24" s="20">
        <f t="shared" si="3"/>
        <v>2.4964137970534539E-2</v>
      </c>
      <c r="E24" s="17">
        <f>IF(OR($A24="",$B24="",$C24=""),"",A24*'MPTO_working_3-way'!$I23)</f>
        <v>4.5200918484500576</v>
      </c>
      <c r="F24" s="21">
        <f>IF(OR($A24="",$B24="",$C24=""),"",B24*'MPTO_working_3-way'!$I23)</f>
        <v>4.1203558346415488</v>
      </c>
      <c r="G24" s="22">
        <f>IF(OR($A24="",$B24="",$C24=""),"",C24*'MPTO_working_3-way'!$I23)</f>
        <v>1.865434731106373</v>
      </c>
      <c r="H24" s="17">
        <f>IF(OR($A24="",$B24="",$C24=""),"",'MPTO_working_3-way'!E23)</f>
        <v>4.5780001668580237</v>
      </c>
      <c r="I24" s="21">
        <f>IF(OR($A24="",$B24="",$C24=""),"",'MPTO_working_3-way'!F23)</f>
        <v>4.1591310216883643</v>
      </c>
      <c r="J24" s="22">
        <f>IF(OR($A24="",$B24="",$C24=""),"",'MPTO_working_3-way'!G23)</f>
        <v>1.8479876066655869</v>
      </c>
      <c r="K24" s="17">
        <f>IF(OR($A24="",$B24="",$C24=""),"",'OddsRatio_working_3-way'!H23)</f>
        <v>4.553329740980236</v>
      </c>
      <c r="L24" s="21">
        <f>IF(OR($A24="",$B24="",$C24=""),"",'OddsRatio_working_3-way'!I23)</f>
        <v>4.1469371899590346</v>
      </c>
      <c r="M24" s="22">
        <f>IF(OR($A24="",$B24="",$C24=""),"",'OddsRatio_working_3-way'!J23)</f>
        <v>1.8544663893266256</v>
      </c>
      <c r="N24" s="23">
        <f t="shared" si="16"/>
        <v>22.123444246888493</v>
      </c>
      <c r="O24" s="24">
        <f t="shared" si="17"/>
        <v>24.26974853949708</v>
      </c>
      <c r="P24" s="24">
        <f t="shared" si="18"/>
        <v>53.606807213614424</v>
      </c>
      <c r="Q24" t="s">
        <v>169</v>
      </c>
      <c r="R24" t="s">
        <v>170</v>
      </c>
      <c r="S24" t="s">
        <v>192</v>
      </c>
      <c r="T24" s="35">
        <v>100</v>
      </c>
      <c r="U24" s="35">
        <f t="shared" si="19"/>
        <v>67.741935483870961</v>
      </c>
      <c r="V24" s="35">
        <f t="shared" si="20"/>
        <v>70.501474926253692</v>
      </c>
      <c r="W24" s="35">
        <f t="shared" si="21"/>
        <v>59.514170040485837</v>
      </c>
      <c r="X24" s="35">
        <f t="shared" si="22"/>
        <v>69.984355033260485</v>
      </c>
      <c r="Y24" s="35">
        <f t="shared" si="23"/>
        <v>72.743894475643202</v>
      </c>
      <c r="Z24" s="35">
        <f t="shared" si="24"/>
        <v>61.756589589875347</v>
      </c>
      <c r="AA24" s="35">
        <f t="shared" si="25"/>
        <v>-2.242419549389524</v>
      </c>
      <c r="AB24" s="35">
        <f t="shared" si="26"/>
        <v>-2.2424195493895098</v>
      </c>
      <c r="AC24" s="35">
        <f t="shared" si="27"/>
        <v>-2.2424195493895098</v>
      </c>
      <c r="AF24">
        <v>1.79</v>
      </c>
      <c r="AG24">
        <v>2.12</v>
      </c>
      <c r="AJ24" t="s">
        <v>195</v>
      </c>
    </row>
    <row r="25" spans="1:36" ht="15" x14ac:dyDescent="0.25">
      <c r="A25">
        <v>3.1</v>
      </c>
      <c r="B25">
        <v>3.39</v>
      </c>
      <c r="C25">
        <v>2.4700000000000002</v>
      </c>
      <c r="D25" s="20">
        <f t="shared" si="3"/>
        <v>2.2424195493895072E-2</v>
      </c>
      <c r="E25" s="17">
        <f>IF(OR($A25="",$B25="",$C25=""),"",A25*'MPTO_working_3-way'!$I24)</f>
        <v>3.1695150060310748</v>
      </c>
      <c r="F25" s="21">
        <f>IF(OR($A25="",$B25="",$C25=""),"",B25*'MPTO_working_3-way'!$I24)</f>
        <v>3.4660180227243043</v>
      </c>
      <c r="G25" s="22">
        <f>IF(OR($A25="",$B25="",$C25=""),"",C25*'MPTO_working_3-way'!$I24)</f>
        <v>2.5253877628699208</v>
      </c>
      <c r="H25" s="17">
        <f>IF(OR($A25="",$B25="",$C25=""),"",'MPTO_working_3-way'!E24)</f>
        <v>3.1735361276852925</v>
      </c>
      <c r="I25" s="21">
        <f>IF(OR($A25="",$B25="",$C25=""),"",'MPTO_working_3-way'!F24)</f>
        <v>3.4781336133526697</v>
      </c>
      <c r="J25" s="22">
        <f>IF(OR($A25="",$B25="",$C25=""),"",'MPTO_working_3-way'!G24)</f>
        <v>2.5164603700832413</v>
      </c>
      <c r="K25" s="17">
        <f>IF(OR($A25="",$B25="",$C25=""),"",'OddsRatio_working_3-way'!H24)</f>
        <v>3.1721450880296125</v>
      </c>
      <c r="L25" s="21">
        <f>IF(OR($A25="",$B25="",$C25=""),"",'OddsRatio_working_3-way'!I24)</f>
        <v>3.4721079811384641</v>
      </c>
      <c r="M25" s="22">
        <f>IF(OR($A25="",$B25="",$C25=""),"",'OddsRatio_working_3-way'!J24)</f>
        <v>2.5205015616207298</v>
      </c>
      <c r="N25" s="23">
        <f t="shared" si="16"/>
        <v>31.550568402331635</v>
      </c>
      <c r="O25" s="24">
        <f t="shared" si="17"/>
        <v>28.851552226320969</v>
      </c>
      <c r="P25" s="24">
        <f t="shared" si="18"/>
        <v>39.597879371347403</v>
      </c>
      <c r="Q25" t="s">
        <v>171</v>
      </c>
      <c r="R25" t="s">
        <v>172</v>
      </c>
      <c r="S25" t="s">
        <v>192</v>
      </c>
      <c r="T25" s="35">
        <v>100</v>
      </c>
      <c r="U25" s="35">
        <f t="shared" si="19"/>
        <v>88.009592326139085</v>
      </c>
      <c r="V25" s="35">
        <f t="shared" si="20"/>
        <v>81.651376146788976</v>
      </c>
      <c r="W25" s="35">
        <f t="shared" si="21"/>
        <v>27.536231884057976</v>
      </c>
      <c r="X25" s="35">
        <f t="shared" si="22"/>
        <v>90.812391969153055</v>
      </c>
      <c r="Y25" s="35">
        <f t="shared" si="23"/>
        <v>84.45417578980296</v>
      </c>
      <c r="Z25" s="35">
        <f t="shared" si="24"/>
        <v>30.339031527071921</v>
      </c>
      <c r="AA25" s="35">
        <f t="shared" si="25"/>
        <v>-2.8027996430139694</v>
      </c>
      <c r="AB25" s="35">
        <f t="shared" si="26"/>
        <v>-2.8027996430139837</v>
      </c>
      <c r="AC25" s="35">
        <f t="shared" si="27"/>
        <v>-2.8027996430139446</v>
      </c>
      <c r="AF25">
        <v>1.98</v>
      </c>
      <c r="AG25">
        <v>1.93</v>
      </c>
      <c r="AJ25" t="s">
        <v>195</v>
      </c>
    </row>
    <row r="26" spans="1:36" ht="15" x14ac:dyDescent="0.25">
      <c r="A26">
        <v>8.34</v>
      </c>
      <c r="B26">
        <v>5.45</v>
      </c>
      <c r="C26">
        <v>1.38</v>
      </c>
      <c r="D26" s="20">
        <f t="shared" si="3"/>
        <v>2.8027996430139535E-2</v>
      </c>
      <c r="E26" s="17">
        <f>IF(OR($A26="",$B26="",$C26=""),"",A26*'MPTO_working_3-way'!$I25)</f>
        <v>8.5737534902273644</v>
      </c>
      <c r="F26" s="21">
        <f>IF(OR($A26="",$B26="",$C26=""),"",B26*'MPTO_working_3-way'!$I25)</f>
        <v>5.6027525805442604</v>
      </c>
      <c r="G26" s="22">
        <f>IF(OR($A26="",$B26="",$C26=""),"",C26*'MPTO_working_3-way'!$I25)</f>
        <v>1.4186786350735925</v>
      </c>
      <c r="H26" s="17">
        <f>IF(OR($A26="",$B26="",$C26=""),"",'MPTO_working_3-way'!E25)</f>
        <v>9.0447470648797843</v>
      </c>
      <c r="I26" s="21">
        <f>IF(OR($A26="",$B26="",$C26=""),"",'MPTO_working_3-way'!F25)</f>
        <v>5.7423882056324267</v>
      </c>
      <c r="J26" s="22">
        <f>IF(OR($A26="",$B26="",$C26=""),"",'MPTO_working_3-way'!G25)</f>
        <v>1.3980245606011368</v>
      </c>
      <c r="K26" s="17">
        <f>IF(OR($A26="",$B26="",$C26=""),"",'OddsRatio_working_3-way'!H25)</f>
        <v>8.8092889504250476</v>
      </c>
      <c r="L26" s="21">
        <f>IF(OR($A26="",$B26="",$C26=""),"",'OddsRatio_working_3-way'!I25)</f>
        <v>5.7345144181732248</v>
      </c>
      <c r="M26" s="22">
        <f>IF(OR($A26="",$B26="",$C26=""),"",'OddsRatio_working_3-way'!J25)</f>
        <v>1.4042956132372637</v>
      </c>
      <c r="N26" s="23">
        <f t="shared" si="16"/>
        <v>11.663503051957717</v>
      </c>
      <c r="O26" s="24">
        <f t="shared" si="17"/>
        <v>17.848369807949975</v>
      </c>
      <c r="P26" s="24">
        <f t="shared" si="18"/>
        <v>70.488127140092303</v>
      </c>
      <c r="Q26" t="s">
        <v>173</v>
      </c>
      <c r="R26" t="s">
        <v>174</v>
      </c>
      <c r="S26" t="s">
        <v>192</v>
      </c>
      <c r="T26" s="35">
        <v>100</v>
      </c>
      <c r="U26" s="35">
        <f t="shared" si="19"/>
        <v>27.007299270072991</v>
      </c>
      <c r="V26" s="35">
        <f t="shared" si="20"/>
        <v>82.269503546099287</v>
      </c>
      <c r="W26" s="35">
        <f t="shared" si="21"/>
        <v>88.179669030732867</v>
      </c>
      <c r="X26" s="35">
        <f t="shared" si="22"/>
        <v>29.550827423167846</v>
      </c>
      <c r="Y26" s="35">
        <f t="shared" si="23"/>
        <v>84.813031699194141</v>
      </c>
      <c r="Z26" s="35">
        <f t="shared" si="24"/>
        <v>90.723197183827722</v>
      </c>
      <c r="AA26" s="35">
        <f t="shared" si="25"/>
        <v>-2.5435281530948544</v>
      </c>
      <c r="AB26" s="35">
        <f t="shared" si="26"/>
        <v>-2.5435281530948544</v>
      </c>
      <c r="AC26" s="35">
        <f t="shared" si="27"/>
        <v>-2.5435281530948544</v>
      </c>
      <c r="AF26">
        <v>1.59</v>
      </c>
      <c r="AG26">
        <v>2.5099999999999998</v>
      </c>
      <c r="AJ26" t="s">
        <v>195</v>
      </c>
    </row>
    <row r="27" spans="1:36" ht="15" x14ac:dyDescent="0.25">
      <c r="A27">
        <v>1.37</v>
      </c>
      <c r="B27">
        <v>5.64</v>
      </c>
      <c r="C27">
        <v>8.4600000000000009</v>
      </c>
      <c r="D27" s="20">
        <f t="shared" si="3"/>
        <v>2.543528153094865E-2</v>
      </c>
      <c r="E27" s="17">
        <f>IF(OR($A27="",$B27="",$C27=""),"",A27*'MPTO_working_3-way'!$I26)</f>
        <v>1.4048463356973997</v>
      </c>
      <c r="F27" s="21">
        <f>IF(OR($A27="",$B27="",$C27=""),"",B27*'MPTO_working_3-way'!$I26)</f>
        <v>5.78345498783455</v>
      </c>
      <c r="G27" s="22">
        <f>IF(OR($A27="",$B27="",$C27=""),"",C27*'MPTO_working_3-way'!$I26)</f>
        <v>8.6751824817518273</v>
      </c>
      <c r="H27" s="17">
        <f>IF(OR($A27="",$B27="",$C27=""),"",'MPTO_working_3-way'!E26)</f>
        <v>1.3861001706185321</v>
      </c>
      <c r="I27" s="21">
        <f>IF(OR($A27="",$B27="",$C27=""),"",'MPTO_working_3-way'!F26)</f>
        <v>5.9232394126264865</v>
      </c>
      <c r="J27" s="22">
        <f>IF(OR($A27="",$B27="",$C27=""),"",'MPTO_working_3-way'!G26)</f>
        <v>9.1137030824072163</v>
      </c>
      <c r="K27" s="17">
        <f>IF(OR($A27="",$B27="",$C27=""),"",'OddsRatio_working_3-way'!H26)</f>
        <v>1.3917711112159612</v>
      </c>
      <c r="L27" s="21">
        <f>IF(OR($A27="",$B27="",$C27=""),"",'OddsRatio_working_3-way'!I26)</f>
        <v>5.9130215028163811</v>
      </c>
      <c r="M27" s="22">
        <f>IF(OR($A27="",$B27="",$C27=""),"",'OddsRatio_working_3-way'!J26)</f>
        <v>8.8989526747866829</v>
      </c>
      <c r="N27" s="23">
        <f t="shared" si="16"/>
        <v>71.18216238956667</v>
      </c>
      <c r="O27" s="24">
        <f t="shared" si="17"/>
        <v>17.290702566259991</v>
      </c>
      <c r="P27" s="24">
        <f t="shared" si="18"/>
        <v>11.527135044173324</v>
      </c>
      <c r="Q27" t="s">
        <v>175</v>
      </c>
      <c r="R27" t="s">
        <v>176</v>
      </c>
      <c r="S27" t="s">
        <v>192</v>
      </c>
      <c r="T27" s="35">
        <v>100</v>
      </c>
      <c r="U27" s="35">
        <f t="shared" si="19"/>
        <v>40.476190476190474</v>
      </c>
      <c r="V27" s="35">
        <f t="shared" si="20"/>
        <v>74.293059125964007</v>
      </c>
      <c r="W27" s="35">
        <f t="shared" si="21"/>
        <v>82.788296041308101</v>
      </c>
      <c r="X27" s="35">
        <f t="shared" si="22"/>
        <v>42.918644832727907</v>
      </c>
      <c r="Y27" s="35">
        <f t="shared" si="23"/>
        <v>76.735513482501432</v>
      </c>
      <c r="Z27" s="35">
        <f t="shared" si="24"/>
        <v>85.230750397845512</v>
      </c>
      <c r="AA27" s="35">
        <f t="shared" si="25"/>
        <v>-2.4424543565374321</v>
      </c>
      <c r="AB27" s="35">
        <f t="shared" si="26"/>
        <v>-2.442454356537425</v>
      </c>
      <c r="AC27" s="35">
        <f t="shared" si="27"/>
        <v>-2.4424543565374108</v>
      </c>
      <c r="AF27">
        <v>1.49</v>
      </c>
      <c r="AG27">
        <v>2.77</v>
      </c>
      <c r="AJ27" t="s">
        <v>195</v>
      </c>
    </row>
    <row r="28" spans="1:36" ht="15" x14ac:dyDescent="0.25">
      <c r="A28">
        <v>1.68</v>
      </c>
      <c r="B28">
        <v>3.89</v>
      </c>
      <c r="C28">
        <v>5.81</v>
      </c>
      <c r="D28" s="20">
        <f t="shared" si="3"/>
        <v>2.4424543565374268E-2</v>
      </c>
      <c r="E28" s="17">
        <f>IF(OR($A28="",$B28="",$C28=""),"",A28*'MPTO_working_3-way'!$I27)</f>
        <v>1.7210332331898288</v>
      </c>
      <c r="F28" s="21">
        <f>IF(OR($A28="",$B28="",$C28=""),"",B28*'MPTO_working_3-way'!$I27)</f>
        <v>3.9850114744693061</v>
      </c>
      <c r="G28" s="22">
        <f>IF(OR($A28="",$B28="",$C28=""),"",C28*'MPTO_working_3-way'!$I27)</f>
        <v>5.9519065981148245</v>
      </c>
      <c r="H28" s="17">
        <f>IF(OR($A28="",$B28="",$C28=""),"",'MPTO_working_3-way'!E27)</f>
        <v>1.703297264616874</v>
      </c>
      <c r="I28" s="21">
        <f>IF(OR($A28="",$B28="",$C28=""),"",'MPTO_working_3-way'!F27)</f>
        <v>4.0172275716194372</v>
      </c>
      <c r="J28" s="22">
        <f>IF(OR($A28="",$B28="",$C28=""),"",'MPTO_working_3-way'!G27)</f>
        <v>6.0984710956273549</v>
      </c>
      <c r="K28" s="17">
        <f>IF(OR($A28="",$B28="",$C28=""),"",'OddsRatio_working_3-way'!H27)</f>
        <v>1.7096982683391162</v>
      </c>
      <c r="L28" s="21">
        <f>IF(OR($A28="",$B28="",$C28=""),"",'OddsRatio_working_3-way'!I27)</f>
        <v>4.0162176404412442</v>
      </c>
      <c r="M28" s="22">
        <f>IF(OR($A28="",$B28="",$C28=""),"",'OddsRatio_working_3-way'!J27)</f>
        <v>6.0200715745752191</v>
      </c>
      <c r="N28" s="23">
        <f t="shared" si="16"/>
        <v>58.104630446128091</v>
      </c>
      <c r="O28" s="24">
        <f t="shared" si="17"/>
        <v>25.094030629690284</v>
      </c>
      <c r="P28" s="24">
        <f t="shared" si="18"/>
        <v>16.801338924181618</v>
      </c>
      <c r="Q28" t="s">
        <v>177</v>
      </c>
      <c r="R28" t="s">
        <v>178</v>
      </c>
      <c r="S28" t="s">
        <v>192</v>
      </c>
      <c r="T28" s="35">
        <v>100</v>
      </c>
      <c r="U28" s="35">
        <f t="shared" si="19"/>
        <v>56.140350877192972</v>
      </c>
      <c r="V28" s="35">
        <f t="shared" si="20"/>
        <v>72.451790633608823</v>
      </c>
      <c r="W28" s="35">
        <f t="shared" si="21"/>
        <v>69.325153374233125</v>
      </c>
      <c r="X28" s="35">
        <f t="shared" si="22"/>
        <v>58.223055992158059</v>
      </c>
      <c r="Y28" s="35">
        <f t="shared" si="23"/>
        <v>74.534495748573889</v>
      </c>
      <c r="Z28" s="35">
        <f t="shared" si="24"/>
        <v>71.407858489198205</v>
      </c>
      <c r="AA28" s="35">
        <f t="shared" si="25"/>
        <v>-2.082705114965087</v>
      </c>
      <c r="AB28" s="35">
        <f t="shared" si="26"/>
        <v>-2.0827051149650657</v>
      </c>
      <c r="AC28" s="35">
        <f t="shared" si="27"/>
        <v>-2.0827051149650799</v>
      </c>
      <c r="AF28">
        <v>2.2000000000000002</v>
      </c>
      <c r="AG28">
        <v>1.74</v>
      </c>
      <c r="AJ28" t="s">
        <v>195</v>
      </c>
    </row>
    <row r="29" spans="1:36" ht="15" x14ac:dyDescent="0.25">
      <c r="A29">
        <v>2.2799999999999998</v>
      </c>
      <c r="B29">
        <v>3.63</v>
      </c>
      <c r="C29">
        <v>3.26</v>
      </c>
      <c r="D29" s="20">
        <f t="shared" si="3"/>
        <v>2.0827051149650888E-2</v>
      </c>
      <c r="E29" s="17">
        <f>IF(OR($A29="",$B29="",$C29=""),"",A29*'MPTO_working_3-way'!$I28)</f>
        <v>2.3274856766212038</v>
      </c>
      <c r="F29" s="21">
        <f>IF(OR($A29="",$B29="",$C29=""),"",B29*'MPTO_working_3-way'!$I28)</f>
        <v>3.7056021956732326</v>
      </c>
      <c r="G29" s="22">
        <f>IF(OR($A29="",$B29="",$C29=""),"",C29*'MPTO_working_3-way'!$I28)</f>
        <v>3.3278961867478616</v>
      </c>
      <c r="H29" s="17">
        <f>IF(OR($A29="",$B29="",$C29=""),"",'MPTO_working_3-way'!E28)</f>
        <v>2.316669540208173</v>
      </c>
      <c r="I29" s="21">
        <f>IF(OR($A29="",$B29="",$C29=""),"",'MPTO_working_3-way'!F28)</f>
        <v>3.7238435837586104</v>
      </c>
      <c r="J29" s="22">
        <f>IF(OR($A29="",$B29="",$C29=""),"",'MPTO_working_3-way'!G28)</f>
        <v>3.3354889945566177</v>
      </c>
      <c r="K29" s="17">
        <f>IF(OR($A29="",$B29="",$C29=""),"",'OddsRatio_working_3-way'!H28)</f>
        <v>2.3213395553864817</v>
      </c>
      <c r="L29" s="21">
        <f>IF(OR($A29="",$B29="",$C29=""),"",'OddsRatio_working_3-way'!I28)</f>
        <v>3.714939867708162</v>
      </c>
      <c r="M29" s="22">
        <f>IF(OR($A29="",$B29="",$C29=""),"",'OddsRatio_working_3-way'!J28)</f>
        <v>3.3329901524792569</v>
      </c>
      <c r="N29" s="23">
        <f t="shared" si="16"/>
        <v>42.964818647206187</v>
      </c>
      <c r="O29" s="24">
        <f t="shared" si="17"/>
        <v>26.986167084195618</v>
      </c>
      <c r="P29" s="24">
        <f t="shared" si="18"/>
        <v>30.049014268598189</v>
      </c>
      <c r="Q29" t="s">
        <v>179</v>
      </c>
      <c r="R29" t="s">
        <v>180</v>
      </c>
      <c r="S29" t="s">
        <v>192</v>
      </c>
      <c r="T29" s="35">
        <v>100</v>
      </c>
      <c r="U29" s="35">
        <f t="shared" si="19"/>
        <v>55.156950672645742</v>
      </c>
      <c r="V29" s="35">
        <f t="shared" si="20"/>
        <v>70.149253731343279</v>
      </c>
      <c r="W29" s="35">
        <f t="shared" si="21"/>
        <v>72.527472527472526</v>
      </c>
      <c r="X29" s="35">
        <f t="shared" si="22"/>
        <v>57.323273741184181</v>
      </c>
      <c r="Y29" s="35">
        <f t="shared" si="23"/>
        <v>72.315576799881725</v>
      </c>
      <c r="Z29" s="35">
        <f t="shared" si="24"/>
        <v>74.693795596010972</v>
      </c>
      <c r="AA29" s="35">
        <f t="shared" si="25"/>
        <v>-2.1663230685384391</v>
      </c>
      <c r="AB29" s="35">
        <f t="shared" si="26"/>
        <v>-2.1663230685384463</v>
      </c>
      <c r="AC29" s="35">
        <f t="shared" si="27"/>
        <v>-2.1663230685384463</v>
      </c>
      <c r="AF29">
        <v>1.88</v>
      </c>
      <c r="AG29">
        <v>2.02</v>
      </c>
      <c r="AJ29" t="s">
        <v>195</v>
      </c>
    </row>
    <row r="30" spans="1:36" s="50" customFormat="1" ht="15" x14ac:dyDescent="0.25">
      <c r="A30">
        <v>2.23</v>
      </c>
      <c r="B30">
        <v>3.35</v>
      </c>
      <c r="C30">
        <v>3.64</v>
      </c>
      <c r="D30" s="20">
        <f t="shared" si="3"/>
        <v>2.1663230685384338E-2</v>
      </c>
      <c r="E30" s="17">
        <f>IF(OR($A30="",$B30="",$C30=""),"",A30*'MPTO_working_3-way'!$I29)</f>
        <v>2.2783090044284071</v>
      </c>
      <c r="F30" s="21">
        <f>IF(OR($A30="",$B30="",$C30=""),"",B30*'MPTO_working_3-way'!$I29)</f>
        <v>3.4225718227960376</v>
      </c>
      <c r="G30" s="22">
        <f>IF(OR($A30="",$B30="",$C30=""),"",C30*'MPTO_working_3-way'!$I29)</f>
        <v>3.718854159694799</v>
      </c>
      <c r="H30" s="17">
        <f>IF(OR($A30="",$B30="",$C30=""),"",'MPTO_working_3-way'!E29)</f>
        <v>2.2664974111575273</v>
      </c>
      <c r="I30" s="21">
        <f>IF(OR($A30="",$B30="",$C30=""),"",'MPTO_working_3-way'!F29)</f>
        <v>3.4330475050625942</v>
      </c>
      <c r="J30" s="22">
        <f>IF(OR($A30="",$B30="",$C30=""),"",'MPTO_working_3-way'!G29)</f>
        <v>3.7382590931711506</v>
      </c>
      <c r="K30" s="17">
        <f>IF(OR($A30="",$B30="",$C30=""),"",'OddsRatio_working_3-way'!H29)</f>
        <v>2.2715128173658767</v>
      </c>
      <c r="L30" s="21">
        <f>IF(OR($A30="",$B30="",$C30=""),"",'OddsRatio_working_3-way'!I29)</f>
        <v>3.42931310634944</v>
      </c>
      <c r="M30" s="22">
        <f>IF(OR($A30="",$B30="",$C30=""),"",'OddsRatio_working_3-way'!J29)</f>
        <v>3.7291006811755412</v>
      </c>
      <c r="N30" s="23">
        <f t="shared" si="16"/>
        <v>43.892202421018155</v>
      </c>
      <c r="O30" s="24">
        <f t="shared" si="17"/>
        <v>29.217794447424026</v>
      </c>
      <c r="P30" s="24">
        <f t="shared" si="18"/>
        <v>26.890003131557826</v>
      </c>
      <c r="Q30" t="s">
        <v>181</v>
      </c>
      <c r="R30" t="s">
        <v>182</v>
      </c>
      <c r="S30" t="s">
        <v>192</v>
      </c>
      <c r="T30" s="35">
        <v>100</v>
      </c>
      <c r="U30" s="35">
        <f t="shared" si="19"/>
        <v>53.271028037383175</v>
      </c>
      <c r="V30" s="35">
        <f t="shared" si="20"/>
        <v>71.264367816091948</v>
      </c>
      <c r="W30" s="35">
        <f t="shared" si="21"/>
        <v>73.190348525469176</v>
      </c>
      <c r="X30" s="35">
        <f t="shared" si="22"/>
        <v>55.545283658438869</v>
      </c>
      <c r="Y30" s="35">
        <f t="shared" si="23"/>
        <v>73.538623437147649</v>
      </c>
      <c r="Z30" s="35">
        <f t="shared" si="24"/>
        <v>75.464604146524877</v>
      </c>
      <c r="AA30" s="35">
        <f t="shared" si="25"/>
        <v>-2.2742556210556941</v>
      </c>
      <c r="AB30" s="35">
        <f t="shared" si="26"/>
        <v>-2.2742556210557012</v>
      </c>
      <c r="AC30" s="35">
        <f t="shared" si="27"/>
        <v>-2.2742556210557012</v>
      </c>
      <c r="AD30" s="51"/>
      <c r="AE30" s="51"/>
      <c r="AF30">
        <v>2</v>
      </c>
      <c r="AG30">
        <v>1.91</v>
      </c>
      <c r="AH30" s="51"/>
      <c r="AI30" s="51"/>
      <c r="AJ30" t="s">
        <v>195</v>
      </c>
    </row>
    <row r="31" spans="1:36" ht="15" x14ac:dyDescent="0.25">
      <c r="A31">
        <v>2.14</v>
      </c>
      <c r="B31">
        <v>3.48</v>
      </c>
      <c r="C31">
        <v>3.73</v>
      </c>
      <c r="D31" s="20">
        <f t="shared" si="3"/>
        <v>2.2742556210556986E-2</v>
      </c>
      <c r="E31" s="17">
        <f>IF(OR($A31="",$B31="",$C31=""),"",A31*'MPTO_working_3-way'!$I30)</f>
        <v>2.188669070290592</v>
      </c>
      <c r="F31" s="21">
        <f>IF(OR($A31="",$B31="",$C31=""),"",B31*'MPTO_working_3-way'!$I30)</f>
        <v>3.5591440956127385</v>
      </c>
      <c r="G31" s="22">
        <f>IF(OR($A31="",$B31="",$C31=""),"",C31*'MPTO_working_3-way'!$I30)</f>
        <v>3.8148297346653774</v>
      </c>
      <c r="H31" s="17">
        <f>IF(OR($A31="",$B31="",$C31=""),"",'MPTO_working_3-way'!E30)</f>
        <v>2.175289777020065</v>
      </c>
      <c r="I31" s="21">
        <f>IF(OR($A31="",$B31="",$C31=""),"",'MPTO_working_3-way'!F30)</f>
        <v>3.5742947758287675</v>
      </c>
      <c r="J31" s="22">
        <f>IF(OR($A31="",$B31="",$C31=""),"",'MPTO_working_3-way'!G30)</f>
        <v>3.8385407991651346</v>
      </c>
      <c r="K31" s="17">
        <f>IF(OR($A31="",$B31="",$C31=""),"",'OddsRatio_working_3-way'!H30)</f>
        <v>2.1808183554237677</v>
      </c>
      <c r="L31" s="21">
        <f>IF(OR($A31="",$B31="",$C31=""),"",'OddsRatio_working_3-way'!I30)</f>
        <v>3.5687978258341606</v>
      </c>
      <c r="M31" s="22">
        <f>IF(OR($A31="",$B31="",$C31=""),"",'OddsRatio_working_3-way'!J30)</f>
        <v>3.8277492195674427</v>
      </c>
      <c r="N31" s="23">
        <f t="shared" si="16"/>
        <v>45.68986758090518</v>
      </c>
      <c r="O31" s="24">
        <f t="shared" si="17"/>
        <v>28.096642707798015</v>
      </c>
      <c r="P31" s="24">
        <f t="shared" si="18"/>
        <v>26.213489711296805</v>
      </c>
      <c r="Q31" t="s">
        <v>183</v>
      </c>
      <c r="R31" t="s">
        <v>184</v>
      </c>
      <c r="S31" t="s">
        <v>192</v>
      </c>
      <c r="T31" s="35">
        <v>100</v>
      </c>
      <c r="U31" s="35">
        <f t="shared" si="19"/>
        <v>62.406015037593981</v>
      </c>
      <c r="V31" s="35">
        <f t="shared" si="20"/>
        <v>70.760233918128648</v>
      </c>
      <c r="W31" s="35">
        <f t="shared" si="21"/>
        <v>64.664310954063609</v>
      </c>
      <c r="X31" s="35">
        <f t="shared" si="22"/>
        <v>64.575455127807729</v>
      </c>
      <c r="Y31" s="35">
        <f t="shared" si="23"/>
        <v>72.929674008342403</v>
      </c>
      <c r="Z31" s="35">
        <f t="shared" si="24"/>
        <v>66.833751044277363</v>
      </c>
      <c r="AA31" s="35">
        <f t="shared" si="25"/>
        <v>-2.1694400902137474</v>
      </c>
      <c r="AB31" s="35">
        <f t="shared" si="26"/>
        <v>-2.1694400902137545</v>
      </c>
      <c r="AC31" s="35">
        <f t="shared" si="27"/>
        <v>-2.1694400902137545</v>
      </c>
      <c r="AF31">
        <v>1.89</v>
      </c>
      <c r="AG31">
        <v>2.02</v>
      </c>
      <c r="AJ31" t="s">
        <v>195</v>
      </c>
    </row>
    <row r="32" spans="1:36" ht="15" x14ac:dyDescent="0.25">
      <c r="A32">
        <v>2.66</v>
      </c>
      <c r="B32">
        <v>3.42</v>
      </c>
      <c r="C32">
        <v>2.83</v>
      </c>
      <c r="D32" s="20">
        <f t="shared" si="3"/>
        <v>2.1694400902137589E-2</v>
      </c>
      <c r="E32" s="17">
        <f>IF(OR($A32="",$B32="",$C32=""),"",A32*'MPTO_working_3-way'!$I31)</f>
        <v>2.7177071063996863</v>
      </c>
      <c r="F32" s="21">
        <f>IF(OR($A32="",$B32="",$C32=""),"",B32*'MPTO_working_3-way'!$I31)</f>
        <v>3.4941948510853105</v>
      </c>
      <c r="G32" s="22">
        <f>IF(OR($A32="",$B32="",$C32=""),"",C32*'MPTO_working_3-way'!$I31)</f>
        <v>2.8913951545530496</v>
      </c>
      <c r="H32" s="17">
        <f>IF(OR($A32="",$B32="",$C32=""),"",'MPTO_working_3-way'!E31)</f>
        <v>2.712170503948482</v>
      </c>
      <c r="I32" s="21">
        <f>IF(OR($A32="",$B32="",$C32=""),"",'MPTO_working_3-way'!F31)</f>
        <v>3.5067270299274331</v>
      </c>
      <c r="J32" s="22">
        <f>IF(OR($A32="",$B32="",$C32=""),"",'MPTO_working_3-way'!G31)</f>
        <v>2.889126114780058</v>
      </c>
      <c r="K32" s="17">
        <f>IF(OR($A32="",$B32="",$C32=""),"",'OddsRatio_working_3-way'!H31)</f>
        <v>2.7149190476921672</v>
      </c>
      <c r="L32" s="21">
        <f>IF(OR($A32="",$B32="",$C32=""),"",'OddsRatio_working_3-way'!I31)</f>
        <v>3.5000627080813511</v>
      </c>
      <c r="M32" s="22">
        <f>IF(OR($A32="",$B32="",$C32=""),"",'OddsRatio_working_3-way'!J31)</f>
        <v>2.8905432875160635</v>
      </c>
      <c r="N32" s="23">
        <f t="shared" si="16"/>
        <v>36.795723779254544</v>
      </c>
      <c r="O32" s="24">
        <f t="shared" si="17"/>
        <v>28.618896272753542</v>
      </c>
      <c r="P32" s="24">
        <f t="shared" si="18"/>
        <v>34.585379947991903</v>
      </c>
      <c r="Q32" t="s">
        <v>185</v>
      </c>
      <c r="R32" t="s">
        <v>186</v>
      </c>
      <c r="S32" t="s">
        <v>192</v>
      </c>
      <c r="T32" s="35">
        <v>100</v>
      </c>
      <c r="U32" s="35">
        <f t="shared" si="19"/>
        <v>61.538461538461533</v>
      </c>
      <c r="V32" s="35">
        <f t="shared" si="20"/>
        <v>70.059880239520965</v>
      </c>
      <c r="W32" s="35">
        <f t="shared" si="21"/>
        <v>66.21621621621621</v>
      </c>
      <c r="X32" s="35">
        <f t="shared" si="22"/>
        <v>63.723903544262825</v>
      </c>
      <c r="Y32" s="35">
        <f t="shared" si="23"/>
        <v>72.245322245322242</v>
      </c>
      <c r="Z32" s="35">
        <f t="shared" si="24"/>
        <v>68.401658222017502</v>
      </c>
      <c r="AA32" s="35">
        <f t="shared" si="25"/>
        <v>-2.185442005801292</v>
      </c>
      <c r="AB32" s="35">
        <f t="shared" si="26"/>
        <v>-2.1854420058012778</v>
      </c>
      <c r="AC32" s="35">
        <f t="shared" si="27"/>
        <v>-2.185442005801292</v>
      </c>
      <c r="AF32">
        <v>2.04</v>
      </c>
      <c r="AG32">
        <v>1.87</v>
      </c>
      <c r="AJ32" t="s">
        <v>195</v>
      </c>
    </row>
    <row r="33" spans="1:36" ht="15" x14ac:dyDescent="0.25">
      <c r="A33">
        <v>2.6</v>
      </c>
      <c r="B33">
        <v>3.34</v>
      </c>
      <c r="C33">
        <v>2.96</v>
      </c>
      <c r="D33" s="20">
        <f t="shared" si="3"/>
        <v>2.1854420058012858E-2</v>
      </c>
      <c r="E33" s="17">
        <f>IF(OR($A33="",$B33="",$C33=""),"",A33*'MPTO_working_3-way'!$I32)</f>
        <v>2.6568214921508337</v>
      </c>
      <c r="F33" s="21">
        <f>IF(OR($A33="",$B33="",$C33=""),"",B33*'MPTO_working_3-way'!$I32)</f>
        <v>3.412993762993763</v>
      </c>
      <c r="G33" s="22">
        <f>IF(OR($A33="",$B33="",$C33=""),"",C33*'MPTO_working_3-way'!$I32)</f>
        <v>3.0246890833717179</v>
      </c>
      <c r="H33" s="17">
        <f>IF(OR($A33="",$B33="",$C33=""),"",'MPTO_working_3-way'!E32)</f>
        <v>2.6501960309910424</v>
      </c>
      <c r="I33" s="21">
        <f>IF(OR($A33="",$B33="",$C33=""),"",'MPTO_working_3-way'!F32)</f>
        <v>3.4232930129484549</v>
      </c>
      <c r="J33" s="22">
        <f>IF(OR($A33="",$B33="",$C33=""),"",'MPTO_working_3-way'!G32)</f>
        <v>3.0252331872905076</v>
      </c>
      <c r="K33" s="17">
        <f>IF(OR($A33="",$B33="",$C33=""),"",'OddsRatio_working_3-way'!H32)</f>
        <v>2.6533215268925363</v>
      </c>
      <c r="L33" s="21">
        <f>IF(OR($A33="",$B33="",$C33=""),"",'OddsRatio_working_3-way'!I32)</f>
        <v>3.4179827330803327</v>
      </c>
      <c r="M33" s="22">
        <f>IF(OR($A33="",$B33="",$C33=""),"",'OddsRatio_working_3-way'!J32)</f>
        <v>3.0253188704433569</v>
      </c>
      <c r="N33" s="23">
        <f t="shared" si="16"/>
        <v>37.6389608016325</v>
      </c>
      <c r="O33" s="24">
        <f t="shared" si="17"/>
        <v>29.299789845582186</v>
      </c>
      <c r="P33" s="24">
        <f t="shared" si="18"/>
        <v>33.06124935278531</v>
      </c>
      <c r="Q33" t="s">
        <v>187</v>
      </c>
      <c r="R33" t="s">
        <v>188</v>
      </c>
      <c r="S33" t="s">
        <v>192</v>
      </c>
      <c r="T33" s="35">
        <v>100</v>
      </c>
      <c r="U33" s="35">
        <f t="shared" si="19"/>
        <v>51.456310679611654</v>
      </c>
      <c r="V33" s="35">
        <f t="shared" si="20"/>
        <v>73.40425531914893</v>
      </c>
      <c r="W33" s="35">
        <f t="shared" si="21"/>
        <v>72.899728997289984</v>
      </c>
      <c r="X33" s="35">
        <f t="shared" si="22"/>
        <v>53.696015683561093</v>
      </c>
      <c r="Y33" s="35">
        <f t="shared" si="23"/>
        <v>75.643960323098383</v>
      </c>
      <c r="Z33" s="35">
        <f t="shared" si="24"/>
        <v>75.139434001239408</v>
      </c>
      <c r="AA33" s="35">
        <f t="shared" si="25"/>
        <v>-2.2397050039494388</v>
      </c>
      <c r="AB33" s="35">
        <f t="shared" si="26"/>
        <v>-2.239705003949453</v>
      </c>
      <c r="AC33" s="35">
        <f t="shared" si="27"/>
        <v>-2.2397050039494246</v>
      </c>
      <c r="AF33">
        <v>1.93</v>
      </c>
      <c r="AG33">
        <v>1.98</v>
      </c>
      <c r="AJ33" t="s">
        <v>195</v>
      </c>
    </row>
    <row r="34" spans="1:36" ht="15" x14ac:dyDescent="0.25">
      <c r="A34">
        <v>2.06</v>
      </c>
      <c r="B34">
        <v>3.76</v>
      </c>
      <c r="C34">
        <v>3.69</v>
      </c>
      <c r="D34" s="20">
        <f t="shared" si="3"/>
        <v>2.2397050039494548E-2</v>
      </c>
      <c r="E34" s="17">
        <f>IF(OR($A34="",$B34="",$C34=""),"",A34*'MPTO_working_3-way'!$I33)</f>
        <v>2.1061379230813588</v>
      </c>
      <c r="F34" s="21">
        <f>IF(OR($A34="",$B34="",$C34=""),"",B34*'MPTO_working_3-way'!$I33)</f>
        <v>3.8442129081484993</v>
      </c>
      <c r="G34" s="22">
        <f>IF(OR($A34="",$B34="",$C34=""),"",C34*'MPTO_working_3-way'!$I33)</f>
        <v>3.7726451146457349</v>
      </c>
      <c r="H34" s="17">
        <f>IF(OR($A34="",$B34="",$C34=""),"",'MPTO_working_3-way'!E33)</f>
        <v>2.0921762218656959</v>
      </c>
      <c r="I34" s="21">
        <f>IF(OR($A34="",$B34="",$C34=""),"",'MPTO_working_3-way'!F33)</f>
        <v>3.8685952179167145</v>
      </c>
      <c r="J34" s="22">
        <f>IF(OR($A34="",$B34="",$C34=""),"",'MPTO_working_3-way'!G33)</f>
        <v>3.794533210742967</v>
      </c>
      <c r="K34" s="17">
        <f>IF(OR($A34="",$B34="",$C34=""),"",'OddsRatio_working_3-way'!H33)</f>
        <v>2.0977987481319476</v>
      </c>
      <c r="L34" s="21">
        <f>IF(OR($A34="",$B34="",$C34=""),"",'OddsRatio_working_3-way'!I33)</f>
        <v>3.8584193819284689</v>
      </c>
      <c r="M34" s="22">
        <f>IF(OR($A34="",$B34="",$C34=""),"",'OddsRatio_working_3-way'!J33)</f>
        <v>3.7859232381839045</v>
      </c>
      <c r="N34" s="23">
        <f t="shared" si="16"/>
        <v>47.480271308013982</v>
      </c>
      <c r="O34" s="24">
        <f t="shared" si="17"/>
        <v>26.013127365560855</v>
      </c>
      <c r="P34" s="24">
        <f t="shared" si="18"/>
        <v>26.506601326425148</v>
      </c>
      <c r="Q34" t="s">
        <v>115</v>
      </c>
      <c r="R34" t="s">
        <v>81</v>
      </c>
      <c r="S34" t="s">
        <v>192</v>
      </c>
      <c r="T34" s="35">
        <v>100</v>
      </c>
      <c r="U34" s="35">
        <f t="shared" si="19"/>
        <v>76.415094339622627</v>
      </c>
      <c r="V34" s="35">
        <f t="shared" si="20"/>
        <v>72.451790633608823</v>
      </c>
      <c r="W34" s="35">
        <f t="shared" si="21"/>
        <v>48.717948717948723</v>
      </c>
      <c r="X34" s="35">
        <f t="shared" si="22"/>
        <v>78.830260648442476</v>
      </c>
      <c r="Y34" s="35">
        <f t="shared" si="23"/>
        <v>74.866956942428644</v>
      </c>
      <c r="Z34" s="35">
        <f t="shared" si="24"/>
        <v>51.133115026768536</v>
      </c>
      <c r="AA34" s="35">
        <f t="shared" si="25"/>
        <v>-2.415166308819849</v>
      </c>
      <c r="AB34" s="35">
        <f t="shared" si="26"/>
        <v>-2.4151663088198205</v>
      </c>
      <c r="AC34" s="35">
        <f t="shared" si="27"/>
        <v>-2.4151663088198134</v>
      </c>
      <c r="AF34">
        <v>1.62</v>
      </c>
      <c r="AG34">
        <v>2.42</v>
      </c>
      <c r="AJ34" t="s">
        <v>143</v>
      </c>
    </row>
    <row r="35" spans="1:36" s="35" customFormat="1" ht="15" x14ac:dyDescent="0.25">
      <c r="A35">
        <v>4.24</v>
      </c>
      <c r="B35">
        <v>3.63</v>
      </c>
      <c r="C35">
        <v>1.95</v>
      </c>
      <c r="D35" s="20">
        <f t="shared" si="3"/>
        <v>2.4151663088198383E-2</v>
      </c>
      <c r="E35" s="17">
        <f>IF(OR($A35="",$B35="",$C35=""),"",A35*'MPTO_working_3-way'!$I34)</f>
        <v>4.3424030514939611</v>
      </c>
      <c r="F35" s="21">
        <f>IF(OR($A35="",$B35="",$C35=""),"",B35*'MPTO_working_3-way'!$I34)</f>
        <v>3.7176705370101599</v>
      </c>
      <c r="G35" s="22">
        <f>IF(OR($A35="",$B35="",$C35=""),"",C35*'MPTO_working_3-way'!$I34)</f>
        <v>1.9970957430219869</v>
      </c>
      <c r="H35" s="17">
        <f>IF(OR($A35="",$B35="",$C35=""),"",'MPTO_working_3-way'!E34)</f>
        <v>4.3898444904693381</v>
      </c>
      <c r="I35" s="21">
        <f>IF(OR($A35="",$B35="",$C35=""),"",'MPTO_working_3-way'!F34)</f>
        <v>3.7392747415397731</v>
      </c>
      <c r="J35" s="22">
        <f>IF(OR($A35="",$B35="",$C35=""),"",'MPTO_working_3-way'!G34)</f>
        <v>1.9811004661515368</v>
      </c>
      <c r="K35" s="17">
        <f>IF(OR($A35="",$B35="",$C35=""),"",'OddsRatio_working_3-way'!H34)</f>
        <v>4.3674102851159748</v>
      </c>
      <c r="L35" s="21">
        <f>IF(OR($A35="",$B35="",$C35=""),"",'OddsRatio_working_3-way'!I34)</f>
        <v>3.7334225462515467</v>
      </c>
      <c r="M35" s="22">
        <f>IF(OR($A35="",$B35="",$C35=""),"",'OddsRatio_working_3-way'!J34)</f>
        <v>1.987357953969189</v>
      </c>
      <c r="N35" s="23">
        <f t="shared" si="16"/>
        <v>23.028723684595786</v>
      </c>
      <c r="O35" s="24">
        <f t="shared" si="17"/>
        <v>26.898564303770289</v>
      </c>
      <c r="P35" s="24">
        <f t="shared" si="18"/>
        <v>50.072712011633911</v>
      </c>
      <c r="Q35" t="s">
        <v>119</v>
      </c>
      <c r="R35" t="s">
        <v>73</v>
      </c>
      <c r="S35" t="s">
        <v>192</v>
      </c>
      <c r="T35" s="35">
        <v>100</v>
      </c>
      <c r="U35" s="35">
        <f t="shared" si="19"/>
        <v>25.373134328358205</v>
      </c>
      <c r="V35" s="35">
        <f t="shared" si="20"/>
        <v>82.269503546099287</v>
      </c>
      <c r="W35" s="35">
        <f t="shared" si="21"/>
        <v>89.701338825952632</v>
      </c>
      <c r="X35" s="35">
        <f t="shared" si="22"/>
        <v>28.029157627948081</v>
      </c>
      <c r="Y35" s="35">
        <f t="shared" si="23"/>
        <v>84.925526845689163</v>
      </c>
      <c r="Z35" s="35">
        <f t="shared" si="24"/>
        <v>92.357362125542494</v>
      </c>
      <c r="AA35" s="35">
        <f t="shared" si="25"/>
        <v>-2.6560232995898758</v>
      </c>
      <c r="AB35" s="35">
        <f t="shared" si="26"/>
        <v>-2.6560232995898758</v>
      </c>
      <c r="AC35" s="35">
        <f t="shared" si="27"/>
        <v>-2.6560232995898616</v>
      </c>
      <c r="AD35" s="36"/>
      <c r="AE35" s="36"/>
      <c r="AF35">
        <v>1.88</v>
      </c>
      <c r="AG35">
        <v>2.04</v>
      </c>
      <c r="AH35" s="36"/>
      <c r="AI35" s="36"/>
      <c r="AJ35" t="s">
        <v>143</v>
      </c>
    </row>
    <row r="36" spans="1:36" ht="15" x14ac:dyDescent="0.25">
      <c r="A36">
        <v>1.34</v>
      </c>
      <c r="B36">
        <v>5.64</v>
      </c>
      <c r="C36">
        <v>9.7100000000000009</v>
      </c>
      <c r="D36" s="20">
        <f t="shared" si="3"/>
        <v>2.6560232995898714E-2</v>
      </c>
      <c r="E36" s="17">
        <f>IF(OR($A36="",$B36="",$C36=""),"",A36*'MPTO_working_3-way'!$I35)</f>
        <v>1.3755907122145044</v>
      </c>
      <c r="F36" s="21">
        <f>IF(OR($A36="",$B36="",$C36=""),"",B36*'MPTO_working_3-way'!$I35)</f>
        <v>5.7897997140968682</v>
      </c>
      <c r="G36" s="22">
        <f>IF(OR($A36="",$B36="",$C36=""),"",C36*'MPTO_working_3-way'!$I35)</f>
        <v>9.967899862390178</v>
      </c>
      <c r="H36" s="17">
        <f>IF(OR($A36="",$B36="",$C36=""),"",'MPTO_working_3-way'!E35)</f>
        <v>1.3560880464664389</v>
      </c>
      <c r="I36" s="21">
        <f>IF(OR($A36="",$B36="",$C36=""),"",'MPTO_working_3-way'!F35)</f>
        <v>5.9364249185171305</v>
      </c>
      <c r="J36" s="22">
        <f>IF(OR($A36="",$B36="",$C36=""),"",'MPTO_working_3-way'!G35)</f>
        <v>10.623244425125712</v>
      </c>
      <c r="K36" s="17">
        <f>IF(OR($A36="",$B36="",$C36=""),"",'OddsRatio_working_3-way'!H35)</f>
        <v>1.3619100419223897</v>
      </c>
      <c r="L36" s="21">
        <f>IF(OR($A36="",$B36="",$C36=""),"",'OddsRatio_working_3-way'!I35)</f>
        <v>5.9390076309408473</v>
      </c>
      <c r="M36" s="22">
        <f>IF(OR($A36="",$B36="",$C36=""),"",'OddsRatio_working_3-way'!J35)</f>
        <v>10.271283721011809</v>
      </c>
      <c r="N36" s="23">
        <f t="shared" si="16"/>
        <v>72.696041861909862</v>
      </c>
      <c r="O36" s="24">
        <f t="shared" si="17"/>
        <v>17.271754626765819</v>
      </c>
      <c r="P36" s="24">
        <f t="shared" si="18"/>
        <v>10.032203511324326</v>
      </c>
      <c r="Q36" t="s">
        <v>75</v>
      </c>
      <c r="R36" t="s">
        <v>120</v>
      </c>
      <c r="S36" t="s">
        <v>192</v>
      </c>
      <c r="T36" s="35">
        <v>100</v>
      </c>
      <c r="U36" s="35">
        <f t="shared" si="19"/>
        <v>37.5</v>
      </c>
      <c r="V36" s="35">
        <f t="shared" si="20"/>
        <v>77.578475336322867</v>
      </c>
      <c r="W36" s="35">
        <f t="shared" si="21"/>
        <v>82.425307557117748</v>
      </c>
      <c r="X36" s="35">
        <f t="shared" si="22"/>
        <v>39.996217106559378</v>
      </c>
      <c r="Y36" s="35">
        <f t="shared" si="23"/>
        <v>80.074692442882238</v>
      </c>
      <c r="Z36" s="35">
        <f t="shared" si="24"/>
        <v>84.921524663677133</v>
      </c>
      <c r="AA36" s="35">
        <f t="shared" si="25"/>
        <v>-2.4962171065593779</v>
      </c>
      <c r="AB36" s="35">
        <f t="shared" si="26"/>
        <v>-2.4962171065593708</v>
      </c>
      <c r="AC36" s="35">
        <f t="shared" si="27"/>
        <v>-2.496217106559385</v>
      </c>
      <c r="AF36">
        <v>1.65</v>
      </c>
      <c r="AG36">
        <v>2.36</v>
      </c>
      <c r="AJ36" t="s">
        <v>143</v>
      </c>
    </row>
    <row r="37" spans="1:36" ht="15" x14ac:dyDescent="0.25">
      <c r="A37">
        <v>1.6</v>
      </c>
      <c r="B37">
        <v>4.46</v>
      </c>
      <c r="C37">
        <v>5.69</v>
      </c>
      <c r="D37" s="20">
        <f t="shared" si="3"/>
        <v>2.4962171065593841E-2</v>
      </c>
      <c r="E37" s="17">
        <f>IF(OR($A37="",$B37="",$C37=""),"",A37*'MPTO_working_3-way'!$I36)</f>
        <v>1.6399394737049502</v>
      </c>
      <c r="F37" s="21">
        <f>IF(OR($A37="",$B37="",$C37=""),"",B37*'MPTO_working_3-way'!$I36)</f>
        <v>4.5713312829525483</v>
      </c>
      <c r="G37" s="22">
        <f>IF(OR($A37="",$B37="",$C37=""),"",C37*'MPTO_working_3-way'!$I36)</f>
        <v>5.8320347533632297</v>
      </c>
      <c r="H37" s="17">
        <f>IF(OR($A37="",$B37="",$C37=""),"",'MPTO_working_3-way'!E36)</f>
        <v>1.6215884632629136</v>
      </c>
      <c r="I37" s="21">
        <f>IF(OR($A37="",$B37="",$C37=""),"",'MPTO_working_3-way'!F36)</f>
        <v>4.6318914734105894</v>
      </c>
      <c r="J37" s="22">
        <f>IF(OR($A37="",$B37="",$C37=""),"",'MPTO_working_3-way'!G36)</f>
        <v>5.9727808167324037</v>
      </c>
      <c r="K37" s="17">
        <f>IF(OR($A37="",$B37="",$C37=""),"",'OddsRatio_working_3-way'!H36)</f>
        <v>1.6278500306682682</v>
      </c>
      <c r="L37" s="21">
        <f>IF(OR($A37="",$B37="",$C37=""),"",'OddsRatio_working_3-way'!I36)</f>
        <v>4.6206018435203475</v>
      </c>
      <c r="M37" s="22">
        <f>IF(OR($A37="",$B37="",$C37=""),"",'OddsRatio_working_3-way'!J36)</f>
        <v>5.9076944063902985</v>
      </c>
      <c r="N37" s="23">
        <f t="shared" si="16"/>
        <v>60.977860221926406</v>
      </c>
      <c r="O37" s="24">
        <f t="shared" si="17"/>
        <v>21.87546555046687</v>
      </c>
      <c r="P37" s="24">
        <f t="shared" si="18"/>
        <v>17.14667422760672</v>
      </c>
      <c r="Q37" t="s">
        <v>80</v>
      </c>
      <c r="R37" t="s">
        <v>118</v>
      </c>
      <c r="S37" t="s">
        <v>192</v>
      </c>
      <c r="T37" s="35">
        <v>100</v>
      </c>
      <c r="U37" s="35">
        <f t="shared" si="19"/>
        <v>66.777408637873762</v>
      </c>
      <c r="V37" s="35">
        <f t="shared" si="20"/>
        <v>71.264367816091948</v>
      </c>
      <c r="W37" s="35">
        <f t="shared" si="21"/>
        <v>59.677419354838712</v>
      </c>
      <c r="X37" s="35">
        <f t="shared" si="22"/>
        <v>69.058212829069348</v>
      </c>
      <c r="Y37" s="35">
        <f t="shared" si="23"/>
        <v>73.545172007287533</v>
      </c>
      <c r="Z37" s="35">
        <f t="shared" si="24"/>
        <v>61.958223546034283</v>
      </c>
      <c r="AA37" s="35">
        <f t="shared" si="25"/>
        <v>-2.2808041911955854</v>
      </c>
      <c r="AB37" s="35">
        <f t="shared" si="26"/>
        <v>-2.2808041911955854</v>
      </c>
      <c r="AC37" s="35">
        <f t="shared" si="27"/>
        <v>-2.2808041911955712</v>
      </c>
      <c r="AF37">
        <v>1.66</v>
      </c>
      <c r="AG37">
        <v>2.34</v>
      </c>
      <c r="AJ37" t="s">
        <v>143</v>
      </c>
    </row>
    <row r="38" spans="1:36" ht="15" x14ac:dyDescent="0.25">
      <c r="A38">
        <v>3.01</v>
      </c>
      <c r="B38">
        <v>3.48</v>
      </c>
      <c r="C38">
        <v>2.48</v>
      </c>
      <c r="D38" s="20">
        <f t="shared" si="3"/>
        <v>2.2808041911955845E-2</v>
      </c>
      <c r="E38" s="17">
        <f>IF(OR($A38="",$B38="",$C38=""),"",A38*'MPTO_working_3-way'!$I37)</f>
        <v>3.0786522061549868</v>
      </c>
      <c r="F38" s="21">
        <f>IF(OR($A38="",$B38="",$C38=""),"",B38*'MPTO_working_3-way'!$I37)</f>
        <v>3.5593719858536064</v>
      </c>
      <c r="G38" s="22">
        <f>IF(OR($A38="",$B38="",$C38=""),"",C38*'MPTO_working_3-way'!$I37)</f>
        <v>2.5365639439416503</v>
      </c>
      <c r="H38" s="17">
        <f>IF(OR($A38="",$B38="",$C38=""),"",'MPTO_working_3-way'!E37)</f>
        <v>3.0804942419184789</v>
      </c>
      <c r="I38" s="21">
        <f>IF(OR($A38="",$B38="",$C38=""),"",'MPTO_working_3-way'!F37)</f>
        <v>3.5745736702629274</v>
      </c>
      <c r="J38" s="22">
        <f>IF(OR($A38="",$B38="",$C38=""),"",'MPTO_working_3-way'!G37)</f>
        <v>2.5276581037616097</v>
      </c>
      <c r="K38" s="17">
        <f>IF(OR($A38="",$B38="",$C38=""),"",'OddsRatio_working_3-way'!H37)</f>
        <v>3.0802796812493738</v>
      </c>
      <c r="L38" s="21">
        <f>IF(OR($A38="",$B38="",$C38=""),"",'OddsRatio_working_3-way'!I37)</f>
        <v>3.5667132385564417</v>
      </c>
      <c r="M38" s="22">
        <f>IF(OR($A38="",$B38="",$C38=""),"",'OddsRatio_working_3-way'!J37)</f>
        <v>2.5317482230094894</v>
      </c>
      <c r="N38" s="23">
        <f t="shared" si="16"/>
        <v>32.481746330447876</v>
      </c>
      <c r="O38" s="24">
        <f t="shared" si="17"/>
        <v>28.094843808806925</v>
      </c>
      <c r="P38" s="24">
        <f t="shared" si="18"/>
        <v>39.423409860745203</v>
      </c>
      <c r="Q38" t="s">
        <v>121</v>
      </c>
      <c r="R38" t="s">
        <v>114</v>
      </c>
      <c r="S38" t="s">
        <v>192</v>
      </c>
      <c r="T38" s="35">
        <v>100</v>
      </c>
      <c r="U38" s="35">
        <f t="shared" si="19"/>
        <v>79.079497907949786</v>
      </c>
      <c r="V38" s="35">
        <f t="shared" si="20"/>
        <v>75.186104218362274</v>
      </c>
      <c r="W38" s="35">
        <f t="shared" si="21"/>
        <v>43.181818181818187</v>
      </c>
      <c r="X38" s="35">
        <f t="shared" si="22"/>
        <v>81.632077599819539</v>
      </c>
      <c r="Y38" s="35">
        <f t="shared" si="23"/>
        <v>77.738683910232027</v>
      </c>
      <c r="Z38" s="35">
        <f t="shared" si="24"/>
        <v>45.734397873687925</v>
      </c>
      <c r="AA38" s="35">
        <f t="shared" si="25"/>
        <v>-2.5525796918697523</v>
      </c>
      <c r="AB38" s="35">
        <f t="shared" si="26"/>
        <v>-2.5525796918697523</v>
      </c>
      <c r="AC38" s="35">
        <f t="shared" si="27"/>
        <v>-2.5525796918697381</v>
      </c>
      <c r="AF38">
        <v>1.71</v>
      </c>
      <c r="AG38">
        <v>2.25</v>
      </c>
      <c r="AJ38" t="s">
        <v>143</v>
      </c>
    </row>
    <row r="39" spans="1:36" ht="15" x14ac:dyDescent="0.25">
      <c r="A39">
        <v>4.78</v>
      </c>
      <c r="B39">
        <v>4.03</v>
      </c>
      <c r="C39">
        <v>1.76</v>
      </c>
      <c r="D39" s="20">
        <f t="shared" si="3"/>
        <v>2.5525796918697496E-2</v>
      </c>
      <c r="E39" s="17">
        <f>IF(OR($A39="",$B39="",$C39=""),"",A39*'MPTO_working_3-way'!$I38)</f>
        <v>4.902013309271374</v>
      </c>
      <c r="F39" s="21">
        <f>IF(OR($A39="",$B39="",$C39=""),"",B39*'MPTO_working_3-way'!$I38)</f>
        <v>4.1328689615823508</v>
      </c>
      <c r="G39" s="22">
        <f>IF(OR($A39="",$B39="",$C39=""),"",C39*'MPTO_working_3-way'!$I38)</f>
        <v>1.8049254025769077</v>
      </c>
      <c r="H39" s="17">
        <f>IF(OR($A39="",$B39="",$C39=""),"",'MPTO_working_3-way'!E38)</f>
        <v>4.9826498663791643</v>
      </c>
      <c r="I39" s="21">
        <f>IF(OR($A39="",$B39="",$C39=""),"",'MPTO_working_3-way'!F38)</f>
        <v>4.1730939469701376</v>
      </c>
      <c r="J39" s="22">
        <f>IF(OR($A39="",$B39="",$C39=""),"",'MPTO_working_3-way'!G38)</f>
        <v>1.7867569247166577</v>
      </c>
      <c r="K39" s="17">
        <f>IF(OR($A39="",$B39="",$C39=""),"",'OddsRatio_working_3-way'!H38)</f>
        <v>4.9459930622857025</v>
      </c>
      <c r="L39" s="21">
        <f>IF(OR($A39="",$B39="",$C39=""),"",'OddsRatio_working_3-way'!I38)</f>
        <v>4.163057930879809</v>
      </c>
      <c r="M39" s="22">
        <f>IF(OR($A39="",$B39="",$C39=""),"",'OddsRatio_working_3-way'!J38)</f>
        <v>1.7933742664913048</v>
      </c>
      <c r="N39" s="23">
        <f t="shared" si="16"/>
        <v>20.399781414478412</v>
      </c>
      <c r="O39" s="24">
        <f t="shared" si="17"/>
        <v>24.196266789381347</v>
      </c>
      <c r="P39" s="24">
        <f t="shared" si="18"/>
        <v>55.403951796140241</v>
      </c>
      <c r="Q39" t="s">
        <v>117</v>
      </c>
      <c r="R39" t="s">
        <v>122</v>
      </c>
      <c r="S39" t="s">
        <v>192</v>
      </c>
      <c r="T39" s="35">
        <v>100</v>
      </c>
      <c r="U39" s="35">
        <f t="shared" si="19"/>
        <v>20</v>
      </c>
      <c r="V39" s="35">
        <f t="shared" si="20"/>
        <v>84.615384615384613</v>
      </c>
      <c r="W39" s="35">
        <f t="shared" si="21"/>
        <v>92.452830188679243</v>
      </c>
      <c r="X39" s="35">
        <f t="shared" si="22"/>
        <v>22.93178519593614</v>
      </c>
      <c r="Y39" s="35">
        <f t="shared" si="23"/>
        <v>87.547169811320757</v>
      </c>
      <c r="Z39" s="35">
        <f t="shared" si="24"/>
        <v>95.384615384615387</v>
      </c>
      <c r="AA39" s="35">
        <f t="shared" si="25"/>
        <v>-2.9317851959361398</v>
      </c>
      <c r="AB39" s="35">
        <f t="shared" si="26"/>
        <v>-2.9317851959361434</v>
      </c>
      <c r="AC39" s="35">
        <f t="shared" si="27"/>
        <v>-2.9317851959361434</v>
      </c>
      <c r="AF39">
        <v>1.61</v>
      </c>
      <c r="AG39">
        <v>2.46</v>
      </c>
      <c r="AJ39" t="s">
        <v>143</v>
      </c>
    </row>
    <row r="40" spans="1:36" ht="15" x14ac:dyDescent="0.25">
      <c r="A40">
        <v>1.25</v>
      </c>
      <c r="B40">
        <v>6.5</v>
      </c>
      <c r="C40">
        <v>13.25</v>
      </c>
      <c r="D40" s="20">
        <f t="shared" si="3"/>
        <v>2.9317851959361541E-2</v>
      </c>
      <c r="E40" s="17">
        <f>IF(OR($A40="",$B40="",$C40=""),"",A40*'MPTO_working_3-way'!$I39)</f>
        <v>1.2866473149492019</v>
      </c>
      <c r="F40" s="21">
        <f>IF(OR($A40="",$B40="",$C40=""),"",B40*'MPTO_working_3-way'!$I39)</f>
        <v>6.6905660377358505</v>
      </c>
      <c r="G40" s="22">
        <f>IF(OR($A40="",$B40="",$C40=""),"",C40*'MPTO_working_3-way'!$I39)</f>
        <v>13.63846153846154</v>
      </c>
      <c r="H40" s="17">
        <f>IF(OR($A40="",$B40="",$C40=""),"",'MPTO_working_3-way'!E39)</f>
        <v>1.2654585527121345</v>
      </c>
      <c r="I40" s="21">
        <f>IF(OR($A40="",$B40="",$C40=""),"",'MPTO_working_3-way'!F39)</f>
        <v>6.9408999328408347</v>
      </c>
      <c r="J40" s="22">
        <f>IF(OR($A40="",$B40="",$C40=""),"",'MPTO_working_3-way'!G39)</f>
        <v>15.220913107511059</v>
      </c>
      <c r="K40" s="17">
        <f>IF(OR($A40="",$B40="",$C40=""),"",'OddsRatio_working_3-way'!H39)</f>
        <v>1.2713443285018988</v>
      </c>
      <c r="L40" s="21">
        <f>IF(OR($A40="",$B40="",$C40=""),"",'OddsRatio_working_3-way'!I39)</f>
        <v>6.9695752270417755</v>
      </c>
      <c r="M40" s="22">
        <f>IF(OR($A40="",$B40="",$C40=""),"",'OddsRatio_working_3-way'!J39)</f>
        <v>14.295872096593047</v>
      </c>
      <c r="N40" s="23">
        <f t="shared" si="16"/>
        <v>77.721376198533548</v>
      </c>
      <c r="O40" s="24">
        <f t="shared" si="17"/>
        <v>14.946418499717989</v>
      </c>
      <c r="P40" s="24">
        <f t="shared" si="18"/>
        <v>7.3322053017484485</v>
      </c>
      <c r="Q40" t="s">
        <v>123</v>
      </c>
      <c r="R40" t="s">
        <v>116</v>
      </c>
      <c r="S40" t="s">
        <v>192</v>
      </c>
      <c r="T40" s="35">
        <v>100</v>
      </c>
      <c r="U40" s="35">
        <f t="shared" si="19"/>
        <v>83.870967741935488</v>
      </c>
      <c r="V40" s="35">
        <f t="shared" si="20"/>
        <v>77.728285077951</v>
      </c>
      <c r="W40" s="35">
        <f t="shared" si="21"/>
        <v>35.064935064935064</v>
      </c>
      <c r="X40" s="35">
        <f t="shared" si="22"/>
        <v>87.206779857113929</v>
      </c>
      <c r="Y40" s="35">
        <f t="shared" si="23"/>
        <v>81.064097193129442</v>
      </c>
      <c r="Z40" s="35">
        <f t="shared" si="24"/>
        <v>38.400747180113513</v>
      </c>
      <c r="AA40" s="35">
        <f t="shared" si="25"/>
        <v>-3.3358121151784417</v>
      </c>
      <c r="AB40" s="35">
        <f t="shared" si="26"/>
        <v>-3.3358121151784417</v>
      </c>
      <c r="AC40" s="35">
        <f t="shared" si="27"/>
        <v>-3.3358121151784488</v>
      </c>
      <c r="AF40">
        <v>1.48</v>
      </c>
      <c r="AG40">
        <v>2.76</v>
      </c>
      <c r="AJ40" t="s">
        <v>143</v>
      </c>
    </row>
    <row r="41" spans="1:36" s="50" customFormat="1" ht="15" x14ac:dyDescent="0.25">
      <c r="A41">
        <v>6.2</v>
      </c>
      <c r="B41">
        <v>4.49</v>
      </c>
      <c r="C41">
        <v>1.54</v>
      </c>
      <c r="D41" s="20">
        <f t="shared" si="3"/>
        <v>3.3358121151784381E-2</v>
      </c>
      <c r="E41" s="17">
        <f>IF(OR($A41="",$B41="",$C41=""),"",A41*'MPTO_working_3-way'!$I40)</f>
        <v>6.4068203511410635</v>
      </c>
      <c r="F41" s="21">
        <f>IF(OR($A41="",$B41="",$C41=""),"",B41*'MPTO_working_3-way'!$I40)</f>
        <v>4.639777963971512</v>
      </c>
      <c r="G41" s="22">
        <f>IF(OR($A41="",$B41="",$C41=""),"",C41*'MPTO_working_3-way'!$I40)</f>
        <v>1.5913715065737479</v>
      </c>
      <c r="H41" s="17">
        <f>IF(OR($A41="",$B41="",$C41=""),"",'MPTO_working_3-way'!E40)</f>
        <v>6.6590775883672322</v>
      </c>
      <c r="I41" s="21">
        <f>IF(OR($A41="",$B41="",$C41=""),"",'MPTO_working_3-way'!F40)</f>
        <v>4.7259476032853769</v>
      </c>
      <c r="J41" s="22">
        <f>IF(OR($A41="",$B41="",$C41=""),"",'MPTO_working_3-way'!G40)</f>
        <v>1.5668301416404089</v>
      </c>
      <c r="K41" s="17">
        <f>IF(OR($A41="",$B41="",$C41=""),"",'OddsRatio_working_3-way'!H40)</f>
        <v>6.5363045369470942</v>
      </c>
      <c r="L41" s="21">
        <f>IF(OR($A41="",$B41="",$C41=""),"",'OddsRatio_working_3-way'!I40)</f>
        <v>4.71571208345103</v>
      </c>
      <c r="M41" s="22">
        <f>IF(OR($A41="",$B41="",$C41=""),"",'OddsRatio_working_3-way'!J40)</f>
        <v>1.5749239326829674</v>
      </c>
      <c r="N41" s="23">
        <f t="shared" si="16"/>
        <v>15.608366478106392</v>
      </c>
      <c r="O41" s="24">
        <f t="shared" si="17"/>
        <v>21.552755493153594</v>
      </c>
      <c r="P41" s="24">
        <f t="shared" si="18"/>
        <v>62.838878028740019</v>
      </c>
      <c r="Q41" t="s">
        <v>125</v>
      </c>
      <c r="R41" t="s">
        <v>126</v>
      </c>
      <c r="S41" t="s">
        <v>192</v>
      </c>
      <c r="T41" s="35">
        <v>100</v>
      </c>
      <c r="U41" s="35">
        <f t="shared" si="19"/>
        <v>61.832061068702288</v>
      </c>
      <c r="V41" s="35">
        <f t="shared" si="20"/>
        <v>69.6048632218845</v>
      </c>
      <c r="W41" s="35">
        <f t="shared" si="21"/>
        <v>65.870307167235495</v>
      </c>
      <c r="X41" s="35">
        <f t="shared" si="22"/>
        <v>64.524829610879991</v>
      </c>
      <c r="Y41" s="35">
        <f t="shared" si="23"/>
        <v>72.297631764062203</v>
      </c>
      <c r="Z41" s="35">
        <f t="shared" si="24"/>
        <v>68.563075709413198</v>
      </c>
      <c r="AA41" s="35">
        <f t="shared" si="25"/>
        <v>-2.6927685421777028</v>
      </c>
      <c r="AB41" s="35">
        <f t="shared" si="26"/>
        <v>-2.6927685421777028</v>
      </c>
      <c r="AC41" s="35">
        <f t="shared" si="27"/>
        <v>-2.6927685421777028</v>
      </c>
      <c r="AD41" s="51"/>
      <c r="AE41" s="51"/>
      <c r="AF41">
        <v>1.66</v>
      </c>
      <c r="AG41">
        <v>2.3199999999999998</v>
      </c>
      <c r="AH41" s="51"/>
      <c r="AI41" s="51"/>
      <c r="AJ41" t="s">
        <v>147</v>
      </c>
    </row>
    <row r="42" spans="1:36" ht="15" x14ac:dyDescent="0.25">
      <c r="A42">
        <v>2.62</v>
      </c>
      <c r="B42">
        <v>3.29</v>
      </c>
      <c r="C42">
        <v>2.93</v>
      </c>
      <c r="D42" s="20">
        <f t="shared" si="3"/>
        <v>2.6927685421777037E-2</v>
      </c>
      <c r="E42" s="17">
        <f>IF(OR($A42="",$B42="",$C42=""),"",A42*'MPTO_working_3-way'!$I41)</f>
        <v>2.6905505358050559</v>
      </c>
      <c r="F42" s="21">
        <f>IF(OR($A42="",$B42="",$C42=""),"",B42*'MPTO_working_3-way'!$I41)</f>
        <v>3.3785920850376465</v>
      </c>
      <c r="G42" s="22">
        <f>IF(OR($A42="",$B42="",$C42=""),"",C42*'MPTO_working_3-way'!$I41)</f>
        <v>3.0088981182858068</v>
      </c>
      <c r="H42" s="17">
        <f>IF(OR($A42="",$B42="",$C42=""),"",'MPTO_working_3-way'!E41)</f>
        <v>2.6830980005180063</v>
      </c>
      <c r="I42" s="21">
        <f>IF(OR($A42="",$B42="",$C42=""),"",'MPTO_working_3-way'!F41)</f>
        <v>3.3901123745923547</v>
      </c>
      <c r="J42" s="22">
        <f>IF(OR($A42="",$B42="",$C42=""),"",'MPTO_working_3-way'!G41)</f>
        <v>3.0091384538911581</v>
      </c>
      <c r="K42" s="17">
        <f>IF(OR($A42="",$B42="",$C42=""),"",'OddsRatio_working_3-way'!H41)</f>
        <v>2.6866295273871197</v>
      </c>
      <c r="L42" s="21">
        <f>IF(OR($A42="",$B42="",$C42=""),"",'OddsRatio_working_3-way'!I41)</f>
        <v>3.3841861837756189</v>
      </c>
      <c r="M42" s="22">
        <f>IF(OR($A42="",$B42="",$C42=""),"",'OddsRatio_working_3-way'!J41)</f>
        <v>3.0093796221340372</v>
      </c>
      <c r="N42" s="23">
        <f t="shared" si="16"/>
        <v>37.167114562328187</v>
      </c>
      <c r="O42" s="24">
        <f t="shared" si="17"/>
        <v>29.598127706170168</v>
      </c>
      <c r="P42" s="24">
        <f t="shared" si="18"/>
        <v>33.234757731501659</v>
      </c>
      <c r="Q42" t="s">
        <v>89</v>
      </c>
      <c r="R42" t="s">
        <v>129</v>
      </c>
      <c r="S42" t="s">
        <v>192</v>
      </c>
      <c r="T42" s="35">
        <v>100</v>
      </c>
      <c r="U42" s="35">
        <f t="shared" si="19"/>
        <v>50.495049504950494</v>
      </c>
      <c r="V42" s="35">
        <f t="shared" si="20"/>
        <v>74.937343358395992</v>
      </c>
      <c r="W42" s="35">
        <f t="shared" si="21"/>
        <v>71.83098591549296</v>
      </c>
      <c r="X42" s="35">
        <f t="shared" si="22"/>
        <v>53.231670726111055</v>
      </c>
      <c r="Y42" s="35">
        <f t="shared" si="23"/>
        <v>77.673964579556554</v>
      </c>
      <c r="Z42" s="35">
        <f t="shared" si="24"/>
        <v>74.567607136653507</v>
      </c>
      <c r="AA42" s="35">
        <f t="shared" si="25"/>
        <v>-2.7366212211605614</v>
      </c>
      <c r="AB42" s="35">
        <f t="shared" si="26"/>
        <v>-2.7366212211605614</v>
      </c>
      <c r="AC42" s="35">
        <f t="shared" si="27"/>
        <v>-2.7366212211605472</v>
      </c>
      <c r="AF42">
        <v>1.95</v>
      </c>
      <c r="AG42">
        <v>1.93</v>
      </c>
      <c r="AJ42" t="s">
        <v>147</v>
      </c>
    </row>
    <row r="43" spans="1:36" ht="15" x14ac:dyDescent="0.25">
      <c r="A43">
        <v>2.02</v>
      </c>
      <c r="B43">
        <v>3.99</v>
      </c>
      <c r="C43">
        <v>3.55</v>
      </c>
      <c r="D43" s="20">
        <f t="shared" si="3"/>
        <v>2.7366212211605623E-2</v>
      </c>
      <c r="E43" s="17">
        <f>IF(OR($A43="",$B43="",$C43=""),"",A43*'MPTO_working_3-way'!$I42)</f>
        <v>2.0752797486674432</v>
      </c>
      <c r="F43" s="21">
        <f>IF(OR($A43="",$B43="",$C43=""),"",B43*'MPTO_working_3-way'!$I42)</f>
        <v>4.0991911867243065</v>
      </c>
      <c r="G43" s="22">
        <f>IF(OR($A43="",$B43="",$C43=""),"",C43*'MPTO_working_3-way'!$I42)</f>
        <v>3.6471500533511998</v>
      </c>
      <c r="H43" s="17">
        <f>IF(OR($A43="",$B43="",$C43=""),"",'MPTO_working_3-way'!E42)</f>
        <v>2.0579204415963468</v>
      </c>
      <c r="I43" s="21">
        <f>IF(OR($A43="",$B43="",$C43=""),"",'MPTO_working_3-way'!F42)</f>
        <v>4.1407096674913983</v>
      </c>
      <c r="J43" s="22">
        <f>IF(OR($A43="",$B43="",$C43=""),"",'MPTO_working_3-way'!G42)</f>
        <v>3.6688083076064295</v>
      </c>
      <c r="K43" s="17">
        <f>IF(OR($A43="",$B43="",$C43=""),"",'OddsRatio_working_3-way'!H42)</f>
        <v>2.0648397848696356</v>
      </c>
      <c r="L43" s="21">
        <f>IF(OR($A43="",$B43="",$C43=""),"",'OddsRatio_working_3-way'!I42)</f>
        <v>4.1214421144707956</v>
      </c>
      <c r="M43" s="22">
        <f>IF(OR($A43="",$B43="",$C43=""),"",'OddsRatio_working_3-way'!J42)</f>
        <v>3.6620994621740901</v>
      </c>
      <c r="N43" s="23">
        <f t="shared" si="16"/>
        <v>48.18627467656394</v>
      </c>
      <c r="O43" s="24">
        <f t="shared" si="17"/>
        <v>24.395056352546156</v>
      </c>
      <c r="P43" s="24">
        <f t="shared" si="18"/>
        <v>27.418668970889904</v>
      </c>
      <c r="Q43" t="s">
        <v>90</v>
      </c>
      <c r="R43" t="s">
        <v>124</v>
      </c>
      <c r="S43" t="s">
        <v>192</v>
      </c>
      <c r="T43" s="35">
        <v>100</v>
      </c>
      <c r="U43" s="35">
        <f t="shared" si="19"/>
        <v>4.7619047619047619</v>
      </c>
      <c r="V43" s="35">
        <f t="shared" si="20"/>
        <v>94.422755158951489</v>
      </c>
      <c r="W43" s="35">
        <f t="shared" si="21"/>
        <v>98.035749361618542</v>
      </c>
      <c r="X43" s="35">
        <f t="shared" si="22"/>
        <v>7.5414954794299796</v>
      </c>
      <c r="Y43" s="35">
        <f t="shared" si="23"/>
        <v>97.202345876476699</v>
      </c>
      <c r="Z43" s="35">
        <f t="shared" si="24"/>
        <v>100.81534007914374</v>
      </c>
      <c r="AA43" s="35">
        <f t="shared" si="25"/>
        <v>-2.7795907175252177</v>
      </c>
      <c r="AB43" s="35">
        <f t="shared" si="26"/>
        <v>-2.7795907175252097</v>
      </c>
      <c r="AC43" s="35">
        <f t="shared" si="27"/>
        <v>-2.7795907175251955</v>
      </c>
      <c r="AF43">
        <v>1.68</v>
      </c>
      <c r="AG43">
        <v>2.29</v>
      </c>
      <c r="AJ43" t="s">
        <v>147</v>
      </c>
    </row>
    <row r="44" spans="1:36" ht="15" x14ac:dyDescent="0.25">
      <c r="A44">
        <v>1.05</v>
      </c>
      <c r="B44">
        <v>17.93</v>
      </c>
      <c r="C44">
        <v>50.91</v>
      </c>
      <c r="D44" s="20">
        <f t="shared" si="3"/>
        <v>2.7795907175252044E-2</v>
      </c>
      <c r="E44" s="17">
        <f>IF(OR($A44="",$B44="",$C44=""),"",A44*'MPTO_working_3-way'!$I43)</f>
        <v>1.0791857025340148</v>
      </c>
      <c r="F44" s="21">
        <f>IF(OR($A44="",$B44="",$C44=""),"",B44*'MPTO_working_3-way'!$I43)</f>
        <v>18.428380615652269</v>
      </c>
      <c r="G44" s="22">
        <f>IF(OR($A44="",$B44="",$C44=""),"",C44*'MPTO_working_3-way'!$I43)</f>
        <v>52.325089634292077</v>
      </c>
      <c r="H44" s="17">
        <f>IF(OR($A44="",$B44="",$C44=""),"",'MPTO_working_3-way'!E43)</f>
        <v>1.0603153494605351</v>
      </c>
      <c r="I44" s="21">
        <f>IF(OR($A44="",$B44="",$C44=""),"",'MPTO_working_3-way'!F43)</f>
        <v>21.502071952494539</v>
      </c>
      <c r="J44" s="22">
        <f>IF(OR($A44="",$B44="",$C44=""),"",'MPTO_working_3-way'!G43)</f>
        <v>96.36507105042584</v>
      </c>
      <c r="K44" s="17">
        <f>IF(OR($A44="",$B44="",$C44=""),"",'OddsRatio_working_3-way'!H43)</f>
        <v>1.0636480063906602</v>
      </c>
      <c r="L44" s="21">
        <f>IF(OR($A44="",$B44="",$C44=""),"",'OddsRatio_working_3-way'!I43)</f>
        <v>22.551214963877495</v>
      </c>
      <c r="M44" s="22">
        <f>IF(OR($A44="",$B44="",$C44=""),"",'OddsRatio_working_3-way'!J43)</f>
        <v>64.533439979156896</v>
      </c>
      <c r="N44" s="23">
        <f t="shared" si="16"/>
        <v>92.662458152653386</v>
      </c>
      <c r="O44" s="24">
        <f t="shared" si="17"/>
        <v>5.426412775252988</v>
      </c>
      <c r="P44" s="24">
        <f t="shared" si="18"/>
        <v>1.9111290720936178</v>
      </c>
      <c r="Q44" t="s">
        <v>127</v>
      </c>
      <c r="R44" t="s">
        <v>84</v>
      </c>
      <c r="S44" t="s">
        <v>192</v>
      </c>
      <c r="T44" s="35">
        <v>100</v>
      </c>
      <c r="U44" s="35">
        <f t="shared" si="19"/>
        <v>45.355191256830594</v>
      </c>
      <c r="V44" s="35">
        <f t="shared" si="20"/>
        <v>75</v>
      </c>
      <c r="W44" s="35">
        <f t="shared" si="21"/>
        <v>76.905311778290994</v>
      </c>
      <c r="X44" s="35">
        <f t="shared" si="22"/>
        <v>48.094688221709006</v>
      </c>
      <c r="Y44" s="35">
        <f t="shared" si="23"/>
        <v>77.739496964878398</v>
      </c>
      <c r="Z44" s="35">
        <f t="shared" si="24"/>
        <v>79.644808743169392</v>
      </c>
      <c r="AA44" s="35">
        <f t="shared" si="25"/>
        <v>-2.7394969648784127</v>
      </c>
      <c r="AB44" s="35">
        <f t="shared" si="26"/>
        <v>-2.7394969648783984</v>
      </c>
      <c r="AC44" s="35">
        <f t="shared" si="27"/>
        <v>-2.7394969648783984</v>
      </c>
      <c r="AF44">
        <v>1.1499999999999999</v>
      </c>
      <c r="AG44">
        <v>5.57</v>
      </c>
      <c r="AJ44" t="s">
        <v>147</v>
      </c>
    </row>
    <row r="45" spans="1:36" ht="15" x14ac:dyDescent="0.25">
      <c r="A45">
        <v>1.83</v>
      </c>
      <c r="B45">
        <v>4</v>
      </c>
      <c r="C45">
        <v>4.33</v>
      </c>
      <c r="D45" s="20">
        <f t="shared" si="3"/>
        <v>2.7394969648784073E-2</v>
      </c>
      <c r="E45" s="17">
        <f>IF(OR($A45="",$B45="",$C45=""),"",A45*'MPTO_working_3-way'!$I44)</f>
        <v>1.880132794457275</v>
      </c>
      <c r="F45" s="21">
        <f>IF(OR($A45="",$B45="",$C45=""),"",B45*'MPTO_working_3-way'!$I44)</f>
        <v>4.1095798785951363</v>
      </c>
      <c r="G45" s="22">
        <f>IF(OR($A45="",$B45="",$C45=""),"",C45*'MPTO_working_3-way'!$I44)</f>
        <v>4.4486202185792347</v>
      </c>
      <c r="H45" s="17">
        <f>IF(OR($A45="",$B45="",$C45=""),"",'MPTO_working_3-way'!E44)</f>
        <v>1.8611007267325221</v>
      </c>
      <c r="I45" s="21">
        <f>IF(OR($A45="",$B45="",$C45=""),"",'MPTO_working_3-way'!F44)</f>
        <v>4.1516456072024246</v>
      </c>
      <c r="J45" s="22">
        <f>IF(OR($A45="",$B45="",$C45=""),"",'MPTO_working_3-way'!G44)</f>
        <v>4.5082568024388747</v>
      </c>
      <c r="K45" s="17">
        <f>IF(OR($A45="",$B45="",$C45=""),"",'OddsRatio_working_3-way'!H44)</f>
        <v>1.868178452558817</v>
      </c>
      <c r="L45" s="21">
        <f>IF(OR($A45="",$B45="",$C45=""),"",'OddsRatio_working_3-way'!I44)</f>
        <v>4.1379944068390966</v>
      </c>
      <c r="M45" s="22">
        <f>IF(OR($A45="",$B45="",$C45=""),"",'OddsRatio_working_3-way'!J44)</f>
        <v>4.4831737915913976</v>
      </c>
      <c r="N45" s="23">
        <f t="shared" si="16"/>
        <v>53.187732427626912</v>
      </c>
      <c r="O45" s="24">
        <f t="shared" si="17"/>
        <v>24.333387585639311</v>
      </c>
      <c r="P45" s="24">
        <f t="shared" si="18"/>
        <v>22.478879986733777</v>
      </c>
      <c r="Q45" t="s">
        <v>85</v>
      </c>
      <c r="R45" t="s">
        <v>93</v>
      </c>
      <c r="S45" t="s">
        <v>192</v>
      </c>
      <c r="T45" s="35">
        <v>100</v>
      </c>
      <c r="U45" s="35">
        <f t="shared" si="19"/>
        <v>63.099630996309962</v>
      </c>
      <c r="V45" s="35">
        <f t="shared" si="20"/>
        <v>69.696969696969703</v>
      </c>
      <c r="W45" s="35">
        <f t="shared" si="21"/>
        <v>64.412811387900362</v>
      </c>
      <c r="X45" s="35">
        <f t="shared" si="22"/>
        <v>65.89021891512995</v>
      </c>
      <c r="Y45" s="35">
        <f t="shared" si="23"/>
        <v>72.487557615789683</v>
      </c>
      <c r="Z45" s="35">
        <f t="shared" si="24"/>
        <v>67.203399306720343</v>
      </c>
      <c r="AA45" s="35">
        <f t="shared" si="25"/>
        <v>-2.7905879188199876</v>
      </c>
      <c r="AB45" s="35">
        <f t="shared" si="26"/>
        <v>-2.7905879188199805</v>
      </c>
      <c r="AC45" s="35">
        <f t="shared" si="27"/>
        <v>-2.7905879188199805</v>
      </c>
      <c r="AF45">
        <v>1.8</v>
      </c>
      <c r="AG45">
        <v>2.09</v>
      </c>
      <c r="AJ45" t="s">
        <v>147</v>
      </c>
    </row>
    <row r="46" spans="1:36" ht="15" x14ac:dyDescent="0.25">
      <c r="A46">
        <v>2.71</v>
      </c>
      <c r="B46">
        <v>3.3</v>
      </c>
      <c r="C46">
        <v>2.81</v>
      </c>
      <c r="D46" s="20">
        <f t="shared" si="3"/>
        <v>2.7905879188199867E-2</v>
      </c>
      <c r="E46" s="17">
        <f>IF(OR($A46="",$B46="",$C46=""),"",A46*'MPTO_working_3-way'!$I45)</f>
        <v>2.7856249326000215</v>
      </c>
      <c r="F46" s="21">
        <f>IF(OR($A46="",$B46="",$C46=""),"",B46*'MPTO_working_3-way'!$I45)</f>
        <v>3.3920894013210594</v>
      </c>
      <c r="G46" s="22">
        <f>IF(OR($A46="",$B46="",$C46=""),"",C46*'MPTO_working_3-way'!$I45)</f>
        <v>2.8884155205188415</v>
      </c>
      <c r="H46" s="17">
        <f>IF(OR($A46="",$B46="",$C46=""),"",'MPTO_working_3-way'!E45)</f>
        <v>2.7800811498602571</v>
      </c>
      <c r="I46" s="21">
        <f>IF(OR($A46="",$B46="",$C46=""),"",'MPTO_working_3-way'!F45)</f>
        <v>3.4045063161493183</v>
      </c>
      <c r="J46" s="22">
        <f>IF(OR($A46="",$B46="",$C46=""),"",'MPTO_working_3-way'!G45)</f>
        <v>2.8854205857148707</v>
      </c>
      <c r="K46" s="17">
        <f>IF(OR($A46="",$B46="",$C46=""),"",'OddsRatio_working_3-way'!H45)</f>
        <v>2.782857954643287</v>
      </c>
      <c r="L46" s="21">
        <f>IF(OR($A46="",$B46="",$C46=""),"",'OddsRatio_working_3-way'!I45)</f>
        <v>3.3979960793447721</v>
      </c>
      <c r="M46" s="22">
        <f>IF(OR($A46="",$B46="",$C46=""),"",'OddsRatio_working_3-way'!J45)</f>
        <v>2.8871186537452331</v>
      </c>
      <c r="N46" s="23">
        <f t="shared" si="16"/>
        <v>35.898587361746117</v>
      </c>
      <c r="O46" s="24">
        <f t="shared" si="17"/>
        <v>29.480355075858171</v>
      </c>
      <c r="P46" s="24">
        <f t="shared" si="18"/>
        <v>34.62105756239572</v>
      </c>
      <c r="Q46" t="s">
        <v>69</v>
      </c>
      <c r="R46" t="s">
        <v>189</v>
      </c>
      <c r="S46" t="s">
        <v>192</v>
      </c>
      <c r="T46" s="35">
        <v>100</v>
      </c>
      <c r="U46" s="35">
        <f t="shared" si="19"/>
        <v>59.514170040485837</v>
      </c>
      <c r="V46" s="35">
        <f t="shared" si="20"/>
        <v>67.637540453074436</v>
      </c>
      <c r="W46" s="35">
        <f t="shared" si="21"/>
        <v>70.059880239520965</v>
      </c>
      <c r="X46" s="35">
        <f t="shared" si="22"/>
        <v>62.302579307404613</v>
      </c>
      <c r="Y46" s="35">
        <f t="shared" si="23"/>
        <v>70.425949719993213</v>
      </c>
      <c r="Z46" s="35">
        <f t="shared" si="24"/>
        <v>72.848289506439727</v>
      </c>
      <c r="AA46" s="35">
        <f t="shared" si="25"/>
        <v>-2.7884092669187766</v>
      </c>
      <c r="AB46" s="35">
        <f t="shared" si="26"/>
        <v>-2.7884092669187766</v>
      </c>
      <c r="AC46" s="35">
        <f t="shared" si="27"/>
        <v>-2.7884092669187623</v>
      </c>
      <c r="AF46">
        <v>2.38</v>
      </c>
      <c r="AG46">
        <v>1.63</v>
      </c>
      <c r="AJ46" t="s">
        <v>68</v>
      </c>
    </row>
    <row r="47" spans="1:36" ht="15" x14ac:dyDescent="0.25">
      <c r="A47">
        <v>2.4700000000000002</v>
      </c>
      <c r="B47">
        <v>3.09</v>
      </c>
      <c r="C47">
        <v>3.34</v>
      </c>
      <c r="D47" s="20">
        <f t="shared" si="3"/>
        <v>2.7884092669187677E-2</v>
      </c>
      <c r="E47" s="17">
        <f>IF(OR($A47="",$B47="",$C47=""),"",A47*'MPTO_working_3-way'!$I46)</f>
        <v>2.5388737088928939</v>
      </c>
      <c r="F47" s="21">
        <f>IF(OR($A47="",$B47="",$C47=""),"",B47*'MPTO_working_3-way'!$I46)</f>
        <v>3.1761618463477896</v>
      </c>
      <c r="G47" s="22">
        <f>IF(OR($A47="",$B47="",$C47=""),"",C47*'MPTO_working_3-way'!$I46)</f>
        <v>3.4331328695150867</v>
      </c>
      <c r="H47" s="17">
        <f>IF(OR($A47="",$B47="",$C47=""),"",'MPTO_working_3-way'!E46)</f>
        <v>2.528038461693574</v>
      </c>
      <c r="I47" s="21">
        <f>IF(OR($A47="",$B47="",$C47=""),"",'MPTO_working_3-way'!F46)</f>
        <v>3.1813709311139893</v>
      </c>
      <c r="J47" s="22">
        <f>IF(OR($A47="",$B47="",$C47=""),"",'MPTO_working_3-way'!G46)</f>
        <v>3.4470099767953615</v>
      </c>
      <c r="K47" s="17">
        <f>IF(OR($A47="",$B47="",$C47=""),"",'OddsRatio_working_3-way'!H46)</f>
        <v>2.5329306624387544</v>
      </c>
      <c r="L47" s="21">
        <f>IF(OR($A47="",$B47="",$C47=""),"",'OddsRatio_working_3-way'!I46)</f>
        <v>3.1794728465965956</v>
      </c>
      <c r="M47" s="22">
        <f>IF(OR($A47="",$B47="",$C47=""),"",'OddsRatio_working_3-way'!J46)</f>
        <v>3.4401753402086279</v>
      </c>
      <c r="N47" s="23">
        <f t="shared" si="16"/>
        <v>39.387544031721923</v>
      </c>
      <c r="O47" s="24">
        <f t="shared" si="17"/>
        <v>31.48454166936996</v>
      </c>
      <c r="P47" s="24">
        <f t="shared" si="18"/>
        <v>29.127914298908131</v>
      </c>
      <c r="Q47" t="s">
        <v>71</v>
      </c>
      <c r="R47" t="s">
        <v>70</v>
      </c>
      <c r="S47" t="s">
        <v>192</v>
      </c>
      <c r="T47" s="35">
        <v>100</v>
      </c>
      <c r="U47" s="35">
        <f t="shared" si="19"/>
        <v>93.626513702995538</v>
      </c>
      <c r="V47" s="35">
        <f t="shared" si="20"/>
        <v>86.431478968792391</v>
      </c>
      <c r="W47" s="35">
        <f t="shared" si="21"/>
        <v>15.966386554621849</v>
      </c>
      <c r="X47" s="35">
        <f t="shared" si="22"/>
        <v>97.602134476585746</v>
      </c>
      <c r="Y47" s="35">
        <f t="shared" si="23"/>
        <v>90.407099742382613</v>
      </c>
      <c r="Z47" s="35">
        <f t="shared" si="24"/>
        <v>19.942007328212057</v>
      </c>
      <c r="AA47" s="35">
        <f t="shared" si="25"/>
        <v>-3.975620773590208</v>
      </c>
      <c r="AB47" s="35">
        <f t="shared" si="26"/>
        <v>-3.9756207735902223</v>
      </c>
      <c r="AC47" s="35">
        <f t="shared" si="27"/>
        <v>-3.975620773590208</v>
      </c>
      <c r="AF47">
        <v>2.61</v>
      </c>
      <c r="AG47">
        <v>1.54</v>
      </c>
      <c r="AJ47" t="s">
        <v>68</v>
      </c>
    </row>
    <row r="48" spans="1:36" ht="15" x14ac:dyDescent="0.25">
      <c r="A48">
        <v>15.69</v>
      </c>
      <c r="B48">
        <v>7.37</v>
      </c>
      <c r="C48">
        <v>1.19</v>
      </c>
      <c r="D48" s="20">
        <f t="shared" si="3"/>
        <v>3.975620773590216E-2</v>
      </c>
      <c r="E48" s="17">
        <f>IF(OR($A48="",$B48="",$C48=""),"",A48*'MPTO_working_3-way'!$I47)</f>
        <v>16.313774899376305</v>
      </c>
      <c r="F48" s="21">
        <f>IF(OR($A48="",$B48="",$C48=""),"",B48*'MPTO_working_3-way'!$I47)</f>
        <v>7.663003251013599</v>
      </c>
      <c r="G48" s="22">
        <f>IF(OR($A48="",$B48="",$C48=""),"",C48*'MPTO_working_3-way'!$I47)</f>
        <v>1.2373098872057235</v>
      </c>
      <c r="H48" s="17">
        <f>IF(OR($A48="",$B48="",$C48=""),"",'MPTO_working_3-way'!E47)</f>
        <v>19.808729395058318</v>
      </c>
      <c r="I48" s="21">
        <f>IF(OR($A48="",$B48="",$C48=""),"",'MPTO_working_3-way'!F47)</f>
        <v>8.1677231449497665</v>
      </c>
      <c r="J48" s="22">
        <f>IF(OR($A48="",$B48="",$C48=""),"",'MPTO_working_3-way'!G47)</f>
        <v>1.2090669401881569</v>
      </c>
      <c r="K48" s="17">
        <f>IF(OR($A48="",$B48="",$C48=""),"",'OddsRatio_working_3-way'!H47)</f>
        <v>17.711094174095116</v>
      </c>
      <c r="L48" s="21">
        <f>IF(OR($A48="",$B48="",$C48=""),"",'OddsRatio_working_3-way'!I47)</f>
        <v>8.2464036684129258</v>
      </c>
      <c r="M48" s="22">
        <f>IF(OR($A48="",$B48="",$C48=""),"",'OddsRatio_working_3-way'!J47)</f>
        <v>1.2161407687595689</v>
      </c>
      <c r="N48" s="23">
        <f t="shared" si="16"/>
        <v>6.1297891270905742</v>
      </c>
      <c r="O48" s="24">
        <f t="shared" si="17"/>
        <v>13.049713894715213</v>
      </c>
      <c r="P48" s="24">
        <f t="shared" si="18"/>
        <v>80.820496978194214</v>
      </c>
      <c r="Q48" t="s">
        <v>190</v>
      </c>
      <c r="R48" t="s">
        <v>72</v>
      </c>
      <c r="S48" t="s">
        <v>192</v>
      </c>
      <c r="T48" s="35">
        <v>100</v>
      </c>
      <c r="U48" s="35">
        <f t="shared" si="19"/>
        <v>46.524064171122987</v>
      </c>
      <c r="V48" s="35">
        <f t="shared" si="20"/>
        <v>73.890339425587456</v>
      </c>
      <c r="W48" s="35">
        <f t="shared" si="21"/>
        <v>71.671388101982998</v>
      </c>
      <c r="X48" s="35">
        <f t="shared" si="22"/>
        <v>54.438272472429524</v>
      </c>
      <c r="Y48" s="35">
        <f t="shared" si="23"/>
        <v>81.804547726894</v>
      </c>
      <c r="Z48" s="35">
        <f t="shared" si="24"/>
        <v>79.585596403289529</v>
      </c>
      <c r="AA48" s="35">
        <f t="shared" si="25"/>
        <v>-7.9142083013065374</v>
      </c>
      <c r="AB48" s="35">
        <f t="shared" si="26"/>
        <v>-7.9142083013065445</v>
      </c>
      <c r="AC48" s="35">
        <f t="shared" si="27"/>
        <v>-7.9142083013065303</v>
      </c>
      <c r="AF48">
        <v>1.58</v>
      </c>
      <c r="AG48">
        <v>2.4700000000000002</v>
      </c>
      <c r="AJ48" t="s">
        <v>68</v>
      </c>
    </row>
    <row r="49" spans="1:36" ht="15" x14ac:dyDescent="0.25">
      <c r="A49">
        <v>1.87</v>
      </c>
      <c r="B49">
        <v>3.83</v>
      </c>
      <c r="C49">
        <v>3.53</v>
      </c>
      <c r="D49" s="20">
        <f t="shared" si="3"/>
        <v>7.9142083013065356E-2</v>
      </c>
      <c r="E49" s="17">
        <f>IF(OR($A49="",$B49="",$C49=""),"",A49*'MPTO_working_3-way'!$I48)</f>
        <v>2.0179956952344322</v>
      </c>
      <c r="F49" s="21">
        <f>IF(OR($A49="",$B49="",$C49=""),"",B49*'MPTO_working_3-way'!$I48)</f>
        <v>4.1331141779400404</v>
      </c>
      <c r="G49" s="22">
        <f>IF(OR($A49="",$B49="",$C49=""),"",C49*'MPTO_working_3-way'!$I48)</f>
        <v>3.8093715530361205</v>
      </c>
      <c r="H49" s="17">
        <f>IF(OR($A49="",$B49="",$C49=""),"",'MPTO_working_3-way'!E48)</f>
        <v>1.9670377041948881</v>
      </c>
      <c r="I49" s="21">
        <f>IF(OR($A49="",$B49="",$C49=""),"",'MPTO_working_3-way'!F48)</f>
        <v>4.260469577916207</v>
      </c>
      <c r="J49" s="22">
        <f>IF(OR($A49="",$B49="",$C49=""),"",'MPTO_working_3-way'!G48)</f>
        <v>3.8924830076734835</v>
      </c>
      <c r="K49" s="17">
        <f>IF(OR($A49="",$B49="",$C49=""),"",'OddsRatio_working_3-way'!H48)</f>
        <v>1.985653448030456</v>
      </c>
      <c r="L49" s="21">
        <f>IF(OR($A49="",$B49="",$C49=""),"",'OddsRatio_working_3-way'!I48)</f>
        <v>4.2062060435933217</v>
      </c>
      <c r="M49" s="22">
        <f>IF(OR($A49="",$B49="",$C49=""),"",'OddsRatio_working_3-way'!J48)</f>
        <v>3.866325544272474</v>
      </c>
      <c r="N49" s="23">
        <f t="shared" si="16"/>
        <v>49.554119583185198</v>
      </c>
      <c r="O49" s="24">
        <f t="shared" si="17"/>
        <v>24.194831232521231</v>
      </c>
      <c r="P49" s="24">
        <f t="shared" si="18"/>
        <v>26.251049184293574</v>
      </c>
      <c r="Q49" t="s">
        <v>95</v>
      </c>
      <c r="R49" t="s">
        <v>94</v>
      </c>
      <c r="S49" t="s">
        <v>192</v>
      </c>
      <c r="T49" s="35">
        <v>100</v>
      </c>
      <c r="U49" s="35">
        <f t="shared" si="19"/>
        <v>62.406015037593981</v>
      </c>
      <c r="V49" s="35">
        <f t="shared" si="20"/>
        <v>68.847352024922117</v>
      </c>
      <c r="W49" s="35">
        <f t="shared" si="21"/>
        <v>60.9375</v>
      </c>
      <c r="X49" s="35">
        <f t="shared" si="22"/>
        <v>70.215147975077883</v>
      </c>
      <c r="Y49" s="35">
        <f t="shared" si="23"/>
        <v>76.656484962406012</v>
      </c>
      <c r="Z49" s="35">
        <f t="shared" si="24"/>
        <v>68.746632937483881</v>
      </c>
      <c r="AA49" s="35">
        <f t="shared" si="25"/>
        <v>-7.809132937483902</v>
      </c>
      <c r="AB49" s="35">
        <f t="shared" si="26"/>
        <v>-7.8091329374838949</v>
      </c>
      <c r="AC49" s="35">
        <f t="shared" si="27"/>
        <v>-7.8091329374838807</v>
      </c>
      <c r="AF49">
        <v>1.72</v>
      </c>
      <c r="AG49">
        <v>2.06</v>
      </c>
      <c r="AJ49" t="s">
        <v>148</v>
      </c>
    </row>
    <row r="50" spans="1:36" ht="15" x14ac:dyDescent="0.25">
      <c r="A50">
        <v>2.66</v>
      </c>
      <c r="B50">
        <v>3.21</v>
      </c>
      <c r="C50">
        <v>2.56</v>
      </c>
      <c r="D50" s="20">
        <f t="shared" si="3"/>
        <v>7.8091329374838869E-2</v>
      </c>
      <c r="E50" s="17">
        <f>IF(OR($A50="",$B50="",$C50=""),"",A50*'MPTO_working_3-way'!$I49)</f>
        <v>2.8677229361370715</v>
      </c>
      <c r="F50" s="21">
        <f>IF(OR($A50="",$B50="",$C50=""),"",B50*'MPTO_working_3-way'!$I49)</f>
        <v>3.4606731672932329</v>
      </c>
      <c r="G50" s="22">
        <f>IF(OR($A50="",$B50="",$C50=""),"",C50*'MPTO_working_3-way'!$I49)</f>
        <v>2.7599138031995873</v>
      </c>
      <c r="H50" s="17">
        <f>IF(OR($A50="",$B50="",$C50=""),"",'MPTO_working_3-way'!E49)</f>
        <v>2.8578825873963254</v>
      </c>
      <c r="I50" s="21">
        <f>IF(OR($A50="",$B50="",$C50=""),"",'MPTO_working_3-way'!F49)</f>
        <v>3.5026755951452562</v>
      </c>
      <c r="J50" s="22">
        <f>IF(OR($A50="",$B50="",$C50=""),"",'MPTO_working_3-way'!G49)</f>
        <v>2.7427727077744035</v>
      </c>
      <c r="K50" s="17">
        <f>IF(OR($A50="",$B50="",$C50=""),"",'OddsRatio_working_3-way'!H49)</f>
        <v>2.8634306404855354</v>
      </c>
      <c r="L50" s="21">
        <f>IF(OR($A50="",$B50="",$C50=""),"",'OddsRatio_working_3-way'!I49)</f>
        <v>3.4808323587186938</v>
      </c>
      <c r="M50" s="22">
        <f>IF(OR($A50="",$B50="",$C50=""),"",'OddsRatio_working_3-way'!J49)</f>
        <v>2.7511757826249608</v>
      </c>
      <c r="N50" s="23">
        <f t="shared" si="16"/>
        <v>34.870872196148653</v>
      </c>
      <c r="O50" s="24">
        <f t="shared" si="17"/>
        <v>28.896112162540632</v>
      </c>
      <c r="P50" s="24">
        <f t="shared" si="18"/>
        <v>36.233015641310715</v>
      </c>
      <c r="Q50" t="s">
        <v>96</v>
      </c>
      <c r="R50" t="s">
        <v>76</v>
      </c>
      <c r="S50" t="s">
        <v>192</v>
      </c>
      <c r="T50" s="35">
        <v>100</v>
      </c>
      <c r="U50" s="35">
        <f t="shared" si="19"/>
        <v>85.31571218795888</v>
      </c>
      <c r="V50" s="35">
        <f t="shared" si="20"/>
        <v>73.821989528795811</v>
      </c>
      <c r="W50" s="35">
        <f t="shared" si="21"/>
        <v>38.271604938271601</v>
      </c>
      <c r="X50" s="35">
        <f t="shared" si="22"/>
        <v>87.906405532932581</v>
      </c>
      <c r="Y50" s="35">
        <f t="shared" si="23"/>
        <v>76.412682873769512</v>
      </c>
      <c r="Z50" s="35">
        <f t="shared" si="24"/>
        <v>40.862298283245302</v>
      </c>
      <c r="AA50" s="35">
        <f t="shared" si="25"/>
        <v>-2.5906933449737011</v>
      </c>
      <c r="AB50" s="35">
        <f t="shared" si="26"/>
        <v>-2.5906933449737011</v>
      </c>
      <c r="AC50" s="35">
        <f t="shared" si="27"/>
        <v>-2.5906933449737011</v>
      </c>
      <c r="AF50">
        <v>2.0499999999999998</v>
      </c>
      <c r="AG50">
        <v>1.73</v>
      </c>
      <c r="AJ50" t="s">
        <v>144</v>
      </c>
    </row>
    <row r="51" spans="1:36" ht="15" x14ac:dyDescent="0.25">
      <c r="A51">
        <v>6.81</v>
      </c>
      <c r="B51">
        <v>3.82</v>
      </c>
      <c r="C51">
        <v>1.62</v>
      </c>
      <c r="D51" s="20">
        <f t="shared" si="3"/>
        <v>2.5906933449737046E-2</v>
      </c>
      <c r="E51" s="17">
        <f>IF(OR($A51="",$B51="",$C51=""),"",A51*'MPTO_working_3-way'!$I50)</f>
        <v>6.9864262167927089</v>
      </c>
      <c r="F51" s="21">
        <f>IF(OR($A51="",$B51="",$C51=""),"",B51*'MPTO_working_3-way'!$I50)</f>
        <v>3.9189644857779955</v>
      </c>
      <c r="G51" s="22">
        <f>IF(OR($A51="",$B51="",$C51=""),"",C51*'MPTO_working_3-way'!$I50)</f>
        <v>1.6619692321885742</v>
      </c>
      <c r="H51" s="17">
        <f>IF(OR($A51="",$B51="",$C51=""),"",'MPTO_working_3-way'!E50)</f>
        <v>7.2355112947654625</v>
      </c>
      <c r="I51" s="21">
        <f>IF(OR($A51="",$B51="",$C51=""),"",'MPTO_working_3-way'!F50)</f>
        <v>3.950313584173176</v>
      </c>
      <c r="J51" s="22">
        <f>IF(OR($A51="",$B51="",$C51=""),"",'MPTO_working_3-way'!G50)</f>
        <v>1.6429849387928424</v>
      </c>
      <c r="K51" s="17">
        <f>IF(OR($A51="",$B51="",$C51=""),"",'OddsRatio_working_3-way'!H50)</f>
        <v>7.0892824112869119</v>
      </c>
      <c r="L51" s="21">
        <f>IF(OR($A51="",$B51="",$C51=""),"",'OddsRatio_working_3-way'!I50)</f>
        <v>3.9555553183871064</v>
      </c>
      <c r="M51" s="22">
        <f>IF(OR($A51="",$B51="",$C51=""),"",'OddsRatio_working_3-way'!J50)</f>
        <v>1.6498029423404277</v>
      </c>
      <c r="N51" s="23">
        <f t="shared" si="16"/>
        <v>14.313469704959894</v>
      </c>
      <c r="O51" s="24">
        <f t="shared" si="17"/>
        <v>25.516944683449445</v>
      </c>
      <c r="P51" s="24">
        <f t="shared" si="18"/>
        <v>60.169585611590662</v>
      </c>
      <c r="Q51" t="s">
        <v>132</v>
      </c>
      <c r="R51" t="s">
        <v>103</v>
      </c>
      <c r="S51" t="s">
        <v>192</v>
      </c>
      <c r="T51" s="35">
        <v>100</v>
      </c>
      <c r="U51" s="35">
        <f t="shared" si="19"/>
        <v>71.346704871060169</v>
      </c>
      <c r="V51" s="35">
        <f t="shared" si="20"/>
        <v>72.14484679665739</v>
      </c>
      <c r="W51" s="35">
        <f t="shared" si="21"/>
        <v>54.337899543379002</v>
      </c>
      <c r="X51" s="35">
        <f t="shared" si="22"/>
        <v>73.517253659963615</v>
      </c>
      <c r="Y51" s="35">
        <f t="shared" si="23"/>
        <v>74.315395585560836</v>
      </c>
      <c r="Z51" s="35">
        <f t="shared" si="24"/>
        <v>56.508448332282448</v>
      </c>
      <c r="AA51" s="35">
        <f t="shared" si="25"/>
        <v>-2.1705487889034458</v>
      </c>
      <c r="AB51" s="35">
        <f t="shared" si="26"/>
        <v>-2.1705487889034458</v>
      </c>
      <c r="AC51" s="35">
        <f t="shared" si="27"/>
        <v>-2.1705487889034458</v>
      </c>
      <c r="AF51">
        <v>2.15</v>
      </c>
      <c r="AG51">
        <v>1.78</v>
      </c>
      <c r="AJ51" t="s">
        <v>145</v>
      </c>
    </row>
    <row r="52" spans="1:36" ht="15" x14ac:dyDescent="0.25">
      <c r="A52">
        <v>3.49</v>
      </c>
      <c r="B52">
        <v>3.59</v>
      </c>
      <c r="C52">
        <v>2.19</v>
      </c>
      <c r="D52" s="20">
        <f t="shared" si="3"/>
        <v>2.1705487889034591E-2</v>
      </c>
      <c r="E52" s="17">
        <f>IF(OR($A52="",$B52="",$C52=""),"",A52*'MPTO_working_3-way'!$I51)</f>
        <v>3.5657521527327312</v>
      </c>
      <c r="F52" s="21">
        <f>IF(OR($A52="",$B52="",$C52=""),"",B52*'MPTO_working_3-way'!$I51)</f>
        <v>3.667922701521634</v>
      </c>
      <c r="G52" s="22">
        <f>IF(OR($A52="",$B52="",$C52=""),"",C52*'MPTO_working_3-way'!$I51)</f>
        <v>2.2375350184769855</v>
      </c>
      <c r="H52" s="17">
        <f>IF(OR($A52="",$B52="",$C52=""),"",'MPTO_working_3-way'!E51)</f>
        <v>3.5804078678844857</v>
      </c>
      <c r="I52" s="21">
        <f>IF(OR($A52="",$B52="",$C52=""),"",'MPTO_working_3-way'!F51)</f>
        <v>3.6857341199044731</v>
      </c>
      <c r="J52" s="22">
        <f>IF(OR($A52="",$B52="",$C52=""),"",'MPTO_working_3-way'!G51)</f>
        <v>2.2252592464656087</v>
      </c>
      <c r="K52" s="17">
        <f>IF(OR($A52="",$B52="",$C52=""),"",'OddsRatio_working_3-way'!H51)</f>
        <v>3.574530056743483</v>
      </c>
      <c r="L52" s="21">
        <f>IF(OR($A52="",$B52="",$C52=""),"",'OddsRatio_working_3-way'!I51)</f>
        <v>3.6779248381388037</v>
      </c>
      <c r="M52" s="22">
        <f>IF(OR($A52="",$B52="",$C52=""),"",'OddsRatio_working_3-way'!J51)</f>
        <v>2.2303978986043149</v>
      </c>
      <c r="N52" s="23">
        <f t="shared" si="16"/>
        <v>28.044573968317376</v>
      </c>
      <c r="O52" s="24">
        <f t="shared" si="17"/>
        <v>27.263388063907428</v>
      </c>
      <c r="P52" s="24">
        <f t="shared" si="18"/>
        <v>44.692037967775192</v>
      </c>
      <c r="Q52" t="s">
        <v>133</v>
      </c>
      <c r="R52" t="s">
        <v>134</v>
      </c>
      <c r="S52" t="s">
        <v>192</v>
      </c>
      <c r="T52" s="35">
        <v>100</v>
      </c>
      <c r="U52" s="35">
        <f t="shared" si="19"/>
        <v>57.446808510638299</v>
      </c>
      <c r="V52" s="35">
        <f t="shared" si="20"/>
        <v>71.509971509971507</v>
      </c>
      <c r="W52" s="35">
        <f t="shared" si="21"/>
        <v>68.253968253968253</v>
      </c>
      <c r="X52" s="35">
        <f t="shared" si="22"/>
        <v>60.236060236060226</v>
      </c>
      <c r="Y52" s="35">
        <f t="shared" si="23"/>
        <v>74.299223235393441</v>
      </c>
      <c r="Z52" s="35">
        <f t="shared" si="24"/>
        <v>71.043219979390187</v>
      </c>
      <c r="AA52" s="35">
        <f t="shared" si="25"/>
        <v>-2.7892517254219271</v>
      </c>
      <c r="AB52" s="35">
        <f t="shared" si="26"/>
        <v>-2.7892517254219342</v>
      </c>
      <c r="AC52" s="35">
        <f t="shared" si="27"/>
        <v>-2.7892517254219342</v>
      </c>
      <c r="AF52">
        <v>2.02</v>
      </c>
      <c r="AG52">
        <v>1.89</v>
      </c>
      <c r="AJ52" t="s">
        <v>145</v>
      </c>
    </row>
    <row r="53" spans="1:36" ht="15" x14ac:dyDescent="0.25">
      <c r="A53">
        <v>2.35</v>
      </c>
      <c r="B53">
        <v>3.51</v>
      </c>
      <c r="C53">
        <v>3.15</v>
      </c>
      <c r="D53" s="20">
        <f t="shared" si="3"/>
        <v>2.7892517254219484E-2</v>
      </c>
      <c r="E53" s="17">
        <f>IF(OR($A53="",$B53="",$C53=""),"",A53*'MPTO_working_3-way'!$I52)</f>
        <v>2.4155474155474157</v>
      </c>
      <c r="F53" s="21">
        <f>IF(OR($A53="",$B53="",$C53=""),"",B53*'MPTO_working_3-way'!$I52)</f>
        <v>3.6079027355623103</v>
      </c>
      <c r="G53" s="22">
        <f>IF(OR($A53="",$B53="",$C53=""),"",C53*'MPTO_working_3-way'!$I52)</f>
        <v>3.2378614293507915</v>
      </c>
      <c r="H53" s="17">
        <f>IF(OR($A53="",$B53="",$C53=""),"",'MPTO_working_3-way'!E52)</f>
        <v>2.4024923889902152</v>
      </c>
      <c r="I53" s="21">
        <f>IF(OR($A53="",$B53="",$C53=""),"",'MPTO_working_3-way'!F52)</f>
        <v>3.6284104358026377</v>
      </c>
      <c r="J53" s="22">
        <f>IF(OR($A53="",$B53="",$C53=""),"",'MPTO_working_3-way'!G52)</f>
        <v>3.2450378890772678</v>
      </c>
      <c r="K53" s="17">
        <f>IF(OR($A53="",$B53="",$C53=""),"",'OddsRatio_working_3-way'!H52)</f>
        <v>2.4082295966863403</v>
      </c>
      <c r="L53" s="21">
        <f>IF(OR($A53="",$B53="",$C53=""),"",'OddsRatio_working_3-way'!I52)</f>
        <v>3.6182639168020101</v>
      </c>
      <c r="M53" s="22">
        <f>IF(OR($A53="",$B53="",$C53=""),"",'OddsRatio_working_3-way'!J52)</f>
        <v>3.24273602435232</v>
      </c>
      <c r="N53" s="23">
        <f t="shared" si="16"/>
        <v>41.398483572030322</v>
      </c>
      <c r="O53" s="24">
        <f t="shared" si="17"/>
        <v>27.716933445661329</v>
      </c>
      <c r="P53" s="24">
        <f t="shared" si="18"/>
        <v>30.884582982308334</v>
      </c>
      <c r="Q53" t="s">
        <v>109</v>
      </c>
      <c r="R53" t="s">
        <v>106</v>
      </c>
      <c r="S53" t="s">
        <v>192</v>
      </c>
      <c r="T53" s="35">
        <v>100</v>
      </c>
      <c r="U53" s="35">
        <f t="shared" si="19"/>
        <v>37.888198757763973</v>
      </c>
      <c r="V53" s="35">
        <f t="shared" si="20"/>
        <v>76.24703087885986</v>
      </c>
      <c r="W53" s="35">
        <f t="shared" si="21"/>
        <v>82.547993019197207</v>
      </c>
      <c r="X53" s="35">
        <f t="shared" si="22"/>
        <v>41.204976101942933</v>
      </c>
      <c r="Y53" s="35">
        <f t="shared" si="23"/>
        <v>79.563808223038819</v>
      </c>
      <c r="Z53" s="35">
        <f t="shared" si="24"/>
        <v>85.864770363376167</v>
      </c>
      <c r="AA53" s="35">
        <f t="shared" si="25"/>
        <v>-3.3167773441789592</v>
      </c>
      <c r="AB53" s="35">
        <f t="shared" si="26"/>
        <v>-3.3167773441789592</v>
      </c>
      <c r="AC53" s="35">
        <f t="shared" si="27"/>
        <v>-3.3167773441789592</v>
      </c>
      <c r="AF53">
        <v>2.06</v>
      </c>
      <c r="AG53">
        <v>1.84</v>
      </c>
      <c r="AJ53" t="s">
        <v>146</v>
      </c>
    </row>
    <row r="54" spans="1:36" ht="15" x14ac:dyDescent="0.25">
      <c r="A54">
        <v>1.61</v>
      </c>
      <c r="B54">
        <v>4.21</v>
      </c>
      <c r="C54">
        <v>5.73</v>
      </c>
      <c r="D54" s="20">
        <f t="shared" si="3"/>
        <v>3.316777344178945E-2</v>
      </c>
      <c r="E54" s="17">
        <f>IF(OR($A54="",$B54="",$C54=""),"",A54*'MPTO_working_3-way'!$I53)</f>
        <v>1.6634001152412812</v>
      </c>
      <c r="F54" s="21">
        <f>IF(OR($A54="",$B54="",$C54=""),"",B54*'MPTO_working_3-way'!$I53)</f>
        <v>4.3496363261899331</v>
      </c>
      <c r="G54" s="22">
        <f>IF(OR($A54="",$B54="",$C54=""),"",C54*'MPTO_working_3-way'!$I53)</f>
        <v>5.9200513418214538</v>
      </c>
      <c r="H54" s="17">
        <f>IF(OR($A54="",$B54="",$C54=""),"",'MPTO_working_3-way'!E53)</f>
        <v>1.6391774210618699</v>
      </c>
      <c r="I54" s="21">
        <f>IF(OR($A54="",$B54="",$C54=""),"",'MPTO_working_3-way'!F53)</f>
        <v>4.4155224441011605</v>
      </c>
      <c r="J54" s="22">
        <f>IF(OR($A54="",$B54="",$C54=""),"",'MPTO_working_3-way'!G53)</f>
        <v>6.1175494968448403</v>
      </c>
      <c r="K54" s="17">
        <f>IF(OR($A54="",$B54="",$C54=""),"",'OddsRatio_working_3-way'!H53)</f>
        <v>1.6474603585333301</v>
      </c>
      <c r="L54" s="21">
        <f>IF(OR($A54="",$B54="",$C54=""),"",'OddsRatio_working_3-way'!I53)</f>
        <v>4.4071274604786694</v>
      </c>
      <c r="M54" s="22">
        <f>IF(OR($A54="",$B54="",$C54=""),"",'OddsRatio_working_3-way'!J53)</f>
        <v>6.0204713046928688</v>
      </c>
      <c r="N54" s="23">
        <f t="shared" si="16"/>
        <v>60.11782678366275</v>
      </c>
      <c r="O54" s="24">
        <f t="shared" si="17"/>
        <v>22.990427819880534</v>
      </c>
      <c r="P54" s="24">
        <f t="shared" si="18"/>
        <v>16.891745396456727</v>
      </c>
      <c r="Q54" t="s">
        <v>105</v>
      </c>
      <c r="R54" t="s">
        <v>135</v>
      </c>
      <c r="S54" t="s">
        <v>192</v>
      </c>
      <c r="T54" s="35">
        <v>100</v>
      </c>
      <c r="U54" s="35">
        <f t="shared" si="19"/>
        <v>57.983193277310924</v>
      </c>
      <c r="V54" s="35">
        <f t="shared" si="20"/>
        <v>71.83098591549296</v>
      </c>
      <c r="W54" s="35">
        <f t="shared" si="21"/>
        <v>67.426710097719877</v>
      </c>
      <c r="X54" s="35">
        <f t="shared" si="22"/>
        <v>60.742303986787171</v>
      </c>
      <c r="Y54" s="35">
        <f t="shared" si="23"/>
        <v>74.590096624969206</v>
      </c>
      <c r="Z54" s="35">
        <f t="shared" si="24"/>
        <v>70.185820807196123</v>
      </c>
      <c r="AA54" s="35">
        <f t="shared" si="25"/>
        <v>-2.7591107094762464</v>
      </c>
      <c r="AB54" s="35">
        <f t="shared" si="26"/>
        <v>-2.7591107094762464</v>
      </c>
      <c r="AC54" s="35">
        <f t="shared" si="27"/>
        <v>-2.7591107094762464</v>
      </c>
      <c r="AF54">
        <v>1.93</v>
      </c>
      <c r="AG54">
        <v>1.95</v>
      </c>
      <c r="AJ54" t="s">
        <v>146</v>
      </c>
    </row>
    <row r="55" spans="1:36" ht="15" x14ac:dyDescent="0.25">
      <c r="A55">
        <v>2.38</v>
      </c>
      <c r="B55">
        <v>3.55</v>
      </c>
      <c r="C55">
        <v>3.07</v>
      </c>
      <c r="D55" s="20">
        <f t="shared" si="3"/>
        <v>2.7591107094762535E-2</v>
      </c>
      <c r="E55" s="17">
        <f>IF(OR($A55="",$B55="",$C55=""),"",A55*'MPTO_working_3-way'!$I54)</f>
        <v>2.4456668348855346</v>
      </c>
      <c r="F55" s="21">
        <f>IF(OR($A55="",$B55="",$C55=""),"",B55*'MPTO_working_3-way'!$I54)</f>
        <v>3.6479484301864069</v>
      </c>
      <c r="G55" s="22">
        <f>IF(OR($A55="",$B55="",$C55=""),"",C55*'MPTO_working_3-way'!$I54)</f>
        <v>3.1547046987809209</v>
      </c>
      <c r="H55" s="17">
        <f>IF(OR($A55="",$B55="",$C55=""),"",'MPTO_working_3-way'!E54)</f>
        <v>2.4332615276566512</v>
      </c>
      <c r="I55" s="21">
        <f>IF(OR($A55="",$B55="",$C55=""),"",'MPTO_working_3-way'!F54)</f>
        <v>3.6698176251513264</v>
      </c>
      <c r="J55" s="22">
        <f>IF(OR($A55="",$B55="",$C55=""),"",'MPTO_working_3-way'!G54)</f>
        <v>3.1591996859284497</v>
      </c>
      <c r="K55" s="17">
        <f>IF(OR($A55="",$B55="",$C55=""),"",'OddsRatio_working_3-way'!H54)</f>
        <v>2.4387966704363069</v>
      </c>
      <c r="L55" s="21">
        <f>IF(OR($A55="",$B55="",$C55=""),"",'OddsRatio_working_3-way'!I54)</f>
        <v>3.658646021458392</v>
      </c>
      <c r="M55" s="22">
        <f>IF(OR($A55="",$B55="",$C55=""),"",'OddsRatio_working_3-way'!J54)</f>
        <v>3.1581950056544597</v>
      </c>
      <c r="N55" s="23">
        <f t="shared" si="16"/>
        <v>40.888643773378206</v>
      </c>
      <c r="O55" s="24">
        <f t="shared" si="17"/>
        <v>27.412668219898627</v>
      </c>
      <c r="P55" s="24">
        <f t="shared" si="18"/>
        <v>31.69868800672317</v>
      </c>
      <c r="Q55" t="s">
        <v>140</v>
      </c>
      <c r="R55" t="s">
        <v>110</v>
      </c>
      <c r="S55" t="s">
        <v>192</v>
      </c>
      <c r="T55" s="35">
        <v>100</v>
      </c>
      <c r="U55" s="35">
        <f t="shared" si="19"/>
        <v>70.674486803519059</v>
      </c>
      <c r="V55" s="35">
        <f t="shared" si="20"/>
        <v>72.752043596730246</v>
      </c>
      <c r="W55" s="35">
        <f t="shared" si="21"/>
        <v>53.703703703703695</v>
      </c>
      <c r="X55" s="35">
        <f t="shared" si="22"/>
        <v>73.544252699566044</v>
      </c>
      <c r="Y55" s="35">
        <f t="shared" si="23"/>
        <v>75.621809492777231</v>
      </c>
      <c r="Z55" s="35">
        <f t="shared" si="24"/>
        <v>56.573469599750695</v>
      </c>
      <c r="AA55" s="35">
        <f t="shared" si="25"/>
        <v>-2.8697658960469852</v>
      </c>
      <c r="AB55" s="35">
        <f t="shared" si="26"/>
        <v>-2.8697658960469852</v>
      </c>
      <c r="AC55" s="35">
        <f t="shared" si="27"/>
        <v>-2.8697658960469994</v>
      </c>
      <c r="AF55">
        <v>1.85</v>
      </c>
      <c r="AG55">
        <v>2.04</v>
      </c>
      <c r="AJ55" t="s">
        <v>146</v>
      </c>
    </row>
    <row r="56" spans="1:36" ht="15" x14ac:dyDescent="0.25">
      <c r="A56">
        <v>3.41</v>
      </c>
      <c r="B56">
        <v>3.67</v>
      </c>
      <c r="C56">
        <v>2.16</v>
      </c>
      <c r="D56" s="20">
        <f t="shared" si="3"/>
        <v>2.8697658960469941E-2</v>
      </c>
      <c r="E56" s="17">
        <f>IF(OR($A56="",$B56="",$C56=""),"",A56*'MPTO_working_3-way'!$I55)</f>
        <v>3.5078590170552024</v>
      </c>
      <c r="F56" s="21">
        <f>IF(OR($A56="",$B56="",$C56=""),"",B56*'MPTO_working_3-way'!$I55)</f>
        <v>3.7753204083849248</v>
      </c>
      <c r="G56" s="22">
        <f>IF(OR($A56="",$B56="",$C56=""),"",C56*'MPTO_working_3-way'!$I55)</f>
        <v>2.2219869433546151</v>
      </c>
      <c r="H56" s="17">
        <f>IF(OR($A56="",$B56="",$C56=""),"",'MPTO_working_3-way'!E55)</f>
        <v>3.5249838171609555</v>
      </c>
      <c r="I56" s="21">
        <f>IF(OR($A56="",$B56="",$C56=""),"",'MPTO_working_3-way'!F55)</f>
        <v>3.803529769544205</v>
      </c>
      <c r="J56" s="22">
        <f>IF(OR($A56="",$B56="",$C56=""),"",'MPTO_working_3-way'!G55)</f>
        <v>2.2055722268977407</v>
      </c>
      <c r="K56" s="17">
        <f>IF(OR($A56="",$B56="",$C56=""),"",'OddsRatio_working_3-way'!H55)</f>
        <v>3.5188268331631494</v>
      </c>
      <c r="L56" s="21">
        <f>IF(OR($A56="",$B56="",$C56=""),"",'OddsRatio_working_3-way'!I55)</f>
        <v>3.7905674873633228</v>
      </c>
      <c r="M56" s="22">
        <f>IF(OR($A56="",$B56="",$C56=""),"",'OddsRatio_working_3-way'!J55)</f>
        <v>2.2123813802776984</v>
      </c>
      <c r="N56" s="23">
        <f t="shared" si="16"/>
        <v>28.507417063741798</v>
      </c>
      <c r="O56" s="24">
        <f t="shared" si="17"/>
        <v>26.487818034702865</v>
      </c>
      <c r="P56" s="24">
        <f t="shared" si="18"/>
        <v>45.004764901555333</v>
      </c>
      <c r="Q56" t="s">
        <v>138</v>
      </c>
      <c r="R56" t="s">
        <v>141</v>
      </c>
      <c r="S56" t="s">
        <v>192</v>
      </c>
      <c r="T56" s="35">
        <v>100</v>
      </c>
      <c r="U56" s="35">
        <f t="shared" si="19"/>
        <v>13.043478260869554</v>
      </c>
      <c r="V56" s="35">
        <f t="shared" si="20"/>
        <v>88.317757009345797</v>
      </c>
      <c r="W56" s="35">
        <f t="shared" si="21"/>
        <v>95.155038759689916</v>
      </c>
      <c r="X56" s="35">
        <f t="shared" si="22"/>
        <v>16.527204230964283</v>
      </c>
      <c r="Y56" s="35">
        <f t="shared" si="23"/>
        <v>91.801482979440522</v>
      </c>
      <c r="Z56" s="35">
        <f t="shared" si="24"/>
        <v>98.63876472978464</v>
      </c>
      <c r="AA56" s="35">
        <f t="shared" si="25"/>
        <v>-3.4837259700947296</v>
      </c>
      <c r="AB56" s="35">
        <f t="shared" si="26"/>
        <v>-3.4837259700947243</v>
      </c>
      <c r="AC56" s="35">
        <f t="shared" si="27"/>
        <v>-3.4837259700947243</v>
      </c>
      <c r="AF56">
        <v>1.83</v>
      </c>
      <c r="AG56">
        <v>2.0499999999999998</v>
      </c>
      <c r="AJ56" t="s">
        <v>146</v>
      </c>
    </row>
    <row r="57" spans="1:36" ht="15" x14ac:dyDescent="0.25">
      <c r="A57">
        <v>1.1499999999999999</v>
      </c>
      <c r="B57">
        <v>8.56</v>
      </c>
      <c r="C57">
        <v>20.64</v>
      </c>
      <c r="D57" s="20">
        <f t="shared" si="3"/>
        <v>3.4837259700947198E-2</v>
      </c>
      <c r="E57" s="17">
        <f>IF(OR($A57="",$B57="",$C57=""),"",A57*'MPTO_working_3-way'!$I56)</f>
        <v>1.1900628486560891</v>
      </c>
      <c r="F57" s="21">
        <f>IF(OR($A57="",$B57="",$C57=""),"",B57*'MPTO_working_3-way'!$I56)</f>
        <v>8.8582069430401091</v>
      </c>
      <c r="G57" s="22">
        <f>IF(OR($A57="",$B57="",$C57=""),"",C57*'MPTO_working_3-way'!$I56)</f>
        <v>21.359041040227552</v>
      </c>
      <c r="H57" s="17">
        <f>IF(OR($A57="",$B57="",$C57=""),"",'MPTO_working_3-way'!E56)</f>
        <v>1.1655652885851255</v>
      </c>
      <c r="I57" s="21">
        <f>IF(OR($A57="",$B57="",$C57=""),"",'MPTO_working_3-way'!F56)</f>
        <v>9.5047990199869776</v>
      </c>
      <c r="J57" s="22">
        <f>IF(OR($A57="",$B57="",$C57=""),"",'MPTO_working_3-way'!G56)</f>
        <v>27.146477026564821</v>
      </c>
      <c r="K57" s="17">
        <f>IF(OR($A57="",$B57="",$C57=""),"",'OddsRatio_working_3-way'!H56)</f>
        <v>1.1714581876726451</v>
      </c>
      <c r="L57" s="21">
        <f>IF(OR($A57="",$B57="",$C57=""),"",'OddsRatio_working_3-way'!I56)</f>
        <v>9.6414926587013046</v>
      </c>
      <c r="M57" s="22">
        <f>IF(OR($A57="",$B57="",$C57=""),"",'OddsRatio_working_3-way'!J56)</f>
        <v>23.449592039271643</v>
      </c>
      <c r="N57" s="23">
        <f t="shared" si="16"/>
        <v>84.029175528777927</v>
      </c>
      <c r="O57" s="24">
        <f t="shared" si="17"/>
        <v>11.288966338562453</v>
      </c>
      <c r="P57" s="24">
        <f t="shared" si="18"/>
        <v>4.681858132659622</v>
      </c>
      <c r="Q57" t="s">
        <v>131</v>
      </c>
      <c r="R57" t="s">
        <v>128</v>
      </c>
      <c r="S57" t="s">
        <v>193</v>
      </c>
      <c r="T57" s="35">
        <v>100</v>
      </c>
      <c r="U57" s="35">
        <f t="shared" si="19"/>
        <v>45.945945945945937</v>
      </c>
      <c r="V57" s="35">
        <f t="shared" si="20"/>
        <v>72.222222222222229</v>
      </c>
      <c r="W57" s="35">
        <f t="shared" si="21"/>
        <v>78.94736842105263</v>
      </c>
      <c r="X57" s="35">
        <f t="shared" si="22"/>
        <v>48.830409356725148</v>
      </c>
      <c r="Y57" s="35">
        <f t="shared" si="23"/>
        <v>75.106685633001419</v>
      </c>
      <c r="Z57" s="35">
        <f t="shared" si="24"/>
        <v>81.831831831831821</v>
      </c>
      <c r="AA57" s="35">
        <f t="shared" si="25"/>
        <v>-2.8844634107792118</v>
      </c>
      <c r="AB57" s="35">
        <f t="shared" si="26"/>
        <v>-2.8844634107791904</v>
      </c>
      <c r="AC57" s="35">
        <f t="shared" si="27"/>
        <v>-2.8844634107791904</v>
      </c>
      <c r="AF57">
        <v>1.4</v>
      </c>
      <c r="AG57">
        <v>3.02</v>
      </c>
      <c r="AJ57" t="s">
        <v>147</v>
      </c>
    </row>
    <row r="58" spans="1:36" ht="15" x14ac:dyDescent="0.25">
      <c r="A58">
        <v>1.85</v>
      </c>
      <c r="B58">
        <v>3.6</v>
      </c>
      <c r="C58">
        <v>4.75</v>
      </c>
      <c r="D58" s="20">
        <f t="shared" si="3"/>
        <v>2.8844634107791922E-2</v>
      </c>
      <c r="E58" s="17">
        <f>IF(OR($A58="",$B58="",$C58=""),"",A58*'MPTO_working_3-way'!$I57)</f>
        <v>1.9033625730994153</v>
      </c>
      <c r="F58" s="21">
        <f>IF(OR($A58="",$B58="",$C58=""),"",B58*'MPTO_working_3-way'!$I57)</f>
        <v>3.703840682788051</v>
      </c>
      <c r="G58" s="22">
        <f>IF(OR($A58="",$B58="",$C58=""),"",C58*'MPTO_working_3-way'!$I57)</f>
        <v>4.8870120120120113</v>
      </c>
      <c r="H58" s="17">
        <f>IF(OR($A58="",$B58="",$C58=""),"",'MPTO_working_3-way'!E57)</f>
        <v>1.8835028528901019</v>
      </c>
      <c r="I58" s="21">
        <f>IF(OR($A58="",$B58="",$C58=""),"",'MPTO_working_3-way'!F57)</f>
        <v>3.7290766208251473</v>
      </c>
      <c r="J58" s="22">
        <f>IF(OR($A58="",$B58="",$C58=""),"",'MPTO_working_3-way'!G57)</f>
        <v>4.9773174249377208</v>
      </c>
      <c r="K58" s="17">
        <f>IF(OR($A58="",$B58="",$C58=""),"",'OddsRatio_working_3-way'!H57)</f>
        <v>1.891074681945599</v>
      </c>
      <c r="L58" s="21">
        <f>IF(OR($A58="",$B58="",$C58=""),"",'OddsRatio_working_3-way'!I57)</f>
        <v>3.7256402035983016</v>
      </c>
      <c r="M58" s="22">
        <f>IF(OR($A58="",$B58="",$C58=""),"",'OddsRatio_working_3-way'!J57)</f>
        <v>4.9312118321129352</v>
      </c>
      <c r="N58" s="23">
        <f t="shared" si="16"/>
        <v>52.538597434518778</v>
      </c>
      <c r="O58" s="24">
        <f t="shared" si="17"/>
        <v>26.999001459405488</v>
      </c>
      <c r="P58" s="24">
        <f t="shared" si="18"/>
        <v>20.462401106075738</v>
      </c>
      <c r="Q58" t="s">
        <v>86</v>
      </c>
      <c r="R58" t="s">
        <v>130</v>
      </c>
      <c r="S58" t="s">
        <v>193</v>
      </c>
      <c r="T58" s="35">
        <v>100</v>
      </c>
      <c r="U58" s="35">
        <f t="shared" si="19"/>
        <v>58.333333333333336</v>
      </c>
      <c r="V58" s="35">
        <f t="shared" si="20"/>
        <v>71.098265895953759</v>
      </c>
      <c r="W58" s="35">
        <f t="shared" si="21"/>
        <v>67.741935483870961</v>
      </c>
      <c r="X58" s="35">
        <f t="shared" si="22"/>
        <v>61.159798620175273</v>
      </c>
      <c r="Y58" s="35">
        <f t="shared" si="23"/>
        <v>73.924731182795696</v>
      </c>
      <c r="Z58" s="35">
        <f t="shared" si="24"/>
        <v>70.568400770712913</v>
      </c>
      <c r="AA58" s="35">
        <f t="shared" si="25"/>
        <v>-2.8264652868419375</v>
      </c>
      <c r="AB58" s="35">
        <f t="shared" si="26"/>
        <v>-2.8264652868419375</v>
      </c>
      <c r="AC58" s="35">
        <f t="shared" si="27"/>
        <v>-2.8264652868419518</v>
      </c>
      <c r="AF58">
        <v>2.0699999999999998</v>
      </c>
      <c r="AG58">
        <v>1.83</v>
      </c>
      <c r="AJ58" t="s">
        <v>147</v>
      </c>
    </row>
    <row r="59" spans="1:36" ht="15" x14ac:dyDescent="0.25">
      <c r="A59">
        <v>2.4</v>
      </c>
      <c r="B59">
        <v>3.46</v>
      </c>
      <c r="C59">
        <v>3.1</v>
      </c>
      <c r="D59" s="20">
        <f t="shared" si="3"/>
        <v>2.8264652868419393E-2</v>
      </c>
      <c r="E59" s="17">
        <f>IF(OR($A59="",$B59="",$C59=""),"",A59*'MPTO_working_3-way'!$I58)</f>
        <v>2.4678351668842065</v>
      </c>
      <c r="F59" s="21">
        <f>IF(OR($A59="",$B59="",$C59=""),"",B59*'MPTO_working_3-way'!$I58)</f>
        <v>3.557795698924731</v>
      </c>
      <c r="G59" s="22">
        <f>IF(OR($A59="",$B59="",$C59=""),"",C59*'MPTO_working_3-way'!$I58)</f>
        <v>3.1876204238921004</v>
      </c>
      <c r="H59" s="17">
        <f>IF(OR($A59="",$B59="",$C59=""),"",'MPTO_working_3-way'!E58)</f>
        <v>2.4555236181415814</v>
      </c>
      <c r="I59" s="21">
        <f>IF(OR($A59="",$B59="",$C59=""),"",'MPTO_working_3-way'!F58)</f>
        <v>3.5765917637687328</v>
      </c>
      <c r="J59" s="22">
        <f>IF(OR($A59="",$B59="",$C59=""),"",'MPTO_working_3-way'!G58)</f>
        <v>3.193265079968906</v>
      </c>
      <c r="K59" s="17">
        <f>IF(OR($A59="",$B59="",$C59=""),"",'OddsRatio_working_3-way'!H58)</f>
        <v>2.4610093485379991</v>
      </c>
      <c r="L59" s="21">
        <f>IF(OR($A59="",$B59="",$C59=""),"",'OddsRatio_working_3-way'!I58)</f>
        <v>3.5672021410024826</v>
      </c>
      <c r="M59" s="22">
        <f>IF(OR($A59="",$B59="",$C59=""),"",'OddsRatio_working_3-way'!J58)</f>
        <v>3.1915140228069983</v>
      </c>
      <c r="N59" s="23">
        <f t="shared" si="16"/>
        <v>40.521344918775974</v>
      </c>
      <c r="O59" s="24">
        <f t="shared" si="17"/>
        <v>28.107291273139406</v>
      </c>
      <c r="P59" s="24">
        <f t="shared" si="18"/>
        <v>31.371363808084624</v>
      </c>
      <c r="Q59" t="s">
        <v>136</v>
      </c>
      <c r="R59" t="s">
        <v>139</v>
      </c>
      <c r="S59" t="s">
        <v>193</v>
      </c>
      <c r="T59" s="35">
        <v>100</v>
      </c>
      <c r="U59" s="35">
        <f t="shared" si="19"/>
        <v>39.024390243902438</v>
      </c>
      <c r="V59" s="35">
        <f t="shared" si="20"/>
        <v>77.011494252873561</v>
      </c>
      <c r="W59" s="35">
        <f t="shared" si="21"/>
        <v>80.98859315589354</v>
      </c>
      <c r="X59" s="35">
        <f t="shared" si="22"/>
        <v>41.999912591232899</v>
      </c>
      <c r="Y59" s="35">
        <f t="shared" si="23"/>
        <v>79.987016600204015</v>
      </c>
      <c r="Z59" s="35">
        <f t="shared" si="24"/>
        <v>83.964115503224008</v>
      </c>
      <c r="AA59" s="35">
        <f t="shared" si="25"/>
        <v>-2.9755223473304611</v>
      </c>
      <c r="AB59" s="35">
        <f t="shared" si="26"/>
        <v>-2.975522347330454</v>
      </c>
      <c r="AC59" s="35">
        <f t="shared" si="27"/>
        <v>-2.9755223473304682</v>
      </c>
      <c r="AF59">
        <v>2.0299999999999998</v>
      </c>
      <c r="AG59">
        <v>1.86</v>
      </c>
      <c r="AJ59" t="s">
        <v>146</v>
      </c>
    </row>
    <row r="60" spans="1:36" s="50" customFormat="1" ht="15" x14ac:dyDescent="0.25">
      <c r="A60" s="60">
        <v>1.64</v>
      </c>
      <c r="B60" s="60">
        <v>4.3499999999999996</v>
      </c>
      <c r="C60" s="60">
        <v>5.26</v>
      </c>
      <c r="D60" s="61">
        <f t="shared" si="3"/>
        <v>2.9755223473304726E-2</v>
      </c>
      <c r="E60" s="62">
        <f>IF(OR($A60="",$B60="",$C60=""),"",A60*'MPTO_working_3-way'!$I59)</f>
        <v>1.6887985664962197</v>
      </c>
      <c r="F60" s="63">
        <f>IF(OR($A60="",$B60="",$C60=""),"",B60*'MPTO_working_3-way'!$I59)</f>
        <v>4.4794352221088749</v>
      </c>
      <c r="G60" s="64">
        <f>IF(OR($A60="",$B60="",$C60=""),"",C60*'MPTO_working_3-way'!$I59)</f>
        <v>5.4165124754695828</v>
      </c>
      <c r="H60" s="62">
        <f>IF(OR($A60="",$B60="",$C60=""),"",'MPTO_working_3-way'!E59)</f>
        <v>1.6671176505084528</v>
      </c>
      <c r="I60" s="63">
        <f>IF(OR($A60="",$B60="",$C60=""),"",'MPTO_working_3-way'!F59)</f>
        <v>4.5461437068099366</v>
      </c>
      <c r="J60" s="64">
        <f>IF(OR($A60="",$B60="",$C60=""),"",'MPTO_working_3-way'!G59)</f>
        <v>5.5495232048207992</v>
      </c>
      <c r="K60" s="62">
        <f>IF(OR($A60="",$B60="",$C60=""),"",'OddsRatio_working_3-way'!H59)</f>
        <v>1.6745918746663033</v>
      </c>
      <c r="L60" s="63">
        <f>IF(OR($A60="",$B60="",$C60=""),"",'OddsRatio_working_3-way'!I59)</f>
        <v>4.531066843956431</v>
      </c>
      <c r="M60" s="64">
        <f>IF(OR($A60="",$B60="",$C60=""),"",'OddsRatio_working_3-way'!J59)</f>
        <v>5.4902521657475809</v>
      </c>
      <c r="N60" s="65">
        <f t="shared" si="16"/>
        <v>59.213693085654242</v>
      </c>
      <c r="O60" s="66">
        <f t="shared" si="17"/>
        <v>22.324242910453556</v>
      </c>
      <c r="P60" s="66">
        <f t="shared" si="18"/>
        <v>18.462064003892198</v>
      </c>
      <c r="Q60" s="60" t="s">
        <v>142</v>
      </c>
      <c r="R60" s="60" t="s">
        <v>137</v>
      </c>
      <c r="S60" s="60" t="s">
        <v>193</v>
      </c>
      <c r="T60" s="50">
        <v>100</v>
      </c>
      <c r="U60" s="50">
        <f t="shared" si="19"/>
        <v>57.446808510638299</v>
      </c>
      <c r="V60" s="50">
        <f t="shared" si="20"/>
        <v>71.83098591549296</v>
      </c>
      <c r="W60" s="50">
        <f t="shared" si="21"/>
        <v>68.051118210862612</v>
      </c>
      <c r="X60" s="50">
        <f t="shared" si="22"/>
        <v>60.117895873644422</v>
      </c>
      <c r="Y60" s="50">
        <f t="shared" si="23"/>
        <v>74.502073278499083</v>
      </c>
      <c r="Z60" s="50">
        <f t="shared" si="24"/>
        <v>70.722205573868749</v>
      </c>
      <c r="AA60" s="50">
        <f t="shared" si="25"/>
        <v>-2.6710873630061229</v>
      </c>
      <c r="AB60" s="50">
        <f t="shared" si="26"/>
        <v>-2.6710873630061229</v>
      </c>
      <c r="AC60" s="50">
        <f t="shared" si="27"/>
        <v>-2.6710873630061371</v>
      </c>
      <c r="AD60" s="51"/>
      <c r="AE60" s="51"/>
      <c r="AF60" s="60">
        <v>1.66</v>
      </c>
      <c r="AG60" s="60">
        <v>2.3199999999999998</v>
      </c>
      <c r="AH60" s="51"/>
      <c r="AI60" s="51"/>
      <c r="AJ60" s="60" t="s">
        <v>146</v>
      </c>
    </row>
    <row r="61" spans="1:36" ht="15" x14ac:dyDescent="0.25">
      <c r="A61">
        <v>2.35</v>
      </c>
      <c r="B61">
        <v>3.55</v>
      </c>
      <c r="C61">
        <v>3.13</v>
      </c>
      <c r="D61" s="20">
        <f t="shared" si="3"/>
        <v>2.6710873630061194E-2</v>
      </c>
      <c r="E61" s="17">
        <f>IF(OR($A61="",$B61="",$C61=""),"",A61*'MPTO_working_3-way'!$I60)</f>
        <v>2.412770553030644</v>
      </c>
      <c r="F61" s="21">
        <f>IF(OR($A61="",$B61="",$C61=""),"",B61*'MPTO_working_3-way'!$I60)</f>
        <v>3.644823601386717</v>
      </c>
      <c r="G61" s="22">
        <f>IF(OR($A61="",$B61="",$C61=""),"",C61*'MPTO_working_3-way'!$I60)</f>
        <v>3.2136050344620912</v>
      </c>
      <c r="H61" s="17">
        <f>IF(OR($A61="",$B61="",$C61=""),"",'MPTO_working_3-way'!E60)</f>
        <v>2.4002210679435398</v>
      </c>
      <c r="I61" s="21">
        <f>IF(OR($A61="",$B61="",$C61=""),"",'MPTO_working_3-way'!F60)</f>
        <v>3.6658703427039829</v>
      </c>
      <c r="J61" s="22">
        <f>IF(OR($A61="",$B61="",$C61=""),"",'MPTO_working_3-way'!G60)</f>
        <v>3.2197285041836166</v>
      </c>
      <c r="K61" s="17">
        <f>IF(OR($A61="",$B61="",$C61=""),"",'OddsRatio_working_3-way'!H60)</f>
        <v>2.4057532251372966</v>
      </c>
      <c r="L61" s="21">
        <f>IF(OR($A61="",$B61="",$C61=""),"",'OddsRatio_working_3-way'!I60)</f>
        <v>3.6553116474815615</v>
      </c>
      <c r="M61" s="22">
        <f>IF(OR($A61="",$B61="",$C61=""),"",'OddsRatio_working_3-way'!J60)</f>
        <v>3.2179661996610682</v>
      </c>
      <c r="N61" s="23">
        <f t="shared" ref="N61:N124" si="28">(1/E61)* 100</f>
        <v>41.446129170629817</v>
      </c>
      <c r="O61" s="24">
        <f t="shared" ref="O61:O124" si="29">(1/F61)* 100</f>
        <v>27.436170014360584</v>
      </c>
      <c r="P61" s="24">
        <f t="shared" ref="P61:P124" si="30">(1/G61)* 100</f>
        <v>31.117700815009609</v>
      </c>
      <c r="Q61" t="s">
        <v>104</v>
      </c>
      <c r="R61" t="s">
        <v>78</v>
      </c>
      <c r="S61" s="59" t="s">
        <v>300</v>
      </c>
      <c r="T61" s="35">
        <v>100</v>
      </c>
      <c r="U61" s="35">
        <f t="shared" ref="U61:U124" si="31">(1/A62)*((T61*A62)-T61)</f>
        <v>39.393939393939398</v>
      </c>
      <c r="V61" s="35">
        <f t="shared" ref="V61:V124" si="32">(1/B62)*((T61*B62)-T61)</f>
        <v>75.369458128078819</v>
      </c>
      <c r="W61" s="35">
        <f t="shared" ref="W61:W124" si="33">(1/C62)*((T61*C62)-T61)</f>
        <v>82.046678635547579</v>
      </c>
      <c r="X61" s="35">
        <f t="shared" ref="X61:X124" si="34">((1/B62)+(1/C62))*T61</f>
        <v>42.58386323637361</v>
      </c>
      <c r="Y61" s="35">
        <f t="shared" ref="Y61:Y124" si="35">((1/A62)+(1/C62))*T61</f>
        <v>78.55938197051303</v>
      </c>
      <c r="Z61" s="35">
        <f t="shared" ref="Z61:Z124" si="36">((1/A62)+(1/B62))*T61</f>
        <v>85.236602477981791</v>
      </c>
      <c r="AA61" s="35">
        <f t="shared" ref="AA61:AA124" si="37">U61-X61</f>
        <v>-3.1899238424342116</v>
      </c>
      <c r="AB61" s="35">
        <f t="shared" ref="AB61:AB124" si="38">V61-Y61</f>
        <v>-3.1899238424342116</v>
      </c>
      <c r="AC61" s="35">
        <f t="shared" ref="AC61:AC124" si="39">W61-Z61</f>
        <v>-3.1899238424342116</v>
      </c>
      <c r="AF61">
        <v>1.85</v>
      </c>
      <c r="AG61">
        <v>2.04</v>
      </c>
      <c r="AJ61" t="s">
        <v>146</v>
      </c>
    </row>
    <row r="62" spans="1:36" ht="15" x14ac:dyDescent="0.25">
      <c r="A62">
        <v>1.65</v>
      </c>
      <c r="B62">
        <v>4.0599999999999996</v>
      </c>
      <c r="C62">
        <v>5.57</v>
      </c>
      <c r="D62" s="20">
        <f t="shared" si="3"/>
        <v>3.1899238424342169E-2</v>
      </c>
      <c r="E62" s="17">
        <f>IF(OR($A62="",$B62="",$C62=""),"",A62*'MPTO_working_3-way'!$I61)</f>
        <v>1.7026337434001644</v>
      </c>
      <c r="F62" s="21">
        <f>IF(OR($A62="",$B62="",$C62=""),"",B62*'MPTO_working_3-way'!$I61)</f>
        <v>4.1895109080028288</v>
      </c>
      <c r="G62" s="22">
        <f>IF(OR($A62="",$B62="",$C62=""),"",C62*'MPTO_working_3-way'!$I61)</f>
        <v>5.7476787580235857</v>
      </c>
      <c r="H62" s="17">
        <f>IF(OR($A62="",$B62="",$C62=""),"",'MPTO_working_3-way'!E61)</f>
        <v>1.6794655190598737</v>
      </c>
      <c r="I62" s="21">
        <f>IF(OR($A62="",$B62="",$C62=""),"",'MPTO_working_3-way'!F61)</f>
        <v>4.2431793362174544</v>
      </c>
      <c r="J62" s="22">
        <f>IF(OR($A62="",$B62="",$C62=""),"",'MPTO_working_3-way'!G61)</f>
        <v>5.9206584110525728</v>
      </c>
      <c r="K62" s="17">
        <f>IF(OR($A62="",$B62="",$C62=""),"",'OddsRatio_working_3-way'!H61)</f>
        <v>1.6875652515476609</v>
      </c>
      <c r="L62" s="21">
        <f>IF(OR($A62="",$B62="",$C62=""),"",'OddsRatio_working_3-way'!I61)</f>
        <v>4.236845645747449</v>
      </c>
      <c r="M62" s="22">
        <f>IF(OR($A62="",$B62="",$C62=""),"",'OddsRatio_working_3-way'!J61)</f>
        <v>5.8341126147273981</v>
      </c>
      <c r="N62" s="23">
        <f t="shared" si="28"/>
        <v>58.732537392510331</v>
      </c>
      <c r="O62" s="24">
        <f t="shared" si="29"/>
        <v>23.869134654591637</v>
      </c>
      <c r="P62" s="24">
        <f t="shared" si="30"/>
        <v>17.398327952898033</v>
      </c>
      <c r="Q62" t="s">
        <v>112</v>
      </c>
      <c r="R62" t="s">
        <v>107</v>
      </c>
      <c r="S62" t="s">
        <v>300</v>
      </c>
      <c r="T62" s="35">
        <v>100</v>
      </c>
      <c r="U62" s="35">
        <f t="shared" si="31"/>
        <v>53.488372093023258</v>
      </c>
      <c r="V62" s="35">
        <f t="shared" si="32"/>
        <v>70.760233918128648</v>
      </c>
      <c r="W62" s="35">
        <f t="shared" si="33"/>
        <v>72.972972972972968</v>
      </c>
      <c r="X62" s="35">
        <f t="shared" si="34"/>
        <v>56.266793108898369</v>
      </c>
      <c r="Y62" s="35">
        <f t="shared" si="35"/>
        <v>73.538654934003773</v>
      </c>
      <c r="Z62" s="35">
        <f t="shared" si="36"/>
        <v>75.751393988848093</v>
      </c>
      <c r="AA62" s="35">
        <f t="shared" si="37"/>
        <v>-2.7784210158751108</v>
      </c>
      <c r="AB62" s="35">
        <f t="shared" si="38"/>
        <v>-2.778421015875125</v>
      </c>
      <c r="AC62" s="35">
        <f t="shared" si="39"/>
        <v>-2.778421015875125</v>
      </c>
      <c r="AF62">
        <v>1.82</v>
      </c>
      <c r="AG62">
        <v>2.0699999999999998</v>
      </c>
      <c r="AJ62" t="s">
        <v>146</v>
      </c>
    </row>
    <row r="63" spans="1:36" ht="15" x14ac:dyDescent="0.25">
      <c r="A63">
        <v>2.15</v>
      </c>
      <c r="B63">
        <v>3.42</v>
      </c>
      <c r="C63">
        <v>3.7</v>
      </c>
      <c r="D63" s="20">
        <f t="shared" si="3"/>
        <v>2.7784210158751099E-2</v>
      </c>
      <c r="E63" s="17">
        <f>IF(OR($A63="",$B63="",$C63=""),"",A63*'MPTO_working_3-way'!$I62)</f>
        <v>2.2097360518413147</v>
      </c>
      <c r="F63" s="21">
        <f>IF(OR($A63="",$B63="",$C63=""),"",B63*'MPTO_working_3-way'!$I62)</f>
        <v>3.5150219987429288</v>
      </c>
      <c r="G63" s="22">
        <f>IF(OR($A63="",$B63="",$C63=""),"",C63*'MPTO_working_3-way'!$I62)</f>
        <v>3.8028015775873794</v>
      </c>
      <c r="H63" s="17">
        <f>IF(OR($A63="",$B63="",$C63=""),"",'MPTO_working_3-way'!E62)</f>
        <v>2.1936806061371654</v>
      </c>
      <c r="I63" s="21">
        <f>IF(OR($A63="",$B63="",$C63=""),"",'MPTO_working_3-way'!F62)</f>
        <v>3.531868398163494</v>
      </c>
      <c r="J63" s="22">
        <f>IF(OR($A63="",$B63="",$C63=""),"",'MPTO_working_3-way'!G62)</f>
        <v>3.831287465204595</v>
      </c>
      <c r="K63" s="17">
        <f>IF(OR($A63="",$B63="",$C63=""),"",'OddsRatio_working_3-way'!H62)</f>
        <v>2.2003257223253665</v>
      </c>
      <c r="L63" s="21">
        <f>IF(OR($A63="",$B63="",$C63=""),"",'OddsRatio_working_3-way'!I62)</f>
        <v>3.5259028243716402</v>
      </c>
      <c r="M63" s="22">
        <f>IF(OR($A63="",$B63="",$C63=""),"",'OddsRatio_working_3-way'!J62)</f>
        <v>3.8181560437204256</v>
      </c>
      <c r="N63" s="23">
        <f t="shared" si="28"/>
        <v>45.254273657106076</v>
      </c>
      <c r="O63" s="24">
        <f t="shared" si="29"/>
        <v>28.449324082683642</v>
      </c>
      <c r="P63" s="24">
        <f t="shared" si="30"/>
        <v>26.296402260210282</v>
      </c>
      <c r="Q63" t="s">
        <v>77</v>
      </c>
      <c r="R63" t="s">
        <v>109</v>
      </c>
      <c r="S63" t="s">
        <v>300</v>
      </c>
      <c r="T63" s="35">
        <v>100</v>
      </c>
      <c r="U63" s="35">
        <f t="shared" si="31"/>
        <v>56.140350877192972</v>
      </c>
      <c r="V63" s="35">
        <f t="shared" si="32"/>
        <v>70.059880239520965</v>
      </c>
      <c r="W63" s="35">
        <f t="shared" si="33"/>
        <v>71.014492753623188</v>
      </c>
      <c r="X63" s="35">
        <f t="shared" si="34"/>
        <v>58.925627006855862</v>
      </c>
      <c r="Y63" s="35">
        <f t="shared" si="35"/>
        <v>72.845156369183826</v>
      </c>
      <c r="Z63" s="35">
        <f t="shared" si="36"/>
        <v>73.799768883286063</v>
      </c>
      <c r="AA63" s="35">
        <f t="shared" si="37"/>
        <v>-2.7852761296628898</v>
      </c>
      <c r="AB63" s="35">
        <f t="shared" si="38"/>
        <v>-2.7852761296628614</v>
      </c>
      <c r="AC63" s="35">
        <f t="shared" si="39"/>
        <v>-2.7852761296628756</v>
      </c>
      <c r="AF63">
        <v>2.04</v>
      </c>
      <c r="AG63">
        <v>1.85</v>
      </c>
      <c r="AJ63" t="s">
        <v>146</v>
      </c>
    </row>
    <row r="64" spans="1:36" ht="15" x14ac:dyDescent="0.25">
      <c r="A64">
        <v>2.2799999999999998</v>
      </c>
      <c r="B64">
        <v>3.34</v>
      </c>
      <c r="C64">
        <v>3.45</v>
      </c>
      <c r="D64" s="20">
        <f t="shared" si="3"/>
        <v>2.7852761296628836E-2</v>
      </c>
      <c r="E64" s="17">
        <f>IF(OR($A64="",$B64="",$C64=""),"",A64*'MPTO_working_3-way'!$I63)</f>
        <v>2.3435042957563135</v>
      </c>
      <c r="F64" s="21">
        <f>IF(OR($A64="",$B64="",$C64=""),"",B64*'MPTO_working_3-way'!$I63)</f>
        <v>3.4330282227307403</v>
      </c>
      <c r="G64" s="22">
        <f>IF(OR($A64="",$B64="",$C64=""),"",C64*'MPTO_working_3-way'!$I63)</f>
        <v>3.5460920264733695</v>
      </c>
      <c r="H64" s="17">
        <f>IF(OR($A64="",$B64="",$C64=""),"",'MPTO_working_3-way'!E63)</f>
        <v>2.3293070002163296</v>
      </c>
      <c r="I64" s="21">
        <f>IF(OR($A64="",$B64="",$C64=""),"",'MPTO_working_3-way'!F63)</f>
        <v>3.4468858894160128</v>
      </c>
      <c r="J64" s="22">
        <f>IF(OR($A64="",$B64="",$C64=""),"",'MPTO_working_3-way'!G63)</f>
        <v>3.5641625335084282</v>
      </c>
      <c r="K64" s="17">
        <f>IF(OR($A64="",$B64="",$C64=""),"",'OddsRatio_working_3-way'!H63)</f>
        <v>2.3353869922896533</v>
      </c>
      <c r="L64" s="21">
        <f>IF(OR($A64="",$B64="",$C64=""),"",'OddsRatio_working_3-way'!I63)</f>
        <v>3.4412543452795221</v>
      </c>
      <c r="M64" s="22">
        <f>IF(OR($A64="",$B64="",$C64=""),"",'OddsRatio_working_3-way'!J63)</f>
        <v>3.5560141649294139</v>
      </c>
      <c r="N64" s="23">
        <f t="shared" si="28"/>
        <v>42.671140044881909</v>
      </c>
      <c r="O64" s="24">
        <f t="shared" si="29"/>
        <v>29.12880218632657</v>
      </c>
      <c r="P64" s="24">
        <f t="shared" si="30"/>
        <v>28.20005776879152</v>
      </c>
      <c r="Q64" t="s">
        <v>108</v>
      </c>
      <c r="R64" t="s">
        <v>113</v>
      </c>
      <c r="S64" t="s">
        <v>300</v>
      </c>
      <c r="T64" s="35">
        <v>100</v>
      </c>
      <c r="U64" s="35">
        <f t="shared" si="31"/>
        <v>76.076555023923447</v>
      </c>
      <c r="V64" s="35">
        <f t="shared" si="32"/>
        <v>75.247524752475243</v>
      </c>
      <c r="W64" s="35">
        <f t="shared" si="33"/>
        <v>43.820224719101127</v>
      </c>
      <c r="X64" s="35">
        <f t="shared" si="34"/>
        <v>80.932250528423637</v>
      </c>
      <c r="Y64" s="35">
        <f t="shared" si="35"/>
        <v>80.103220256975433</v>
      </c>
      <c r="Z64" s="35">
        <f t="shared" si="36"/>
        <v>48.67592022360131</v>
      </c>
      <c r="AA64" s="35">
        <f t="shared" si="37"/>
        <v>-4.8556955045001899</v>
      </c>
      <c r="AB64" s="35">
        <f t="shared" si="38"/>
        <v>-4.8556955045001899</v>
      </c>
      <c r="AC64" s="35">
        <f t="shared" si="39"/>
        <v>-4.8556955045001828</v>
      </c>
      <c r="AF64">
        <v>2.0099999999999998</v>
      </c>
      <c r="AG64">
        <v>1.88</v>
      </c>
      <c r="AJ64" t="s">
        <v>146</v>
      </c>
    </row>
    <row r="65" spans="1:36" ht="15" x14ac:dyDescent="0.25">
      <c r="A65">
        <v>4.18</v>
      </c>
      <c r="B65">
        <v>4.04</v>
      </c>
      <c r="C65">
        <v>1.78</v>
      </c>
      <c r="D65" s="20">
        <f t="shared" si="3"/>
        <v>4.8556955045001793E-2</v>
      </c>
      <c r="E65" s="17">
        <f>IF(OR($A65="",$B65="",$C65=""),"",A65*'MPTO_working_3-way'!$I64)</f>
        <v>4.382968072088107</v>
      </c>
      <c r="F65" s="21">
        <f>IF(OR($A65="",$B65="",$C65=""),"",B65*'MPTO_working_3-way'!$I64)</f>
        <v>4.2361700983818071</v>
      </c>
      <c r="G65" s="22">
        <f>IF(OR($A65="",$B65="",$C65=""),"",C65*'MPTO_working_3-way'!$I64)</f>
        <v>1.8664313799801031</v>
      </c>
      <c r="H65" s="17">
        <f>IF(OR($A65="",$B65="",$C65=""),"",'MPTO_working_3-way'!E64)</f>
        <v>4.4833238672973108</v>
      </c>
      <c r="I65" s="21">
        <f>IF(OR($A65="",$B65="",$C65=""),"",'MPTO_working_3-way'!F64)</f>
        <v>4.3226588007372007</v>
      </c>
      <c r="J65" s="22">
        <f>IF(OR($A65="",$B65="",$C65=""),"",'MPTO_working_3-way'!G64)</f>
        <v>1.832803924131889</v>
      </c>
      <c r="K65" s="17">
        <f>IF(OR($A65="",$B65="",$C65=""),"",'OddsRatio_working_3-way'!H64)</f>
        <v>4.4444073561607551</v>
      </c>
      <c r="L65" s="21">
        <f>IF(OR($A65="",$B65="",$C65=""),"",'OddsRatio_working_3-way'!I64)</f>
        <v>4.2927667807322942</v>
      </c>
      <c r="M65" s="22">
        <f>IF(OR($A65="",$B65="",$C65=""),"",'OddsRatio_working_3-way'!J64)</f>
        <v>1.8448546345299965</v>
      </c>
      <c r="N65" s="23">
        <f t="shared" si="28"/>
        <v>22.81558942599338</v>
      </c>
      <c r="O65" s="24">
        <f t="shared" si="29"/>
        <v>23.606228663527801</v>
      </c>
      <c r="P65" s="24">
        <f t="shared" si="30"/>
        <v>53.578181910478826</v>
      </c>
      <c r="Q65" t="s">
        <v>196</v>
      </c>
      <c r="R65" t="s">
        <v>197</v>
      </c>
      <c r="S65" t="s">
        <v>301</v>
      </c>
      <c r="T65" s="35">
        <v>100</v>
      </c>
      <c r="U65" s="35">
        <f t="shared" si="31"/>
        <v>65.397923875432525</v>
      </c>
      <c r="V65" s="35">
        <f t="shared" si="32"/>
        <v>71.590909090909093</v>
      </c>
      <c r="W65" s="35">
        <f t="shared" si="33"/>
        <v>58.677685950413228</v>
      </c>
      <c r="X65" s="35">
        <f t="shared" si="34"/>
        <v>69.731404958677686</v>
      </c>
      <c r="Y65" s="35">
        <f t="shared" si="35"/>
        <v>75.92439017415424</v>
      </c>
      <c r="Z65" s="35">
        <f t="shared" si="36"/>
        <v>63.011167033658388</v>
      </c>
      <c r="AA65" s="35">
        <f t="shared" si="37"/>
        <v>-4.3334810832451609</v>
      </c>
      <c r="AB65" s="35">
        <f t="shared" si="38"/>
        <v>-4.3334810832451467</v>
      </c>
      <c r="AC65" s="35">
        <f t="shared" si="39"/>
        <v>-4.3334810832451609</v>
      </c>
      <c r="AF65">
        <v>1.68</v>
      </c>
      <c r="AG65">
        <v>2.21</v>
      </c>
      <c r="AJ65" t="s">
        <v>303</v>
      </c>
    </row>
    <row r="66" spans="1:36" ht="15" x14ac:dyDescent="0.25">
      <c r="A66">
        <v>2.89</v>
      </c>
      <c r="B66">
        <v>3.52</v>
      </c>
      <c r="C66">
        <v>2.42</v>
      </c>
      <c r="D66" s="20">
        <f t="shared" si="3"/>
        <v>4.3334810832451609E-2</v>
      </c>
      <c r="E66" s="17">
        <f>IF(OR($A66="",$B66="",$C66=""),"",A66*'MPTO_working_3-way'!$I65)</f>
        <v>3.0152376033057853</v>
      </c>
      <c r="F66" s="21">
        <f>IF(OR($A66="",$B66="",$C66=""),"",B66*'MPTO_working_3-way'!$I65)</f>
        <v>3.6725385341302297</v>
      </c>
      <c r="G66" s="22">
        <f>IF(OR($A66="",$B66="",$C66=""),"",C66*'MPTO_working_3-way'!$I65)</f>
        <v>2.5248702422145328</v>
      </c>
      <c r="H66" s="17">
        <f>IF(OR($A66="",$B66="",$C66=""),"",'MPTO_working_3-way'!E65)</f>
        <v>3.0159014219644456</v>
      </c>
      <c r="I66" s="21">
        <f>IF(OR($A66="",$B66="",$C66=""),"",'MPTO_working_3-way'!F65)</f>
        <v>3.7085664289312512</v>
      </c>
      <c r="J66" s="22">
        <f>IF(OR($A66="",$B66="",$C66=""),"",'MPTO_working_3-way'!G65)</f>
        <v>2.5076596240554325</v>
      </c>
      <c r="K66" s="17">
        <f>IF(OR($A66="",$B66="",$C66=""),"",'OddsRatio_working_3-way'!H65)</f>
        <v>3.0171684619867016</v>
      </c>
      <c r="L66" s="21">
        <f>IF(OR($A66="",$B66="",$C66=""),"",'OddsRatio_working_3-way'!I65)</f>
        <v>3.6895579493156019</v>
      </c>
      <c r="M66" s="22">
        <f>IF(OR($A66="",$B66="",$C66=""),"",'OddsRatio_working_3-way'!J65)</f>
        <v>2.5155445587413308</v>
      </c>
      <c r="N66" s="23">
        <f t="shared" si="28"/>
        <v>33.164882226980723</v>
      </c>
      <c r="O66" s="24">
        <f t="shared" si="29"/>
        <v>27.229122055674519</v>
      </c>
      <c r="P66" s="24">
        <f t="shared" si="30"/>
        <v>39.605995717344754</v>
      </c>
      <c r="Q66" t="s">
        <v>198</v>
      </c>
      <c r="R66" t="s">
        <v>199</v>
      </c>
      <c r="S66" t="s">
        <v>301</v>
      </c>
      <c r="T66" s="35">
        <v>100</v>
      </c>
      <c r="U66" s="35">
        <f t="shared" si="31"/>
        <v>39.759036144578317</v>
      </c>
      <c r="V66" s="35">
        <f t="shared" si="32"/>
        <v>77.426636568848764</v>
      </c>
      <c r="W66" s="35">
        <f t="shared" si="33"/>
        <v>77.876106194690252</v>
      </c>
      <c r="X66" s="35">
        <f t="shared" si="34"/>
        <v>44.697257236460977</v>
      </c>
      <c r="Y66" s="35">
        <f t="shared" si="35"/>
        <v>82.364857660731431</v>
      </c>
      <c r="Z66" s="35">
        <f t="shared" si="36"/>
        <v>82.814327286572947</v>
      </c>
      <c r="AA66" s="35">
        <f t="shared" si="37"/>
        <v>-4.9382210918826601</v>
      </c>
      <c r="AB66" s="35">
        <f t="shared" si="38"/>
        <v>-4.9382210918826672</v>
      </c>
      <c r="AC66" s="35">
        <f t="shared" si="39"/>
        <v>-4.9382210918826956</v>
      </c>
      <c r="AF66">
        <v>1.77</v>
      </c>
      <c r="AG66">
        <v>2.08</v>
      </c>
      <c r="AJ66" t="s">
        <v>303</v>
      </c>
    </row>
    <row r="67" spans="1:36" ht="15" x14ac:dyDescent="0.25">
      <c r="A67">
        <v>1.66</v>
      </c>
      <c r="B67">
        <v>4.43</v>
      </c>
      <c r="C67">
        <v>4.5199999999999996</v>
      </c>
      <c r="D67" s="20">
        <f t="shared" si="3"/>
        <v>4.9382210918826885E-2</v>
      </c>
      <c r="E67" s="17">
        <f>IF(OR($A67="",$B67="",$C67=""),"",A67*'MPTO_working_3-way'!$I66)</f>
        <v>1.7419744701252526</v>
      </c>
      <c r="F67" s="21">
        <f>IF(OR($A67="",$B67="",$C67=""),"",B67*'MPTO_working_3-way'!$I66)</f>
        <v>4.6487631943704031</v>
      </c>
      <c r="G67" s="22">
        <f>IF(OR($A67="",$B67="",$C67=""),"",C67*'MPTO_working_3-way'!$I66)</f>
        <v>4.7432075933530973</v>
      </c>
      <c r="H67" s="17">
        <f>IF(OR($A67="",$B67="",$C67=""),"",'MPTO_working_3-way'!E66)</f>
        <v>1.7066334578004052</v>
      </c>
      <c r="I67" s="21">
        <f>IF(OR($A67="",$B67="",$C67=""),"",'MPTO_working_3-way'!F66)</f>
        <v>4.7784496354640691</v>
      </c>
      <c r="J67" s="22">
        <f>IF(OR($A67="",$B67="",$C67=""),"",'MPTO_working_3-way'!G66)</f>
        <v>4.8833322820751617</v>
      </c>
      <c r="K67" s="17">
        <f>IF(OR($A67="",$B67="",$C67=""),"",'OddsRatio_working_3-way'!H66)</f>
        <v>1.7186167985343999</v>
      </c>
      <c r="L67" s="21">
        <f>IF(OR($A67="",$B67="",$C67=""),"",'OddsRatio_working_3-way'!I66)</f>
        <v>4.734629725716653</v>
      </c>
      <c r="M67" s="22">
        <f>IF(OR($A67="",$B67="",$C67=""),"",'OddsRatio_working_3-way'!J66)</f>
        <v>4.8326229255167998</v>
      </c>
      <c r="N67" s="23">
        <f t="shared" si="28"/>
        <v>57.406122601102027</v>
      </c>
      <c r="O67" s="24">
        <f t="shared" si="29"/>
        <v>21.511097859555161</v>
      </c>
      <c r="P67" s="24">
        <f t="shared" si="30"/>
        <v>21.082779539342784</v>
      </c>
      <c r="Q67" t="s">
        <v>200</v>
      </c>
      <c r="R67" t="s">
        <v>201</v>
      </c>
      <c r="S67" t="s">
        <v>301</v>
      </c>
      <c r="T67" s="35">
        <v>100</v>
      </c>
      <c r="U67" s="35">
        <f t="shared" si="31"/>
        <v>54.954954954954964</v>
      </c>
      <c r="V67" s="35">
        <f t="shared" si="32"/>
        <v>72.602739726027394</v>
      </c>
      <c r="W67" s="35">
        <f t="shared" si="33"/>
        <v>67.948717948717942</v>
      </c>
      <c r="X67" s="35">
        <f t="shared" si="34"/>
        <v>59.44854232525465</v>
      </c>
      <c r="Y67" s="35">
        <f t="shared" si="35"/>
        <v>77.096327096327087</v>
      </c>
      <c r="Z67" s="35">
        <f t="shared" si="36"/>
        <v>72.442305319017635</v>
      </c>
      <c r="AA67" s="35">
        <f t="shared" si="37"/>
        <v>-4.4935873702996858</v>
      </c>
      <c r="AB67" s="35">
        <f t="shared" si="38"/>
        <v>-4.4935873702996929</v>
      </c>
      <c r="AC67" s="35">
        <f t="shared" si="39"/>
        <v>-4.4935873702996929</v>
      </c>
      <c r="AF67">
        <v>1.48</v>
      </c>
      <c r="AG67">
        <v>2.65</v>
      </c>
      <c r="AJ67" t="s">
        <v>303</v>
      </c>
    </row>
    <row r="68" spans="1:36" ht="15" x14ac:dyDescent="0.25">
      <c r="A68">
        <v>2.2200000000000002</v>
      </c>
      <c r="B68">
        <v>3.65</v>
      </c>
      <c r="C68">
        <v>3.12</v>
      </c>
      <c r="D68" s="20">
        <f t="shared" ref="D68:D125" si="40">IF(OR($A68="",$B68="",$C68=""),"",(1/A68)+(1/B68)+(1/C68)-1)</f>
        <v>4.4935873702996787E-2</v>
      </c>
      <c r="E68" s="17">
        <f>IF(OR($A68="",$B68="",$C68=""),"",A68*'MPTO_working_3-way'!$I67)</f>
        <v>2.319757639620653</v>
      </c>
      <c r="F68" s="21">
        <f>IF(OR($A68="",$B68="",$C68=""),"",B68*'MPTO_working_3-way'!$I67)</f>
        <v>3.8140159390159383</v>
      </c>
      <c r="G68" s="22">
        <f>IF(OR($A68="",$B68="",$C68=""),"",C68*'MPTO_working_3-way'!$I67)</f>
        <v>3.2601999259533501</v>
      </c>
      <c r="H68" s="17">
        <f>IF(OR($A68="",$B68="",$C68=""),"",'MPTO_working_3-way'!E67)</f>
        <v>2.2963598115051607</v>
      </c>
      <c r="I68" s="21">
        <f>IF(OR($A68="",$B68="",$C68=""),"",'MPTO_working_3-way'!F67)</f>
        <v>3.8610936325927181</v>
      </c>
      <c r="J68" s="22">
        <f>IF(OR($A68="",$B68="",$C68=""),"",'MPTO_working_3-way'!G67)</f>
        <v>3.2729560660355852</v>
      </c>
      <c r="K68" s="17">
        <f>IF(OR($A68="",$B68="",$C68=""),"",'OddsRatio_working_3-way'!H67)</f>
        <v>2.3062961580193733</v>
      </c>
      <c r="L68" s="21">
        <f>IF(OR($A68="",$B68="",$C68=""),"",'OddsRatio_working_3-way'!I67)</f>
        <v>3.8374465727469977</v>
      </c>
      <c r="M68" s="22">
        <f>IF(OR($A68="",$B68="",$C68=""),"",'OddsRatio_working_3-way'!J67)</f>
        <v>3.2699572581975986</v>
      </c>
      <c r="N68" s="23">
        <f t="shared" si="28"/>
        <v>43.107951577369469</v>
      </c>
      <c r="O68" s="24">
        <f t="shared" si="29"/>
        <v>26.219082877194584</v>
      </c>
      <c r="P68" s="24">
        <f t="shared" si="30"/>
        <v>30.672965545435964</v>
      </c>
      <c r="Q68" t="s">
        <v>202</v>
      </c>
      <c r="R68" t="s">
        <v>203</v>
      </c>
      <c r="S68" t="s">
        <v>301</v>
      </c>
      <c r="T68" s="35">
        <v>100</v>
      </c>
      <c r="U68" s="35">
        <f t="shared" si="31"/>
        <v>72.14484679665739</v>
      </c>
      <c r="V68" s="35">
        <f t="shared" si="32"/>
        <v>74.160206718346245</v>
      </c>
      <c r="W68" s="35">
        <f t="shared" si="33"/>
        <v>48.979591836734699</v>
      </c>
      <c r="X68" s="35">
        <f t="shared" si="34"/>
        <v>76.860201444919056</v>
      </c>
      <c r="Y68" s="35">
        <f t="shared" si="35"/>
        <v>78.875561366607926</v>
      </c>
      <c r="Z68" s="35">
        <f t="shared" si="36"/>
        <v>53.694946484996365</v>
      </c>
      <c r="AA68" s="35">
        <f t="shared" si="37"/>
        <v>-4.7153546482616662</v>
      </c>
      <c r="AB68" s="35">
        <f t="shared" si="38"/>
        <v>-4.7153546482616804</v>
      </c>
      <c r="AC68" s="35">
        <f t="shared" si="39"/>
        <v>-4.7153546482616662</v>
      </c>
      <c r="AF68">
        <v>1.74</v>
      </c>
      <c r="AG68">
        <v>2.12</v>
      </c>
      <c r="AJ68" t="s">
        <v>303</v>
      </c>
    </row>
    <row r="69" spans="1:36" ht="15" x14ac:dyDescent="0.25">
      <c r="A69">
        <v>3.59</v>
      </c>
      <c r="B69">
        <v>3.87</v>
      </c>
      <c r="C69">
        <v>1.96</v>
      </c>
      <c r="D69" s="20">
        <f t="shared" si="40"/>
        <v>4.7153546482616715E-2</v>
      </c>
      <c r="E69" s="17">
        <f>IF(OR($A69="",$B69="",$C69=""),"",A69*'MPTO_working_3-way'!$I68)</f>
        <v>3.7592812318725937</v>
      </c>
      <c r="F69" s="21">
        <f>IF(OR($A69="",$B69="",$C69=""),"",B69*'MPTO_working_3-way'!$I68)</f>
        <v>4.0524842248877269</v>
      </c>
      <c r="G69" s="22">
        <f>IF(OR($A69="",$B69="",$C69=""),"",C69*'MPTO_working_3-way'!$I68)</f>
        <v>2.0524209511059288</v>
      </c>
      <c r="H69" s="17">
        <f>IF(OR($A69="",$B69="",$C69=""),"",'MPTO_working_3-way'!E68)</f>
        <v>3.8046873893886088</v>
      </c>
      <c r="I69" s="21">
        <f>IF(OR($A69="",$B69="",$C69=""),"",'MPTO_working_3-way'!F68)</f>
        <v>4.120651285275363</v>
      </c>
      <c r="J69" s="22">
        <f>IF(OR($A69="",$B69="",$C69=""),"",'MPTO_working_3-way'!G68)</f>
        <v>2.022300993755104</v>
      </c>
      <c r="K69" s="17">
        <f>IF(OR($A69="",$B69="",$C69=""),"",'OddsRatio_working_3-way'!H68)</f>
        <v>3.7893987878727078</v>
      </c>
      <c r="L69" s="21">
        <f>IF(OR($A69="",$B69="",$C69=""),"",'OddsRatio_working_3-way'!I68)</f>
        <v>4.0909554135886772</v>
      </c>
      <c r="M69" s="22">
        <f>IF(OR($A69="",$B69="",$C69=""),"",'OddsRatio_working_3-way'!J68)</f>
        <v>2.0339084310261768</v>
      </c>
      <c r="N69" s="23">
        <f t="shared" si="28"/>
        <v>26.600829741643846</v>
      </c>
      <c r="O69" s="24">
        <f t="shared" si="29"/>
        <v>24.676221905039121</v>
      </c>
      <c r="P69" s="24">
        <f t="shared" si="30"/>
        <v>48.722948353317037</v>
      </c>
      <c r="Q69" t="s">
        <v>204</v>
      </c>
      <c r="R69" t="s">
        <v>205</v>
      </c>
      <c r="S69" t="s">
        <v>301</v>
      </c>
      <c r="T69" s="35">
        <v>100</v>
      </c>
      <c r="U69" s="35">
        <f t="shared" si="31"/>
        <v>15.966386554621849</v>
      </c>
      <c r="V69" s="35">
        <f t="shared" si="32"/>
        <v>87.357774968394423</v>
      </c>
      <c r="W69" s="35">
        <f t="shared" si="33"/>
        <v>92.711370262390659</v>
      </c>
      <c r="X69" s="35">
        <f t="shared" si="34"/>
        <v>19.930854769214889</v>
      </c>
      <c r="Y69" s="35">
        <f t="shared" si="35"/>
        <v>91.322243182987478</v>
      </c>
      <c r="Z69" s="35">
        <f t="shared" si="36"/>
        <v>96.675838476983714</v>
      </c>
      <c r="AA69" s="35">
        <f t="shared" si="37"/>
        <v>-3.9644682145930403</v>
      </c>
      <c r="AB69" s="35">
        <f t="shared" si="38"/>
        <v>-3.9644682145930545</v>
      </c>
      <c r="AC69" s="35">
        <f t="shared" si="39"/>
        <v>-3.9644682145930545</v>
      </c>
      <c r="AF69">
        <v>1.63</v>
      </c>
      <c r="AG69">
        <v>2.2999999999999998</v>
      </c>
      <c r="AJ69" t="s">
        <v>303</v>
      </c>
    </row>
    <row r="70" spans="1:36" ht="15" x14ac:dyDescent="0.25">
      <c r="A70">
        <v>1.19</v>
      </c>
      <c r="B70">
        <v>7.91</v>
      </c>
      <c r="C70">
        <v>13.72</v>
      </c>
      <c r="D70" s="20">
        <f t="shared" si="40"/>
        <v>3.9644682145930421E-2</v>
      </c>
      <c r="E70" s="17">
        <f>IF(OR($A70="",$B70="",$C70=""),"",A70*'MPTO_working_3-way'!$I69)</f>
        <v>1.237177171753657</v>
      </c>
      <c r="F70" s="21">
        <f>IF(OR($A70="",$B70="",$C70=""),"",B70*'MPTO_working_3-way'!$I69)</f>
        <v>8.2235894357743096</v>
      </c>
      <c r="G70" s="22">
        <f>IF(OR($A70="",$B70="",$C70=""),"",C70*'MPTO_working_3-way'!$I69)</f>
        <v>14.263925039042165</v>
      </c>
      <c r="H70" s="17">
        <f>IF(OR($A70="",$B70="",$C70=""),"",'MPTO_working_3-way'!E69)</f>
        <v>1.2090125983346565</v>
      </c>
      <c r="I70" s="21">
        <f>IF(OR($A70="",$B70="",$C70=""),"",'MPTO_working_3-way'!F69)</f>
        <v>8.8333482290484309</v>
      </c>
      <c r="J70" s="22">
        <f>IF(OR($A70="",$B70="",$C70=""),"",'MPTO_working_3-way'!G69)</f>
        <v>16.758446160758947</v>
      </c>
      <c r="K70" s="17">
        <f>IF(OR($A70="",$B70="",$C70=""),"",'OddsRatio_working_3-way'!H69)</f>
        <v>1.2159802819238756</v>
      </c>
      <c r="L70" s="21">
        <f>IF(OR($A70="",$B70="",$C70=""),"",'OddsRatio_working_3-way'!I69)</f>
        <v>8.8548618320735741</v>
      </c>
      <c r="M70" s="22">
        <f>IF(OR($A70="",$B70="",$C70=""),"",'OddsRatio_working_3-way'!J69)</f>
        <v>15.4593115056405</v>
      </c>
      <c r="N70" s="23">
        <f t="shared" si="28"/>
        <v>80.829166818729263</v>
      </c>
      <c r="O70" s="24">
        <f t="shared" si="29"/>
        <v>12.160140140870771</v>
      </c>
      <c r="P70" s="24">
        <f t="shared" si="30"/>
        <v>7.0106930403999863</v>
      </c>
      <c r="Q70" t="s">
        <v>206</v>
      </c>
      <c r="R70" t="s">
        <v>207</v>
      </c>
      <c r="S70" t="s">
        <v>301</v>
      </c>
      <c r="T70" s="35">
        <v>100</v>
      </c>
      <c r="U70" s="35">
        <f t="shared" si="31"/>
        <v>87.531172069825445</v>
      </c>
      <c r="V70" s="35">
        <f t="shared" si="32"/>
        <v>79.209979209979196</v>
      </c>
      <c r="W70" s="35">
        <f t="shared" si="33"/>
        <v>29.577464788732396</v>
      </c>
      <c r="X70" s="35">
        <f t="shared" si="34"/>
        <v>91.212556001288405</v>
      </c>
      <c r="Y70" s="35">
        <f t="shared" si="35"/>
        <v>82.89136314144217</v>
      </c>
      <c r="Z70" s="35">
        <f t="shared" si="36"/>
        <v>33.258848720195353</v>
      </c>
      <c r="AA70" s="35">
        <f t="shared" si="37"/>
        <v>-3.6813839314629604</v>
      </c>
      <c r="AB70" s="35">
        <f t="shared" si="38"/>
        <v>-3.6813839314629746</v>
      </c>
      <c r="AC70" s="35">
        <f t="shared" si="39"/>
        <v>-3.6813839314629568</v>
      </c>
      <c r="AF70">
        <v>1.38</v>
      </c>
      <c r="AG70">
        <v>3.1</v>
      </c>
      <c r="AJ70" t="s">
        <v>304</v>
      </c>
    </row>
    <row r="71" spans="1:36" ht="15" x14ac:dyDescent="0.25">
      <c r="A71">
        <v>8.02</v>
      </c>
      <c r="B71">
        <v>4.8099999999999996</v>
      </c>
      <c r="C71">
        <v>1.42</v>
      </c>
      <c r="D71" s="20">
        <f t="shared" si="40"/>
        <v>3.6813839314629782E-2</v>
      </c>
      <c r="E71" s="17">
        <f>IF(OR($A71="",$B71="",$C71=""),"",A71*'MPTO_working_3-way'!$I70)</f>
        <v>8.3152469913033311</v>
      </c>
      <c r="F71" s="21">
        <f>IF(OR($A71="",$B71="",$C71=""),"",B71*'MPTO_working_3-way'!$I70)</f>
        <v>4.9870745671033685</v>
      </c>
      <c r="G71" s="22">
        <f>IF(OR($A71="",$B71="",$C71=""),"",C71*'MPTO_working_3-way'!$I70)</f>
        <v>1.4722756518267741</v>
      </c>
      <c r="H71" s="17">
        <f>IF(OR($A71="",$B71="",$C71=""),"",'MPTO_working_3-way'!E70)</f>
        <v>8.8954517926920484</v>
      </c>
      <c r="I71" s="21">
        <f>IF(OR($A71="",$B71="",$C71=""),"",'MPTO_working_3-way'!F70)</f>
        <v>5.1117184435131318</v>
      </c>
      <c r="J71" s="22">
        <f>IF(OR($A71="",$B71="",$C71=""),"",'MPTO_working_3-way'!G70)</f>
        <v>1.4451826211769163</v>
      </c>
      <c r="K71" s="17">
        <f>IF(OR($A71="",$B71="",$C71=""),"",'OddsRatio_working_3-way'!H70)</f>
        <v>8.5813863687332912</v>
      </c>
      <c r="L71" s="21">
        <f>IF(OR($A71="",$B71="",$C71=""),"",'OddsRatio_working_3-way'!I70)</f>
        <v>5.1146840548253341</v>
      </c>
      <c r="M71" s="22">
        <f>IF(OR($A71="",$B71="",$C71=""),"",'OddsRatio_working_3-way'!J70)</f>
        <v>1.4535872186421628</v>
      </c>
      <c r="N71" s="23">
        <f t="shared" si="28"/>
        <v>12.02610098107573</v>
      </c>
      <c r="O71" s="24">
        <f t="shared" si="29"/>
        <v>20.0518357314402</v>
      </c>
      <c r="P71" s="24">
        <f t="shared" si="30"/>
        <v>67.922063287484065</v>
      </c>
      <c r="Q71" t="s">
        <v>208</v>
      </c>
      <c r="R71" t="s">
        <v>209</v>
      </c>
      <c r="S71" t="s">
        <v>301</v>
      </c>
      <c r="T71" s="35">
        <v>100</v>
      </c>
      <c r="U71" s="35">
        <f t="shared" si="31"/>
        <v>41.176470588235297</v>
      </c>
      <c r="V71" s="35">
        <f t="shared" si="32"/>
        <v>74.424552429667528</v>
      </c>
      <c r="W71" s="35">
        <f t="shared" si="33"/>
        <v>80.806142034548941</v>
      </c>
      <c r="X71" s="35">
        <f t="shared" si="34"/>
        <v>44.769305535783538</v>
      </c>
      <c r="Y71" s="35">
        <f t="shared" si="35"/>
        <v>78.017387377215769</v>
      </c>
      <c r="Z71" s="35">
        <f t="shared" si="36"/>
        <v>84.398976982097196</v>
      </c>
      <c r="AA71" s="35">
        <f t="shared" si="37"/>
        <v>-3.5928349475482406</v>
      </c>
      <c r="AB71" s="35">
        <f t="shared" si="38"/>
        <v>-3.5928349475482406</v>
      </c>
      <c r="AC71" s="35">
        <f t="shared" si="39"/>
        <v>-3.5928349475482548</v>
      </c>
      <c r="AF71">
        <v>1.79</v>
      </c>
      <c r="AG71">
        <v>2.09</v>
      </c>
      <c r="AJ71" t="s">
        <v>304</v>
      </c>
    </row>
    <row r="72" spans="1:36" ht="15" x14ac:dyDescent="0.25">
      <c r="A72">
        <v>1.7</v>
      </c>
      <c r="B72">
        <v>3.91</v>
      </c>
      <c r="C72">
        <v>5.21</v>
      </c>
      <c r="D72" s="20">
        <f t="shared" si="40"/>
        <v>3.5928349475482513E-2</v>
      </c>
      <c r="E72" s="17">
        <f>IF(OR($A72="",$B72="",$C72=""),"",A72*'MPTO_working_3-way'!$I71)</f>
        <v>1.7610781941083202</v>
      </c>
      <c r="F72" s="21">
        <f>IF(OR($A72="",$B72="",$C72=""),"",B72*'MPTO_working_3-way'!$I71)</f>
        <v>4.0504798464491367</v>
      </c>
      <c r="G72" s="22">
        <f>IF(OR($A72="",$B72="",$C72=""),"",C72*'MPTO_working_3-way'!$I71)</f>
        <v>5.3971867007672643</v>
      </c>
      <c r="H72" s="17">
        <f>IF(OR($A72="",$B72="",$C72=""),"",'MPTO_working_3-way'!E71)</f>
        <v>1.7353302798924386</v>
      </c>
      <c r="I72" s="21">
        <f>IF(OR($A72="",$B72="",$C72=""),"",'MPTO_working_3-way'!F71)</f>
        <v>4.1020868432887418</v>
      </c>
      <c r="J72" s="22">
        <f>IF(OR($A72="",$B72="",$C72=""),"",'MPTO_working_3-way'!G71)</f>
        <v>5.5567143415680897</v>
      </c>
      <c r="K72" s="17">
        <f>IF(OR($A72="",$B72="",$C72=""),"",'OddsRatio_working_3-way'!H71)</f>
        <v>1.7444888508264673</v>
      </c>
      <c r="L72" s="21">
        <f>IF(OR($A72="",$B72="",$C72=""),"",'OddsRatio_working_3-way'!I71)</f>
        <v>4.0949465084357426</v>
      </c>
      <c r="M72" s="22">
        <f>IF(OR($A72="",$B72="",$C72=""),"",'OddsRatio_working_3-way'!J71)</f>
        <v>5.4775686599706104</v>
      </c>
      <c r="N72" s="23">
        <f t="shared" si="28"/>
        <v>56.783395725726194</v>
      </c>
      <c r="O72" s="24">
        <f t="shared" si="29"/>
        <v>24.688432924228778</v>
      </c>
      <c r="P72" s="24">
        <f t="shared" si="30"/>
        <v>18.528171350045014</v>
      </c>
      <c r="Q72" t="s">
        <v>210</v>
      </c>
      <c r="R72" t="s">
        <v>211</v>
      </c>
      <c r="S72" t="s">
        <v>301</v>
      </c>
      <c r="T72" s="35">
        <v>100</v>
      </c>
      <c r="U72" s="35">
        <f t="shared" si="31"/>
        <v>46.236559139784944</v>
      </c>
      <c r="V72" s="35">
        <f t="shared" si="32"/>
        <v>73.544973544973558</v>
      </c>
      <c r="W72" s="35">
        <f t="shared" si="33"/>
        <v>76.635514018691595</v>
      </c>
      <c r="X72" s="35">
        <f t="shared" si="34"/>
        <v>49.819512436334868</v>
      </c>
      <c r="Y72" s="35">
        <f t="shared" si="35"/>
        <v>77.127926841523461</v>
      </c>
      <c r="Z72" s="35">
        <f t="shared" si="36"/>
        <v>80.218467315241512</v>
      </c>
      <c r="AA72" s="35">
        <f t="shared" si="37"/>
        <v>-3.582953296549924</v>
      </c>
      <c r="AB72" s="35">
        <f t="shared" si="38"/>
        <v>-3.5829532965499027</v>
      </c>
      <c r="AC72" s="35">
        <f t="shared" si="39"/>
        <v>-3.5829532965499169</v>
      </c>
      <c r="AF72">
        <v>2.0099999999999998</v>
      </c>
      <c r="AG72">
        <v>1.87</v>
      </c>
      <c r="AJ72" t="s">
        <v>304</v>
      </c>
    </row>
    <row r="73" spans="1:36" ht="15" x14ac:dyDescent="0.25">
      <c r="A73">
        <v>1.86</v>
      </c>
      <c r="B73">
        <v>3.78</v>
      </c>
      <c r="C73">
        <v>4.28</v>
      </c>
      <c r="D73" s="20">
        <f t="shared" si="40"/>
        <v>3.5829532965499178E-2</v>
      </c>
      <c r="E73" s="17">
        <f>IF(OR($A73="",$B73="",$C73=""),"",A73*'MPTO_working_3-way'!$I72)</f>
        <v>1.9266429313158286</v>
      </c>
      <c r="F73" s="21">
        <f>IF(OR($A73="",$B73="",$C73=""),"",B73*'MPTO_working_3-way'!$I72)</f>
        <v>3.9154356346095867</v>
      </c>
      <c r="G73" s="22">
        <f>IF(OR($A73="",$B73="",$C73=""),"",C73*'MPTO_working_3-way'!$I72)</f>
        <v>4.433350401092337</v>
      </c>
      <c r="H73" s="17">
        <f>IF(OR($A73="",$B73="",$C73=""),"",'MPTO_working_3-way'!E72)</f>
        <v>1.902257334973217</v>
      </c>
      <c r="I73" s="21">
        <f>IF(OR($A73="",$B73="",$C73=""),"",'MPTO_working_3-way'!F72)</f>
        <v>3.9587171218805777</v>
      </c>
      <c r="J73" s="22">
        <f>IF(OR($A73="",$B73="",$C73=""),"",'MPTO_working_3-way'!G72)</f>
        <v>4.510565685684341</v>
      </c>
      <c r="K73" s="17">
        <f>IF(OR($A73="",$B73="",$C73=""),"",'OddsRatio_working_3-way'!H72)</f>
        <v>1.9113999451611723</v>
      </c>
      <c r="L73" s="21">
        <f>IF(OR($A73="",$B73="",$C73=""),"",'OddsRatio_working_3-way'!I72)</f>
        <v>3.946153311102393</v>
      </c>
      <c r="M73" s="22">
        <f>IF(OR($A73="",$B73="",$C73=""),"",'OddsRatio_working_3-way'!J72)</f>
        <v>4.4760370001495859</v>
      </c>
      <c r="N73" s="23">
        <f t="shared" si="28"/>
        <v>51.903753609239644</v>
      </c>
      <c r="O73" s="24">
        <f t="shared" si="29"/>
        <v>25.539942252165549</v>
      </c>
      <c r="P73" s="24">
        <f t="shared" si="30"/>
        <v>22.5563041385948</v>
      </c>
      <c r="Q73" t="s">
        <v>212</v>
      </c>
      <c r="R73" t="s">
        <v>213</v>
      </c>
      <c r="S73" t="s">
        <v>301</v>
      </c>
      <c r="T73" s="35">
        <v>100</v>
      </c>
      <c r="U73" s="35">
        <f t="shared" si="31"/>
        <v>82.046678635547579</v>
      </c>
      <c r="V73" s="35">
        <f t="shared" si="32"/>
        <v>73.474801061007966</v>
      </c>
      <c r="W73" s="35">
        <f t="shared" si="33"/>
        <v>40.828402366863905</v>
      </c>
      <c r="X73" s="35">
        <f t="shared" si="34"/>
        <v>85.696796572128136</v>
      </c>
      <c r="Y73" s="35">
        <f t="shared" si="35"/>
        <v>77.124918997588523</v>
      </c>
      <c r="Z73" s="35">
        <f t="shared" si="36"/>
        <v>44.478520303444469</v>
      </c>
      <c r="AA73" s="35">
        <f t="shared" si="37"/>
        <v>-3.6501179365805569</v>
      </c>
      <c r="AB73" s="35">
        <f t="shared" si="38"/>
        <v>-3.6501179365805569</v>
      </c>
      <c r="AC73" s="35">
        <f t="shared" si="39"/>
        <v>-3.650117936580564</v>
      </c>
      <c r="AF73">
        <v>1.76</v>
      </c>
      <c r="AG73">
        <v>2.12</v>
      </c>
      <c r="AJ73" t="s">
        <v>304</v>
      </c>
    </row>
    <row r="74" spans="1:36" ht="15" x14ac:dyDescent="0.25">
      <c r="A74">
        <v>5.57</v>
      </c>
      <c r="B74">
        <v>3.77</v>
      </c>
      <c r="C74">
        <v>1.69</v>
      </c>
      <c r="D74" s="20">
        <f t="shared" si="40"/>
        <v>3.6501179365805658E-2</v>
      </c>
      <c r="E74" s="17">
        <f>IF(OR($A74="",$B74="",$C74=""),"",A74*'MPTO_working_3-way'!$I73)</f>
        <v>5.7733115690675376</v>
      </c>
      <c r="F74" s="21">
        <f>IF(OR($A74="",$B74="",$C74=""),"",B74*'MPTO_working_3-way'!$I73)</f>
        <v>3.9076094462090873</v>
      </c>
      <c r="G74" s="22">
        <f>IF(OR($A74="",$B74="",$C74=""),"",C74*'MPTO_working_3-way'!$I73)</f>
        <v>1.7516869931282115</v>
      </c>
      <c r="H74" s="17">
        <f>IF(OR($A74="",$B74="",$C74=""),"",'MPTO_working_3-way'!E73)</f>
        <v>5.9749237044716521</v>
      </c>
      <c r="I74" s="21">
        <f>IF(OR($A74="",$B74="",$C74=""),"",'MPTO_working_3-way'!F73)</f>
        <v>3.9512427767836167</v>
      </c>
      <c r="J74" s="22">
        <f>IF(OR($A74="",$B74="",$C74=""),"",'MPTO_working_3-way'!G73)</f>
        <v>1.7254798886785947</v>
      </c>
      <c r="K74" s="17">
        <f>IF(OR($A74="",$B74="",$C74=""),"",'OddsRatio_working_3-way'!H73)</f>
        <v>5.8672488080491583</v>
      </c>
      <c r="L74" s="21">
        <f>IF(OR($A74="",$B74="",$C74=""),"",'OddsRatio_working_3-way'!I73)</f>
        <v>3.9501705029094452</v>
      </c>
      <c r="M74" s="22">
        <f>IF(OR($A74="",$B74="",$C74=""),"",'OddsRatio_working_3-way'!J73)</f>
        <v>1.7348800169702228</v>
      </c>
      <c r="N74" s="23">
        <f t="shared" si="28"/>
        <v>17.321081463156034</v>
      </c>
      <c r="O74" s="24">
        <f t="shared" si="29"/>
        <v>25.591093832832655</v>
      </c>
      <c r="P74" s="24">
        <f t="shared" si="30"/>
        <v>57.087824704011304</v>
      </c>
      <c r="Q74" t="s">
        <v>214</v>
      </c>
      <c r="R74" t="s">
        <v>215</v>
      </c>
      <c r="S74" t="s">
        <v>301</v>
      </c>
      <c r="T74" s="35">
        <v>100</v>
      </c>
      <c r="U74" s="35">
        <f t="shared" si="31"/>
        <v>48.717948717948723</v>
      </c>
      <c r="V74" s="35">
        <f t="shared" si="32"/>
        <v>71.346704871060169</v>
      </c>
      <c r="W74" s="35">
        <f t="shared" si="33"/>
        <v>76.470588235294116</v>
      </c>
      <c r="X74" s="35">
        <f t="shared" si="34"/>
        <v>52.182706893645701</v>
      </c>
      <c r="Y74" s="35">
        <f t="shared" si="35"/>
        <v>74.811463046757169</v>
      </c>
      <c r="Z74" s="35">
        <f t="shared" si="36"/>
        <v>79.935346410991116</v>
      </c>
      <c r="AA74" s="35">
        <f t="shared" si="37"/>
        <v>-3.4647581756969785</v>
      </c>
      <c r="AB74" s="35">
        <f t="shared" si="38"/>
        <v>-3.4647581756969998</v>
      </c>
      <c r="AC74" s="35">
        <f t="shared" si="39"/>
        <v>-3.4647581756969998</v>
      </c>
      <c r="AF74">
        <v>2.06</v>
      </c>
      <c r="AG74">
        <v>1.83</v>
      </c>
      <c r="AJ74" t="s">
        <v>304</v>
      </c>
    </row>
    <row r="75" spans="1:36" ht="15" x14ac:dyDescent="0.25">
      <c r="A75">
        <v>1.95</v>
      </c>
      <c r="B75">
        <v>3.49</v>
      </c>
      <c r="C75">
        <v>4.25</v>
      </c>
      <c r="D75" s="20">
        <f t="shared" si="40"/>
        <v>3.4647581756970025E-2</v>
      </c>
      <c r="E75" s="17">
        <f>IF(OR($A75="",$B75="",$C75=""),"",A75*'MPTO_working_3-way'!$I74)</f>
        <v>2.0175627844260915</v>
      </c>
      <c r="F75" s="21">
        <f>IF(OR($A75="",$B75="",$C75=""),"",B75*'MPTO_working_3-way'!$I74)</f>
        <v>3.6109200603318254</v>
      </c>
      <c r="G75" s="22">
        <f>IF(OR($A75="",$B75="",$C75=""),"",C75*'MPTO_working_3-way'!$I74)</f>
        <v>4.3972522224671229</v>
      </c>
      <c r="H75" s="17">
        <f>IF(OR($A75="",$B75="",$C75=""),"",'MPTO_working_3-way'!E74)</f>
        <v>1.9949276216149421</v>
      </c>
      <c r="I75" s="21">
        <f>IF(OR($A75="",$B75="",$C75=""),"",'MPTO_working_3-way'!F74)</f>
        <v>3.636578427623204</v>
      </c>
      <c r="J75" s="22">
        <f>IF(OR($A75="",$B75="",$C75=""),"",'MPTO_working_3-way'!G74)</f>
        <v>4.4693751408428035</v>
      </c>
      <c r="K75" s="17">
        <f>IF(OR($A75="",$B75="",$C75=""),"",'OddsRatio_working_3-way'!H74)</f>
        <v>2.003774892028471</v>
      </c>
      <c r="L75" s="21">
        <f>IF(OR($A75="",$B75="",$C75=""),"",'OddsRatio_working_3-way'!I74)</f>
        <v>3.6309468222640993</v>
      </c>
      <c r="M75" s="22">
        <f>IF(OR($A75="",$B75="",$C75=""),"",'OddsRatio_working_3-way'!J74)</f>
        <v>4.4339667358868784</v>
      </c>
      <c r="N75" s="23">
        <f t="shared" si="28"/>
        <v>49.564752468630431</v>
      </c>
      <c r="O75" s="24">
        <f t="shared" si="29"/>
        <v>27.693772869292072</v>
      </c>
      <c r="P75" s="24">
        <f t="shared" si="30"/>
        <v>22.741474662077486</v>
      </c>
      <c r="Q75" t="s">
        <v>216</v>
      </c>
      <c r="R75" t="s">
        <v>217</v>
      </c>
      <c r="S75" t="s">
        <v>301</v>
      </c>
      <c r="T75" s="35">
        <v>100</v>
      </c>
      <c r="U75" s="35">
        <f t="shared" si="31"/>
        <v>55.357142857142868</v>
      </c>
      <c r="V75" s="35">
        <f t="shared" si="32"/>
        <v>70.414201183431956</v>
      </c>
      <c r="W75" s="35">
        <f t="shared" si="33"/>
        <v>71.509971509971507</v>
      </c>
      <c r="X75" s="35">
        <f t="shared" si="34"/>
        <v>58.075827306596537</v>
      </c>
      <c r="Y75" s="35">
        <f t="shared" si="35"/>
        <v>73.132885632885632</v>
      </c>
      <c r="Z75" s="35">
        <f t="shared" si="36"/>
        <v>74.228655959425183</v>
      </c>
      <c r="AA75" s="35">
        <f t="shared" si="37"/>
        <v>-2.7186844494536686</v>
      </c>
      <c r="AB75" s="35">
        <f t="shared" si="38"/>
        <v>-2.7186844494536757</v>
      </c>
      <c r="AC75" s="35">
        <f t="shared" si="39"/>
        <v>-2.7186844494536757</v>
      </c>
      <c r="AF75">
        <v>2.25</v>
      </c>
      <c r="AG75">
        <v>1.68</v>
      </c>
      <c r="AJ75" t="s">
        <v>304</v>
      </c>
    </row>
    <row r="76" spans="1:36" ht="15" x14ac:dyDescent="0.25">
      <c r="A76">
        <v>2.2400000000000002</v>
      </c>
      <c r="B76">
        <v>3.38</v>
      </c>
      <c r="C76">
        <v>3.51</v>
      </c>
      <c r="D76" s="20">
        <f t="shared" si="40"/>
        <v>2.7186844494536677E-2</v>
      </c>
      <c r="E76" s="17">
        <f>IF(OR($A76="",$B76="",$C76=""),"",A76*'MPTO_working_3-way'!$I75)</f>
        <v>2.3008985316677624</v>
      </c>
      <c r="F76" s="21">
        <f>IF(OR($A76="",$B76="",$C76=""),"",B76*'MPTO_working_3-way'!$I75)</f>
        <v>3.471891534391534</v>
      </c>
      <c r="G76" s="22">
        <f>IF(OR($A76="",$B76="",$C76=""),"",C76*'MPTO_working_3-way'!$I75)</f>
        <v>3.6054258241758235</v>
      </c>
      <c r="H76" s="17">
        <f>IF(OR($A76="",$B76="",$C76=""),"",'MPTO_working_3-way'!E75)</f>
        <v>2.2864130661719528</v>
      </c>
      <c r="I76" s="21">
        <f>IF(OR($A76="",$B76="",$C76=""),"",'MPTO_working_3-way'!F75)</f>
        <v>3.4868025453371114</v>
      </c>
      <c r="J76" s="22">
        <f>IF(OR($A76="",$B76="",$C76=""),"",'MPTO_working_3-way'!G75)</f>
        <v>3.6253162641343457</v>
      </c>
      <c r="K76" s="17">
        <f>IF(OR($A76="",$B76="",$C76=""),"",'OddsRatio_working_3-way'!H75)</f>
        <v>2.2925518455604799</v>
      </c>
      <c r="L76" s="21">
        <f>IF(OR($A76="",$B76="",$C76=""),"",'OddsRatio_working_3-way'!I75)</f>
        <v>3.4808656390596298</v>
      </c>
      <c r="M76" s="22">
        <f>IF(OR($A76="",$B76="",$C76=""),"",'OddsRatio_working_3-way'!J75)</f>
        <v>3.6163751067393584</v>
      </c>
      <c r="N76" s="23">
        <f t="shared" si="28"/>
        <v>43.461282026859706</v>
      </c>
      <c r="O76" s="24">
        <f t="shared" si="29"/>
        <v>28.802743118392232</v>
      </c>
      <c r="P76" s="24">
        <f t="shared" si="30"/>
        <v>27.735974854748076</v>
      </c>
      <c r="Q76" t="s">
        <v>218</v>
      </c>
      <c r="R76" t="s">
        <v>219</v>
      </c>
      <c r="S76" t="s">
        <v>301</v>
      </c>
      <c r="T76" s="35">
        <v>100</v>
      </c>
      <c r="U76" s="35">
        <f t="shared" si="31"/>
        <v>68.652037617554868</v>
      </c>
      <c r="V76" s="35">
        <f t="shared" si="32"/>
        <v>70.059880239520965</v>
      </c>
      <c r="W76" s="35">
        <f t="shared" si="33"/>
        <v>58.50622406639004</v>
      </c>
      <c r="X76" s="35">
        <f t="shared" si="34"/>
        <v>71.433895694089003</v>
      </c>
      <c r="Y76" s="35">
        <f t="shared" si="35"/>
        <v>72.8417383160551</v>
      </c>
      <c r="Z76" s="35">
        <f t="shared" si="36"/>
        <v>61.288082142924182</v>
      </c>
      <c r="AA76" s="35">
        <f t="shared" si="37"/>
        <v>-2.7818580765341352</v>
      </c>
      <c r="AB76" s="35">
        <f t="shared" si="38"/>
        <v>-2.7818580765341352</v>
      </c>
      <c r="AC76" s="35">
        <f t="shared" si="39"/>
        <v>-2.7818580765341423</v>
      </c>
      <c r="AF76">
        <v>2.29</v>
      </c>
      <c r="AG76">
        <v>1.68</v>
      </c>
      <c r="AJ76" t="s">
        <v>305</v>
      </c>
    </row>
    <row r="77" spans="1:36" ht="15" x14ac:dyDescent="0.25">
      <c r="A77">
        <v>3.19</v>
      </c>
      <c r="B77">
        <v>3.34</v>
      </c>
      <c r="C77">
        <v>2.41</v>
      </c>
      <c r="D77" s="20">
        <f t="shared" si="40"/>
        <v>2.7818580765341494E-2</v>
      </c>
      <c r="E77" s="17">
        <f>IF(OR($A77="",$B77="",$C77=""),"",A77*'MPTO_working_3-way'!$I76)</f>
        <v>3.2787412726414393</v>
      </c>
      <c r="F77" s="21">
        <f>IF(OR($A77="",$B77="",$C77=""),"",B77*'MPTO_working_3-way'!$I76)</f>
        <v>3.4329140597562406</v>
      </c>
      <c r="G77" s="22">
        <f>IF(OR($A77="",$B77="",$C77=""),"",C77*'MPTO_working_3-way'!$I76)</f>
        <v>2.4770427796444729</v>
      </c>
      <c r="H77" s="17">
        <f>IF(OR($A77="",$B77="",$C77=""),"",'MPTO_working_3-way'!E76)</f>
        <v>3.2872378913168738</v>
      </c>
      <c r="I77" s="21">
        <f>IF(OR($A77="",$B77="",$C77=""),"",'MPTO_working_3-way'!F76)</f>
        <v>3.4467505281800586</v>
      </c>
      <c r="J77" s="22">
        <f>IF(OR($A77="",$B77="",$C77=""),"",'MPTO_working_3-way'!G76)</f>
        <v>2.4650888017806118</v>
      </c>
      <c r="K77" s="17">
        <f>IF(OR($A77="",$B77="",$C77=""),"",'OddsRatio_working_3-way'!H76)</f>
        <v>3.2837931683876449</v>
      </c>
      <c r="L77" s="21">
        <f>IF(OR($A77="",$B77="",$C77=""),"",'OddsRatio_working_3-way'!I76)</f>
        <v>3.4402173580032365</v>
      </c>
      <c r="M77" s="22">
        <f>IF(OR($A77="",$B77="",$C77=""),"",'OddsRatio_working_3-way'!J76)</f>
        <v>2.4703873823865661</v>
      </c>
      <c r="N77" s="23">
        <f t="shared" si="28"/>
        <v>30.499509319147162</v>
      </c>
      <c r="O77" s="24">
        <f t="shared" si="29"/>
        <v>29.129770876670491</v>
      </c>
      <c r="P77" s="24">
        <f t="shared" si="30"/>
        <v>40.370719804182343</v>
      </c>
      <c r="Q77" t="s">
        <v>220</v>
      </c>
      <c r="R77" t="s">
        <v>221</v>
      </c>
      <c r="S77" t="s">
        <v>301</v>
      </c>
      <c r="T77" s="35">
        <v>100</v>
      </c>
      <c r="U77" s="35">
        <f t="shared" si="31"/>
        <v>41.176470588235297</v>
      </c>
      <c r="V77" s="35">
        <f t="shared" si="32"/>
        <v>74.811083123425689</v>
      </c>
      <c r="W77" s="35">
        <f t="shared" si="33"/>
        <v>80.769230769230759</v>
      </c>
      <c r="X77" s="35">
        <f t="shared" si="34"/>
        <v>44.419686107343537</v>
      </c>
      <c r="Y77" s="35">
        <f t="shared" si="35"/>
        <v>78.054298642533936</v>
      </c>
      <c r="Z77" s="35">
        <f t="shared" si="36"/>
        <v>84.012446288339021</v>
      </c>
      <c r="AA77" s="35">
        <f t="shared" si="37"/>
        <v>-3.2432155191082401</v>
      </c>
      <c r="AB77" s="35">
        <f t="shared" si="38"/>
        <v>-3.2432155191082472</v>
      </c>
      <c r="AC77" s="35">
        <f t="shared" si="39"/>
        <v>-3.2432155191082614</v>
      </c>
      <c r="AF77">
        <v>2.08</v>
      </c>
      <c r="AG77">
        <v>1.82</v>
      </c>
      <c r="AJ77" t="s">
        <v>305</v>
      </c>
    </row>
    <row r="78" spans="1:36" ht="15" x14ac:dyDescent="0.25">
      <c r="A78">
        <v>1.7</v>
      </c>
      <c r="B78">
        <v>3.97</v>
      </c>
      <c r="C78">
        <v>5.2</v>
      </c>
      <c r="D78" s="20">
        <f t="shared" si="40"/>
        <v>3.2432155191082446E-2</v>
      </c>
      <c r="E78" s="17">
        <f>IF(OR($A78="",$B78="",$C78=""),"",A78*'MPTO_working_3-way'!$I77)</f>
        <v>1.7551346638248402</v>
      </c>
      <c r="F78" s="21">
        <f>IF(OR($A78="",$B78="",$C78=""),"",B78*'MPTO_working_3-way'!$I77)</f>
        <v>4.0987556561085974</v>
      </c>
      <c r="G78" s="22">
        <f>IF(OR($A78="",$B78="",$C78=""),"",C78*'MPTO_working_3-way'!$I77)</f>
        <v>5.3686472069936286</v>
      </c>
      <c r="H78" s="17">
        <f>IF(OR($A78="",$B78="",$C78=""),"",'MPTO_working_3-way'!E77)</f>
        <v>1.7318279166625543</v>
      </c>
      <c r="I78" s="21">
        <f>IF(OR($A78="",$B78="",$C78=""),"",'MPTO_working_3-way'!F77)</f>
        <v>4.1480273266671395</v>
      </c>
      <c r="J78" s="22">
        <f>IF(OR($A78="",$B78="",$C78=""),"",'MPTO_working_3-way'!G77)</f>
        <v>5.5097337352424027</v>
      </c>
      <c r="K78" s="17">
        <f>IF(OR($A78="",$B78="",$C78=""),"",'OddsRatio_working_3-way'!H77)</f>
        <v>1.7401264996667953</v>
      </c>
      <c r="L78" s="21">
        <f>IF(OR($A78="",$B78="",$C78=""),"",'OddsRatio_working_3-way'!I77)</f>
        <v>4.140251005729116</v>
      </c>
      <c r="M78" s="22">
        <f>IF(OR($A78="",$B78="",$C78=""),"",'OddsRatio_working_3-way'!J77)</f>
        <v>5.4407589980007725</v>
      </c>
      <c r="N78" s="23">
        <f t="shared" si="28"/>
        <v>56.975685148897412</v>
      </c>
      <c r="O78" s="24">
        <f t="shared" si="29"/>
        <v>24.397648552424585</v>
      </c>
      <c r="P78" s="24">
        <f t="shared" si="30"/>
        <v>18.626666298678003</v>
      </c>
      <c r="Q78" t="s">
        <v>222</v>
      </c>
      <c r="R78" t="s">
        <v>223</v>
      </c>
      <c r="S78" t="s">
        <v>301</v>
      </c>
      <c r="T78" s="35">
        <v>100</v>
      </c>
      <c r="U78" s="35">
        <f t="shared" si="31"/>
        <v>52.830188679245275</v>
      </c>
      <c r="V78" s="35">
        <f t="shared" si="32"/>
        <v>71.098265895953759</v>
      </c>
      <c r="W78" s="35">
        <f t="shared" si="33"/>
        <v>73.262032085561486</v>
      </c>
      <c r="X78" s="35">
        <f t="shared" si="34"/>
        <v>55.639702018484741</v>
      </c>
      <c r="Y78" s="35">
        <f t="shared" si="35"/>
        <v>73.907779235193203</v>
      </c>
      <c r="Z78" s="35">
        <f t="shared" si="36"/>
        <v>76.071545424800959</v>
      </c>
      <c r="AA78" s="35">
        <f t="shared" si="37"/>
        <v>-2.8095133392394658</v>
      </c>
      <c r="AB78" s="35">
        <f t="shared" si="38"/>
        <v>-2.8095133392394445</v>
      </c>
      <c r="AC78" s="35">
        <f t="shared" si="39"/>
        <v>-2.8095133392394729</v>
      </c>
      <c r="AF78">
        <v>1.93</v>
      </c>
      <c r="AG78">
        <v>1.96</v>
      </c>
      <c r="AJ78" t="s">
        <v>305</v>
      </c>
    </row>
    <row r="79" spans="1:36" ht="15" x14ac:dyDescent="0.25">
      <c r="A79">
        <v>2.12</v>
      </c>
      <c r="B79">
        <v>3.46</v>
      </c>
      <c r="C79">
        <v>3.74</v>
      </c>
      <c r="D79" s="20">
        <f t="shared" si="40"/>
        <v>2.8095133392394445E-2</v>
      </c>
      <c r="E79" s="17">
        <f>IF(OR($A79="",$B79="",$C79=""),"",A79*'MPTO_working_3-way'!$I78)</f>
        <v>2.1795616827918765</v>
      </c>
      <c r="F79" s="21">
        <f>IF(OR($A79="",$B79="",$C79=""),"",B79*'MPTO_working_3-way'!$I78)</f>
        <v>3.5572091615376848</v>
      </c>
      <c r="G79" s="22">
        <f>IF(OR($A79="",$B79="",$C79=""),"",C79*'MPTO_working_3-way'!$I78)</f>
        <v>3.8450757988875552</v>
      </c>
      <c r="H79" s="17">
        <f>IF(OR($A79="",$B79="",$C79=""),"",'MPTO_working_3-way'!E78)</f>
        <v>2.1629428384128353</v>
      </c>
      <c r="I79" s="21">
        <f>IF(OR($A79="",$B79="",$C79=""),"",'MPTO_working_3-way'!F78)</f>
        <v>3.5758690782896911</v>
      </c>
      <c r="J79" s="22">
        <f>IF(OR($A79="",$B79="",$C79=""),"",'MPTO_working_3-way'!G78)</f>
        <v>3.8757491459321951</v>
      </c>
      <c r="K79" s="17">
        <f>IF(OR($A79="",$B79="",$C79=""),"",'OddsRatio_working_3-way'!H78)</f>
        <v>2.1697580063283088</v>
      </c>
      <c r="L79" s="21">
        <f>IF(OR($A79="",$B79="",$C79=""),"",'OddsRatio_working_3-way'!I78)</f>
        <v>3.5692899067568198</v>
      </c>
      <c r="M79" s="22">
        <f>IF(OR($A79="",$B79="",$C79=""),"",'OddsRatio_working_3-way'!J78)</f>
        <v>3.8617294083388987</v>
      </c>
      <c r="N79" s="23">
        <f t="shared" si="28"/>
        <v>45.880784558437696</v>
      </c>
      <c r="O79" s="24">
        <f t="shared" si="29"/>
        <v>28.111925798811537</v>
      </c>
      <c r="P79" s="24">
        <f t="shared" si="30"/>
        <v>26.007289642750781</v>
      </c>
      <c r="Q79" t="s">
        <v>224</v>
      </c>
      <c r="R79" t="s">
        <v>225</v>
      </c>
      <c r="S79" t="s">
        <v>301</v>
      </c>
      <c r="T79" s="35">
        <v>100</v>
      </c>
      <c r="U79" s="35">
        <f t="shared" si="31"/>
        <v>79.879275653923543</v>
      </c>
      <c r="V79" s="35">
        <f t="shared" si="32"/>
        <v>73.118279569892465</v>
      </c>
      <c r="W79" s="35">
        <f t="shared" si="33"/>
        <v>42.196531791907518</v>
      </c>
      <c r="X79" s="35">
        <f t="shared" si="34"/>
        <v>84.685188638200017</v>
      </c>
      <c r="Y79" s="35">
        <f t="shared" si="35"/>
        <v>77.924192554168954</v>
      </c>
      <c r="Z79" s="35">
        <f t="shared" si="36"/>
        <v>47.002444776183985</v>
      </c>
      <c r="AA79" s="35">
        <f t="shared" si="37"/>
        <v>-4.8059129842764747</v>
      </c>
      <c r="AB79" s="35">
        <f t="shared" si="38"/>
        <v>-4.8059129842764889</v>
      </c>
      <c r="AC79" s="35">
        <f t="shared" si="39"/>
        <v>-4.8059129842764676</v>
      </c>
      <c r="AF79">
        <v>2.2599999999999998</v>
      </c>
      <c r="AG79">
        <v>1.69</v>
      </c>
      <c r="AJ79" t="s">
        <v>305</v>
      </c>
    </row>
    <row r="80" spans="1:36" ht="15" x14ac:dyDescent="0.25">
      <c r="A80">
        <v>4.97</v>
      </c>
      <c r="B80">
        <v>3.72</v>
      </c>
      <c r="C80">
        <v>1.73</v>
      </c>
      <c r="D80" s="20">
        <f t="shared" si="40"/>
        <v>4.8059129842764836E-2</v>
      </c>
      <c r="E80" s="17">
        <f>IF(OR($A80="",$B80="",$C80=""),"",A80*'MPTO_working_3-way'!$I79)</f>
        <v>5.2088538753185407</v>
      </c>
      <c r="F80" s="21">
        <f>IF(OR($A80="",$B80="",$C80=""),"",B80*'MPTO_working_3-way'!$I79)</f>
        <v>3.8987799630150852</v>
      </c>
      <c r="G80" s="22">
        <f>IF(OR($A80="",$B80="",$C80=""),"",C80*'MPTO_working_3-way'!$I79)</f>
        <v>1.8131422946279832</v>
      </c>
      <c r="H80" s="17">
        <f>IF(OR($A80="",$B80="",$C80=""),"",'MPTO_working_3-way'!E79)</f>
        <v>5.3999315236241259</v>
      </c>
      <c r="I80" s="21">
        <f>IF(OR($A80="",$B80="",$C80=""),"",'MPTO_working_3-way'!F79)</f>
        <v>3.9557354101053668</v>
      </c>
      <c r="J80" s="22">
        <f>IF(OR($A80="",$B80="",$C80=""),"",'MPTO_working_3-way'!G79)</f>
        <v>1.7793120282972683</v>
      </c>
      <c r="K80" s="17">
        <f>IF(OR($A80="",$B80="",$C80=""),"",'OddsRatio_working_3-way'!H79)</f>
        <v>5.3039551911692646</v>
      </c>
      <c r="L80" s="21">
        <f>IF(OR($A80="",$B80="",$C80=""),"",'OddsRatio_working_3-way'!I79)</f>
        <v>3.9488055717834767</v>
      </c>
      <c r="M80" s="22">
        <f>IF(OR($A80="",$B80="",$C80=""),"",'OddsRatio_working_3-way'!J79)</f>
        <v>1.7914073777213004</v>
      </c>
      <c r="N80" s="23">
        <f t="shared" si="28"/>
        <v>19.198081265791821</v>
      </c>
      <c r="O80" s="24">
        <f t="shared" si="29"/>
        <v>25.649049433060572</v>
      </c>
      <c r="P80" s="24">
        <f t="shared" si="30"/>
        <v>55.152869301147604</v>
      </c>
      <c r="Q80" t="s">
        <v>226</v>
      </c>
      <c r="R80" t="s">
        <v>227</v>
      </c>
      <c r="S80" t="s">
        <v>301</v>
      </c>
      <c r="T80" s="35">
        <v>100</v>
      </c>
      <c r="U80" s="35">
        <f t="shared" si="31"/>
        <v>65.635738831615114</v>
      </c>
      <c r="V80" s="35">
        <f t="shared" si="32"/>
        <v>72.602739726027394</v>
      </c>
      <c r="W80" s="35">
        <f t="shared" si="33"/>
        <v>57.446808510638299</v>
      </c>
      <c r="X80" s="35">
        <f t="shared" si="34"/>
        <v>69.9504517633343</v>
      </c>
      <c r="Y80" s="35">
        <f t="shared" si="35"/>
        <v>76.917452657746594</v>
      </c>
      <c r="Z80" s="35">
        <f t="shared" si="36"/>
        <v>61.761521442357484</v>
      </c>
      <c r="AA80" s="35">
        <f t="shared" si="37"/>
        <v>-4.3147129317191855</v>
      </c>
      <c r="AB80" s="35">
        <f t="shared" si="38"/>
        <v>-4.3147129317191997</v>
      </c>
      <c r="AC80" s="35">
        <f t="shared" si="39"/>
        <v>-4.3147129317191855</v>
      </c>
      <c r="AF80">
        <v>1.86</v>
      </c>
      <c r="AG80">
        <v>1.98</v>
      </c>
      <c r="AJ80" t="s">
        <v>306</v>
      </c>
    </row>
    <row r="81" spans="1:36" ht="15" x14ac:dyDescent="0.25">
      <c r="A81">
        <v>2.91</v>
      </c>
      <c r="B81">
        <v>3.65</v>
      </c>
      <c r="C81">
        <v>2.35</v>
      </c>
      <c r="D81" s="20">
        <f t="shared" si="40"/>
        <v>4.314712931719189E-2</v>
      </c>
      <c r="E81" s="17">
        <f>IF(OR($A81="",$B81="",$C81=""),"",A81*'MPTO_working_3-way'!$I80)</f>
        <v>3.0355581463130283</v>
      </c>
      <c r="F81" s="21">
        <f>IF(OR($A81="",$B81="",$C81=""),"",B81*'MPTO_working_3-way'!$I80)</f>
        <v>3.8074870220077504</v>
      </c>
      <c r="G81" s="22">
        <f>IF(OR($A81="",$B81="",$C81=""),"",C81*'MPTO_working_3-way'!$I80)</f>
        <v>2.451395753895401</v>
      </c>
      <c r="H81" s="17">
        <f>IF(OR($A81="",$B81="",$C81=""),"",'MPTO_working_3-way'!E80)</f>
        <v>3.0371113573935253</v>
      </c>
      <c r="I81" s="21">
        <f>IF(OR($A81="",$B81="",$C81=""),"",'MPTO_working_3-way'!F80)</f>
        <v>3.8522251559724827</v>
      </c>
      <c r="J81" s="22">
        <f>IF(OR($A81="",$B81="",$C81=""),"",'MPTO_working_3-way'!G80)</f>
        <v>2.432205089561438</v>
      </c>
      <c r="K81" s="17">
        <f>IF(OR($A81="",$B81="",$C81=""),"",'OddsRatio_working_3-way'!H80)</f>
        <v>3.038565027484434</v>
      </c>
      <c r="L81" s="21">
        <f>IF(OR($A81="",$B81="",$C81=""),"",'OddsRatio_working_3-way'!I80)</f>
        <v>3.8283755616930635</v>
      </c>
      <c r="M81" s="22">
        <f>IF(OR($A81="",$B81="",$C81=""),"",'OddsRatio_working_3-way'!J80)</f>
        <v>2.4408705691643906</v>
      </c>
      <c r="N81" s="23">
        <f t="shared" si="28"/>
        <v>32.942870859337489</v>
      </c>
      <c r="O81" s="24">
        <f t="shared" si="29"/>
        <v>26.264042246759477</v>
      </c>
      <c r="P81" s="24">
        <f t="shared" si="30"/>
        <v>40.793086893903023</v>
      </c>
      <c r="Q81" t="s">
        <v>228</v>
      </c>
      <c r="R81" t="s">
        <v>229</v>
      </c>
      <c r="S81" t="s">
        <v>301</v>
      </c>
      <c r="T81" s="35">
        <v>100</v>
      </c>
      <c r="U81" s="35">
        <f t="shared" si="31"/>
        <v>59.183673469387763</v>
      </c>
      <c r="V81" s="35">
        <f t="shared" si="32"/>
        <v>68.944099378881987</v>
      </c>
      <c r="W81" s="35">
        <f t="shared" si="33"/>
        <v>67.532467532467535</v>
      </c>
      <c r="X81" s="35">
        <f t="shared" si="34"/>
        <v>63.523433088650471</v>
      </c>
      <c r="Y81" s="35">
        <f t="shared" si="35"/>
        <v>73.283858998144709</v>
      </c>
      <c r="Z81" s="35">
        <f t="shared" si="36"/>
        <v>71.872227151730243</v>
      </c>
      <c r="AA81" s="35">
        <f t="shared" si="37"/>
        <v>-4.3397596192627077</v>
      </c>
      <c r="AB81" s="35">
        <f t="shared" si="38"/>
        <v>-4.3397596192627219</v>
      </c>
      <c r="AC81" s="35">
        <f t="shared" si="39"/>
        <v>-4.3397596192627077</v>
      </c>
      <c r="AF81">
        <v>1.91</v>
      </c>
      <c r="AG81">
        <v>1.93</v>
      </c>
      <c r="AJ81" t="s">
        <v>306</v>
      </c>
    </row>
    <row r="82" spans="1:36" ht="15" x14ac:dyDescent="0.25">
      <c r="A82">
        <v>2.4500000000000002</v>
      </c>
      <c r="B82">
        <v>3.22</v>
      </c>
      <c r="C82">
        <v>3.08</v>
      </c>
      <c r="D82" s="20">
        <f t="shared" si="40"/>
        <v>4.3397596192627175E-2</v>
      </c>
      <c r="E82" s="17">
        <f>IF(OR($A82="",$B82="",$C82=""),"",A82*'MPTO_working_3-way'!$I81)</f>
        <v>2.5563241106719365</v>
      </c>
      <c r="F82" s="21">
        <f>IF(OR($A82="",$B82="",$C82=""),"",B82*'MPTO_working_3-way'!$I81)</f>
        <v>3.3597402597402599</v>
      </c>
      <c r="G82" s="22">
        <f>IF(OR($A82="",$B82="",$C82=""),"",C82*'MPTO_working_3-way'!$I81)</f>
        <v>3.2136645962732917</v>
      </c>
      <c r="H82" s="17">
        <f>IF(OR($A82="",$B82="",$C82=""),"",'MPTO_working_3-way'!E81)</f>
        <v>2.5400218549378497</v>
      </c>
      <c r="I82" s="21">
        <f>IF(OR($A82="",$B82="",$C82=""),"",'MPTO_working_3-way'!F81)</f>
        <v>3.377315655648383</v>
      </c>
      <c r="J82" s="22">
        <f>IF(OR($A82="",$B82="",$C82=""),"",'MPTO_working_3-way'!G81)</f>
        <v>3.2236283262546586</v>
      </c>
      <c r="K82" s="17">
        <f>IF(OR($A82="",$B82="",$C82=""),"",'OddsRatio_working_3-way'!H81)</f>
        <v>2.5472980570929407</v>
      </c>
      <c r="L82" s="21">
        <f>IF(OR($A82="",$B82="",$C82=""),"",'OddsRatio_working_3-way'!I81)</f>
        <v>3.3689666805147085</v>
      </c>
      <c r="M82" s="22">
        <f>IF(OR($A82="",$B82="",$C82=""),"",'OddsRatio_working_3-way'!J81)</f>
        <v>3.2195723853471145</v>
      </c>
      <c r="N82" s="23">
        <f t="shared" si="28"/>
        <v>39.118670274449173</v>
      </c>
      <c r="O82" s="24">
        <f t="shared" si="29"/>
        <v>29.764205643602626</v>
      </c>
      <c r="P82" s="24">
        <f t="shared" si="30"/>
        <v>31.117124081948205</v>
      </c>
      <c r="Q82" t="s">
        <v>230</v>
      </c>
      <c r="R82" t="s">
        <v>231</v>
      </c>
      <c r="S82" t="s">
        <v>301</v>
      </c>
      <c r="T82" s="35">
        <v>100</v>
      </c>
      <c r="U82" s="35">
        <f t="shared" si="31"/>
        <v>64.157706093189958</v>
      </c>
      <c r="V82" s="35">
        <f t="shared" si="32"/>
        <v>72.602739726027394</v>
      </c>
      <c r="W82" s="35">
        <f t="shared" si="33"/>
        <v>57.627118644067799</v>
      </c>
      <c r="X82" s="35">
        <f t="shared" si="34"/>
        <v>69.770141629904799</v>
      </c>
      <c r="Y82" s="35">
        <f t="shared" si="35"/>
        <v>78.215175262742235</v>
      </c>
      <c r="Z82" s="35">
        <f t="shared" si="36"/>
        <v>63.23955418078264</v>
      </c>
      <c r="AA82" s="35">
        <f t="shared" si="37"/>
        <v>-5.6124355367148411</v>
      </c>
      <c r="AB82" s="35">
        <f t="shared" si="38"/>
        <v>-5.6124355367148411</v>
      </c>
      <c r="AC82" s="35">
        <f t="shared" si="39"/>
        <v>-5.6124355367148411</v>
      </c>
      <c r="AF82">
        <v>2.12</v>
      </c>
      <c r="AG82">
        <v>1.74</v>
      </c>
      <c r="AJ82" t="s">
        <v>306</v>
      </c>
    </row>
    <row r="83" spans="1:36" ht="15" x14ac:dyDescent="0.25">
      <c r="A83">
        <v>2.79</v>
      </c>
      <c r="B83">
        <v>3.65</v>
      </c>
      <c r="C83">
        <v>2.36</v>
      </c>
      <c r="D83" s="20">
        <f t="shared" si="40"/>
        <v>5.6124355367148437E-2</v>
      </c>
      <c r="E83" s="17">
        <f>IF(OR($A83="",$B83="",$C83=""),"",A83*'MPTO_working_3-way'!$I82)</f>
        <v>2.9465869514743441</v>
      </c>
      <c r="F83" s="21">
        <f>IF(OR($A83="",$B83="",$C83=""),"",B83*'MPTO_working_3-way'!$I82)</f>
        <v>3.8548538970900919</v>
      </c>
      <c r="G83" s="22">
        <f>IF(OR($A83="",$B83="",$C83=""),"",C83*'MPTO_working_3-way'!$I82)</f>
        <v>2.4924534786664703</v>
      </c>
      <c r="H83" s="17">
        <f>IF(OR($A83="",$B83="",$C83=""),"",'MPTO_working_3-way'!E82)</f>
        <v>2.9436454912310217</v>
      </c>
      <c r="I83" s="21">
        <f>IF(OR($A83="",$B83="",$C83=""),"",'MPTO_working_3-way'!F82)</f>
        <v>3.9175054171946213</v>
      </c>
      <c r="J83" s="22">
        <f>IF(OR($A83="",$B83="",$C83=""),"",'MPTO_working_3-way'!G82)</f>
        <v>2.4690096384931541</v>
      </c>
      <c r="K83" s="17">
        <f>IF(OR($A83="",$B83="",$C83=""),"",'OddsRatio_working_3-way'!H82)</f>
        <v>2.9477149984126423</v>
      </c>
      <c r="L83" s="21">
        <f>IF(OR($A83="",$B83="",$C83=""),"",'OddsRatio_working_3-way'!I82)</f>
        <v>3.8834886848008394</v>
      </c>
      <c r="M83" s="22">
        <f>IF(OR($A83="",$B83="",$C83=""),"",'OddsRatio_working_3-way'!J82)</f>
        <v>2.4798281552185437</v>
      </c>
      <c r="N83" s="23">
        <f t="shared" si="28"/>
        <v>33.937569685484533</v>
      </c>
      <c r="O83" s="24">
        <f t="shared" si="29"/>
        <v>25.941320389726535</v>
      </c>
      <c r="P83" s="24">
        <f t="shared" si="30"/>
        <v>40.121109924788925</v>
      </c>
      <c r="Q83" t="s">
        <v>232</v>
      </c>
      <c r="R83" t="s">
        <v>233</v>
      </c>
      <c r="S83" t="s">
        <v>301</v>
      </c>
      <c r="T83" s="35">
        <v>100</v>
      </c>
      <c r="U83" s="35">
        <f t="shared" si="31"/>
        <v>64.157706093189958</v>
      </c>
      <c r="V83" s="35">
        <f t="shared" si="32"/>
        <v>69.325153374233125</v>
      </c>
      <c r="W83" s="35">
        <f t="shared" si="33"/>
        <v>60.474308300395251</v>
      </c>
      <c r="X83" s="35">
        <f t="shared" si="34"/>
        <v>70.200538325371625</v>
      </c>
      <c r="Y83" s="35">
        <f t="shared" si="35"/>
        <v>75.367985606414777</v>
      </c>
      <c r="Z83" s="35">
        <f t="shared" si="36"/>
        <v>66.517140532576917</v>
      </c>
      <c r="AA83" s="35">
        <f t="shared" si="37"/>
        <v>-6.0428322321816665</v>
      </c>
      <c r="AB83" s="35">
        <f t="shared" si="38"/>
        <v>-6.0428322321816523</v>
      </c>
      <c r="AC83" s="35">
        <f t="shared" si="39"/>
        <v>-6.0428322321816665</v>
      </c>
      <c r="AF83">
        <v>1.88</v>
      </c>
      <c r="AG83">
        <v>1.93</v>
      </c>
      <c r="AJ83" t="s">
        <v>306</v>
      </c>
    </row>
    <row r="84" spans="1:36" ht="15" x14ac:dyDescent="0.25">
      <c r="A84">
        <v>2.79</v>
      </c>
      <c r="B84">
        <v>3.26</v>
      </c>
      <c r="C84">
        <v>2.5299999999999998</v>
      </c>
      <c r="D84" s="20">
        <f t="shared" si="40"/>
        <v>6.0428322321816719E-2</v>
      </c>
      <c r="E84" s="17">
        <f>IF(OR($A84="",$B84="",$C84=""),"",A84*'MPTO_working_3-way'!$I83)</f>
        <v>2.9585950192778685</v>
      </c>
      <c r="F84" s="21">
        <f>IF(OR($A84="",$B84="",$C84=""),"",B84*'MPTO_working_3-way'!$I83)</f>
        <v>3.4569963307691225</v>
      </c>
      <c r="G84" s="22">
        <f>IF(OR($A84="",$B84="",$C84=""),"",C84*'MPTO_working_3-way'!$I83)</f>
        <v>2.6828836554741962</v>
      </c>
      <c r="H84" s="17">
        <f>IF(OR($A84="",$B84="",$C84=""),"",'MPTO_working_3-way'!E83)</f>
        <v>2.9561295741823859</v>
      </c>
      <c r="I84" s="21">
        <f>IF(OR($A84="",$B84="",$C84=""),"",'MPTO_working_3-way'!F83)</f>
        <v>3.4891142339045014</v>
      </c>
      <c r="J84" s="22">
        <f>IF(OR($A84="",$B84="",$C84=""),"",'MPTO_working_3-way'!G83)</f>
        <v>2.6658552308877068</v>
      </c>
      <c r="K84" s="17">
        <f>IF(OR($A84="",$B84="",$C84=""),"",'OddsRatio_working_3-way'!H83)</f>
        <v>2.958305018180762</v>
      </c>
      <c r="L84" s="21">
        <f>IF(OR($A84="",$B84="",$C84=""),"",'OddsRatio_working_3-way'!I83)</f>
        <v>3.4724968385969399</v>
      </c>
      <c r="M84" s="22">
        <f>IF(OR($A84="",$B84="",$C84=""),"",'OddsRatio_working_3-way'!J83)</f>
        <v>2.6738584792271318</v>
      </c>
      <c r="N84" s="23">
        <f t="shared" si="28"/>
        <v>33.799827062646756</v>
      </c>
      <c r="O84" s="24">
        <f t="shared" si="29"/>
        <v>28.926845860363326</v>
      </c>
      <c r="P84" s="24">
        <f t="shared" si="30"/>
        <v>37.273327076989901</v>
      </c>
      <c r="Q84" t="s">
        <v>234</v>
      </c>
      <c r="R84" t="s">
        <v>235</v>
      </c>
      <c r="S84" t="s">
        <v>301</v>
      </c>
      <c r="T84" s="35">
        <v>100</v>
      </c>
      <c r="U84" s="35">
        <f t="shared" si="31"/>
        <v>48.717948717948723</v>
      </c>
      <c r="V84" s="35">
        <f t="shared" si="32"/>
        <v>71.509971509971507</v>
      </c>
      <c r="W84" s="35">
        <f t="shared" si="33"/>
        <v>74.025974025974023</v>
      </c>
      <c r="X84" s="35">
        <f t="shared" si="34"/>
        <v>54.46405446405447</v>
      </c>
      <c r="Y84" s="35">
        <f t="shared" si="35"/>
        <v>77.256077256077262</v>
      </c>
      <c r="Z84" s="35">
        <f t="shared" si="36"/>
        <v>79.772079772079792</v>
      </c>
      <c r="AA84" s="35">
        <f t="shared" si="37"/>
        <v>-5.7461057461057479</v>
      </c>
      <c r="AB84" s="35">
        <f t="shared" si="38"/>
        <v>-5.746105746105755</v>
      </c>
      <c r="AC84" s="35">
        <f t="shared" si="39"/>
        <v>-5.7461057461057692</v>
      </c>
      <c r="AF84">
        <v>2.0299999999999998</v>
      </c>
      <c r="AG84">
        <v>1.82</v>
      </c>
      <c r="AJ84" t="s">
        <v>307</v>
      </c>
    </row>
    <row r="85" spans="1:36" ht="15" x14ac:dyDescent="0.25">
      <c r="A85">
        <v>1.95</v>
      </c>
      <c r="B85">
        <v>3.51</v>
      </c>
      <c r="C85">
        <v>3.85</v>
      </c>
      <c r="D85" s="20">
        <f t="shared" si="40"/>
        <v>5.7461057461057674E-2</v>
      </c>
      <c r="E85" s="17">
        <f>IF(OR($A85="",$B85="",$C85=""),"",A85*'MPTO_working_3-way'!$I84)</f>
        <v>2.0620490620490624</v>
      </c>
      <c r="F85" s="21">
        <f>IF(OR($A85="",$B85="",$C85=""),"",B85*'MPTO_working_3-way'!$I84)</f>
        <v>3.7116883116883121</v>
      </c>
      <c r="G85" s="22">
        <f>IF(OR($A85="",$B85="",$C85=""),"",C85*'MPTO_working_3-way'!$I84)</f>
        <v>4.0712250712250722</v>
      </c>
      <c r="H85" s="17">
        <f>IF(OR($A85="",$B85="",$C85=""),"",'MPTO_working_3-way'!E84)</f>
        <v>2.0256576810652813</v>
      </c>
      <c r="I85" s="21">
        <f>IF(OR($A85="",$B85="",$C85=""),"",'MPTO_working_3-way'!F84)</f>
        <v>3.7629832459275079</v>
      </c>
      <c r="J85" s="22">
        <f>IF(OR($A85="",$B85="",$C85=""),"",'MPTO_working_3-way'!G84)</f>
        <v>4.1565079202337634</v>
      </c>
      <c r="K85" s="17">
        <f>IF(OR($A85="",$B85="",$C85=""),"",'OddsRatio_working_3-way'!H84)</f>
        <v>2.0395679436970777</v>
      </c>
      <c r="L85" s="21">
        <f>IF(OR($A85="",$B85="",$C85=""),"",'OddsRatio_working_3-way'!I84)</f>
        <v>3.7466479354522804</v>
      </c>
      <c r="M85" s="22">
        <f>IF(OR($A85="",$B85="",$C85=""),"",'OddsRatio_working_3-way'!J84)</f>
        <v>4.1187038310912349</v>
      </c>
      <c r="N85" s="23">
        <f t="shared" si="28"/>
        <v>48.495451364590615</v>
      </c>
      <c r="O85" s="24">
        <f t="shared" si="29"/>
        <v>26.941917424772566</v>
      </c>
      <c r="P85" s="24">
        <f t="shared" si="30"/>
        <v>24.562631210636805</v>
      </c>
      <c r="Q85" t="s">
        <v>236</v>
      </c>
      <c r="R85" t="s">
        <v>237</v>
      </c>
      <c r="S85" t="s">
        <v>301</v>
      </c>
      <c r="T85" s="35">
        <v>100</v>
      </c>
      <c r="U85" s="35">
        <f t="shared" si="31"/>
        <v>53.488372093023258</v>
      </c>
      <c r="V85" s="35">
        <f t="shared" si="32"/>
        <v>70.760233918128648</v>
      </c>
      <c r="W85" s="35">
        <f t="shared" si="33"/>
        <v>71.264367816091948</v>
      </c>
      <c r="X85" s="35">
        <f t="shared" si="34"/>
        <v>57.97539826577939</v>
      </c>
      <c r="Y85" s="35">
        <f t="shared" si="35"/>
        <v>75.24726009088478</v>
      </c>
      <c r="Z85" s="35">
        <f t="shared" si="36"/>
        <v>75.751393988848093</v>
      </c>
      <c r="AA85" s="35">
        <f t="shared" si="37"/>
        <v>-4.4870261727561314</v>
      </c>
      <c r="AB85" s="35">
        <f t="shared" si="38"/>
        <v>-4.4870261727561314</v>
      </c>
      <c r="AC85" s="35">
        <f t="shared" si="39"/>
        <v>-4.4870261727561456</v>
      </c>
      <c r="AF85">
        <v>2.0299999999999998</v>
      </c>
      <c r="AG85">
        <v>1.77</v>
      </c>
      <c r="AJ85" t="s">
        <v>307</v>
      </c>
    </row>
    <row r="86" spans="1:36" ht="15" x14ac:dyDescent="0.25">
      <c r="A86">
        <v>2.15</v>
      </c>
      <c r="B86">
        <v>3.42</v>
      </c>
      <c r="C86">
        <v>3.48</v>
      </c>
      <c r="D86" s="20">
        <f t="shared" si="40"/>
        <v>4.4870261727561367E-2</v>
      </c>
      <c r="E86" s="17">
        <f>IF(OR($A86="",$B86="",$C86=""),"",A86*'MPTO_working_3-way'!$I85)</f>
        <v>2.246471062714257</v>
      </c>
      <c r="F86" s="21">
        <f>IF(OR($A86="",$B86="",$C86=""),"",B86*'MPTO_working_3-way'!$I85)</f>
        <v>3.5734562951082598</v>
      </c>
      <c r="G86" s="22">
        <f>IF(OR($A86="",$B86="",$C86=""),"",C86*'MPTO_working_3-way'!$I85)</f>
        <v>3.6361485108119136</v>
      </c>
      <c r="H86" s="17">
        <f>IF(OR($A86="",$B86="",$C86=""),"",'MPTO_working_3-way'!E85)</f>
        <v>2.2214347228202742</v>
      </c>
      <c r="I86" s="21">
        <f>IF(OR($A86="",$B86="",$C86=""),"",'MPTO_working_3-way'!F85)</f>
        <v>3.6043711474966473</v>
      </c>
      <c r="J86" s="22">
        <f>IF(OR($A86="",$B86="",$C86=""),"",'MPTO_working_3-way'!G85)</f>
        <v>3.6710777759286572</v>
      </c>
      <c r="K86" s="17">
        <f>IF(OR($A86="",$B86="",$C86=""),"",'OddsRatio_working_3-way'!H85)</f>
        <v>2.2317001103479437</v>
      </c>
      <c r="L86" s="21">
        <f>IF(OR($A86="",$B86="",$C86=""),"",'OddsRatio_working_3-way'!I85)</f>
        <v>3.5919254496017605</v>
      </c>
      <c r="M86" s="22">
        <f>IF(OR($A86="",$B86="",$C86=""),"",'OddsRatio_working_3-way'!J85)</f>
        <v>3.6561880640546964</v>
      </c>
      <c r="N86" s="23">
        <f t="shared" si="28"/>
        <v>44.514261349610642</v>
      </c>
      <c r="O86" s="24">
        <f t="shared" si="29"/>
        <v>27.984111667152895</v>
      </c>
      <c r="P86" s="24">
        <f t="shared" si="30"/>
        <v>27.501626983236459</v>
      </c>
      <c r="Q86" t="s">
        <v>238</v>
      </c>
      <c r="R86" t="s">
        <v>239</v>
      </c>
      <c r="S86" t="s">
        <v>301</v>
      </c>
      <c r="T86" s="35">
        <v>100</v>
      </c>
      <c r="U86" s="35">
        <f t="shared" si="31"/>
        <v>52.153110047846894</v>
      </c>
      <c r="V86" s="35">
        <f t="shared" si="32"/>
        <v>70.760233918128648</v>
      </c>
      <c r="W86" s="35">
        <f t="shared" si="33"/>
        <v>72.602739726027394</v>
      </c>
      <c r="X86" s="35">
        <f t="shared" si="34"/>
        <v>56.637026355843943</v>
      </c>
      <c r="Y86" s="35">
        <f t="shared" si="35"/>
        <v>75.244150226125711</v>
      </c>
      <c r="Z86" s="35">
        <f t="shared" si="36"/>
        <v>77.086656034024458</v>
      </c>
      <c r="AA86" s="35">
        <f t="shared" si="37"/>
        <v>-4.483916307997049</v>
      </c>
      <c r="AB86" s="35">
        <f t="shared" si="38"/>
        <v>-4.4839163079970632</v>
      </c>
      <c r="AC86" s="35">
        <f t="shared" si="39"/>
        <v>-4.4839163079970632</v>
      </c>
      <c r="AF86">
        <v>2.04</v>
      </c>
      <c r="AG86">
        <v>1.81</v>
      </c>
      <c r="AJ86" t="s">
        <v>307</v>
      </c>
    </row>
    <row r="87" spans="1:36" ht="15" x14ac:dyDescent="0.25">
      <c r="A87">
        <v>2.09</v>
      </c>
      <c r="B87">
        <v>3.42</v>
      </c>
      <c r="C87">
        <v>3.65</v>
      </c>
      <c r="D87" s="20">
        <f t="shared" si="40"/>
        <v>4.483916307997049E-2</v>
      </c>
      <c r="E87" s="17">
        <f>IF(OR($A87="",$B87="",$C87=""),"",A87*'MPTO_working_3-way'!$I86)</f>
        <v>2.1837138508371381</v>
      </c>
      <c r="F87" s="21">
        <f>IF(OR($A87="",$B87="",$C87=""),"",B87*'MPTO_working_3-way'!$I86)</f>
        <v>3.5733499377334992</v>
      </c>
      <c r="G87" s="22">
        <f>IF(OR($A87="",$B87="",$C87=""),"",C87*'MPTO_working_3-way'!$I86)</f>
        <v>3.8136629452418922</v>
      </c>
      <c r="H87" s="17">
        <f>IF(OR($A87="",$B87="",$C87=""),"",'MPTO_working_3-way'!E86)</f>
        <v>2.1573925202809212</v>
      </c>
      <c r="I87" s="21">
        <f>IF(OR($A87="",$B87="",$C87=""),"",'MPTO_working_3-way'!F86)</f>
        <v>3.6042364799244044</v>
      </c>
      <c r="J87" s="22">
        <f>IF(OR($A87="",$B87="",$C87=""),"",'MPTO_working_3-way'!G86)</f>
        <v>3.8606131036615645</v>
      </c>
      <c r="K87" s="17">
        <f>IF(OR($A87="",$B87="",$C87=""),"",'OddsRatio_working_3-way'!H86)</f>
        <v>2.1680029478838412</v>
      </c>
      <c r="L87" s="21">
        <f>IF(OR($A87="",$B87="",$C87=""),"",'OddsRatio_working_3-way'!I86)</f>
        <v>3.5931808567696293</v>
      </c>
      <c r="M87" s="22">
        <f>IF(OR($A87="",$B87="",$C87=""),"",'OddsRatio_working_3-way'!J86)</f>
        <v>3.8396401943964955</v>
      </c>
      <c r="N87" s="23">
        <f t="shared" si="28"/>
        <v>45.793545688994222</v>
      </c>
      <c r="O87" s="24">
        <f t="shared" si="29"/>
        <v>27.98494458771869</v>
      </c>
      <c r="P87" s="24">
        <f t="shared" si="30"/>
        <v>26.221509723287102</v>
      </c>
      <c r="Q87" t="s">
        <v>240</v>
      </c>
      <c r="R87" t="s">
        <v>241</v>
      </c>
      <c r="S87" t="s">
        <v>301</v>
      </c>
      <c r="T87" s="35">
        <v>100</v>
      </c>
      <c r="U87" s="35">
        <f t="shared" si="31"/>
        <v>58.50622406639004</v>
      </c>
      <c r="V87" s="35">
        <f t="shared" si="32"/>
        <v>72.527472527472526</v>
      </c>
      <c r="W87" s="35">
        <f t="shared" si="33"/>
        <v>63.503649635036496</v>
      </c>
      <c r="X87" s="35">
        <f t="shared" si="34"/>
        <v>63.968877837490965</v>
      </c>
      <c r="Y87" s="35">
        <f t="shared" si="35"/>
        <v>77.990126298573458</v>
      </c>
      <c r="Z87" s="35">
        <f t="shared" si="36"/>
        <v>68.966303406137428</v>
      </c>
      <c r="AA87" s="35">
        <f t="shared" si="37"/>
        <v>-5.4626537711009249</v>
      </c>
      <c r="AB87" s="35">
        <f t="shared" si="38"/>
        <v>-5.462653771100932</v>
      </c>
      <c r="AC87" s="35">
        <f t="shared" si="39"/>
        <v>-5.462653771100932</v>
      </c>
      <c r="AF87">
        <v>2.19</v>
      </c>
      <c r="AG87">
        <v>1.69</v>
      </c>
      <c r="AJ87" t="s">
        <v>307</v>
      </c>
    </row>
    <row r="88" spans="1:36" ht="15" x14ac:dyDescent="0.25">
      <c r="A88">
        <v>2.41</v>
      </c>
      <c r="B88">
        <v>3.64</v>
      </c>
      <c r="C88">
        <v>2.74</v>
      </c>
      <c r="D88" s="20">
        <f t="shared" si="40"/>
        <v>5.4626537711009338E-2</v>
      </c>
      <c r="E88" s="17">
        <f>IF(OR($A88="",$B88="",$C88=""),"",A88*'MPTO_working_3-way'!$I87)</f>
        <v>2.5416499558835328</v>
      </c>
      <c r="F88" s="21">
        <f>IF(OR($A88="",$B88="",$C88=""),"",B88*'MPTO_working_3-way'!$I87)</f>
        <v>3.8388405972680739</v>
      </c>
      <c r="G88" s="22">
        <f>IF(OR($A88="",$B88="",$C88=""),"",C88*'MPTO_working_3-way'!$I87)</f>
        <v>2.889676713328166</v>
      </c>
      <c r="H88" s="17">
        <f>IF(OR($A88="",$B88="",$C88=""),"",'MPTO_working_3-way'!E87)</f>
        <v>2.5206128571476514</v>
      </c>
      <c r="I88" s="21">
        <f>IF(OR($A88="",$B88="",$C88=""),"",'MPTO_working_3-way'!F87)</f>
        <v>3.8983857860248503</v>
      </c>
      <c r="J88" s="22">
        <f>IF(OR($A88="",$B88="",$C88=""),"",'MPTO_working_3-way'!G87)</f>
        <v>2.883883396117513</v>
      </c>
      <c r="K88" s="17">
        <f>IF(OR($A88="",$B88="",$C88=""),"",'OddsRatio_working_3-way'!H87)</f>
        <v>2.5306070459890062</v>
      </c>
      <c r="L88" s="21">
        <f>IF(OR($A88="",$B88="",$C88=""),"",'OddsRatio_working_3-way'!I87)</f>
        <v>3.8658174478092029</v>
      </c>
      <c r="M88" s="22">
        <f>IF(OR($A88="",$B88="",$C88=""),"",'OddsRatio_working_3-way'!J87)</f>
        <v>2.8888342269651566</v>
      </c>
      <c r="N88" s="23">
        <f t="shared" si="28"/>
        <v>39.344520974855421</v>
      </c>
      <c r="O88" s="24">
        <f t="shared" si="29"/>
        <v>26.049531744341092</v>
      </c>
      <c r="P88" s="24">
        <f t="shared" si="30"/>
        <v>34.605947280803484</v>
      </c>
      <c r="Q88" t="s">
        <v>242</v>
      </c>
      <c r="R88" t="s">
        <v>243</v>
      </c>
      <c r="S88" t="s">
        <v>301</v>
      </c>
      <c r="T88" s="35">
        <v>100</v>
      </c>
      <c r="U88" s="35">
        <f t="shared" si="31"/>
        <v>82.758620689655174</v>
      </c>
      <c r="V88" s="35">
        <f t="shared" si="32"/>
        <v>76.076555023923447</v>
      </c>
      <c r="W88" s="35">
        <f t="shared" si="33"/>
        <v>35.064935064935064</v>
      </c>
      <c r="X88" s="35">
        <f t="shared" si="34"/>
        <v>88.858509911141496</v>
      </c>
      <c r="Y88" s="35">
        <f t="shared" si="35"/>
        <v>82.176444245409769</v>
      </c>
      <c r="Z88" s="35">
        <f t="shared" si="36"/>
        <v>41.164824286421386</v>
      </c>
      <c r="AA88" s="35">
        <f t="shared" si="37"/>
        <v>-6.0998892214863218</v>
      </c>
      <c r="AB88" s="35">
        <f t="shared" si="38"/>
        <v>-6.0998892214863218</v>
      </c>
      <c r="AC88" s="35">
        <f t="shared" si="39"/>
        <v>-6.0998892214863218</v>
      </c>
      <c r="AF88">
        <v>1.68</v>
      </c>
      <c r="AG88">
        <v>2.1800000000000002</v>
      </c>
      <c r="AJ88" t="s">
        <v>308</v>
      </c>
    </row>
    <row r="89" spans="1:36" ht="15" x14ac:dyDescent="0.25">
      <c r="A89">
        <v>5.8</v>
      </c>
      <c r="B89">
        <v>4.18</v>
      </c>
      <c r="C89">
        <v>1.54</v>
      </c>
      <c r="D89" s="20">
        <f t="shared" si="40"/>
        <v>6.099889221486321E-2</v>
      </c>
      <c r="E89" s="17">
        <f>IF(OR($A89="",$B89="",$C89=""),"",A89*'MPTO_working_3-way'!$I88)</f>
        <v>6.1537935748462065</v>
      </c>
      <c r="F89" s="21">
        <f>IF(OR($A89="",$B89="",$C89=""),"",B89*'MPTO_working_3-way'!$I88)</f>
        <v>4.4349753694581278</v>
      </c>
      <c r="G89" s="22">
        <f>IF(OR($A89="",$B89="",$C89=""),"",C89*'MPTO_working_3-way'!$I88)</f>
        <v>1.6339382940108893</v>
      </c>
      <c r="H89" s="17">
        <f>IF(OR($A89="",$B89="",$C89=""),"",'MPTO_working_3-way'!E88)</f>
        <v>6.5754507413338841</v>
      </c>
      <c r="I89" s="21">
        <f>IF(OR($A89="",$B89="",$C89=""),"",'MPTO_working_3-way'!F88)</f>
        <v>4.5682650204579707</v>
      </c>
      <c r="J89" s="22">
        <f>IF(OR($A89="",$B89="",$C89=""),"",'MPTO_working_3-way'!G88)</f>
        <v>1.589780420174365</v>
      </c>
      <c r="K89" s="17">
        <f>IF(OR($A89="",$B89="",$C89=""),"",'OddsRatio_working_3-way'!H88)</f>
        <v>6.3679179725700434</v>
      </c>
      <c r="L89" s="21">
        <f>IF(OR($A89="",$B89="",$C89=""),"",'OddsRatio_working_3-way'!I88)</f>
        <v>4.5562456568276541</v>
      </c>
      <c r="M89" s="22">
        <f>IF(OR($A89="",$B89="",$C89=""),"",'OddsRatio_working_3-way'!J88)</f>
        <v>1.6038907719141298</v>
      </c>
      <c r="N89" s="23">
        <f t="shared" si="28"/>
        <v>16.25013884260802</v>
      </c>
      <c r="O89" s="24">
        <f t="shared" si="29"/>
        <v>22.548039542374767</v>
      </c>
      <c r="P89" s="24">
        <f t="shared" si="30"/>
        <v>61.201821615017217</v>
      </c>
      <c r="Q89" t="s">
        <v>244</v>
      </c>
      <c r="R89" t="s">
        <v>245</v>
      </c>
      <c r="S89" t="s">
        <v>301</v>
      </c>
      <c r="T89" s="35">
        <v>100</v>
      </c>
      <c r="U89" s="35">
        <f t="shared" si="31"/>
        <v>81.884057971014499</v>
      </c>
      <c r="V89" s="35">
        <f t="shared" si="32"/>
        <v>75.845410628019309</v>
      </c>
      <c r="W89" s="35">
        <f t="shared" si="33"/>
        <v>35.897435897435898</v>
      </c>
      <c r="X89" s="35">
        <f t="shared" si="34"/>
        <v>88.257153474544765</v>
      </c>
      <c r="Y89" s="35">
        <f t="shared" si="35"/>
        <v>82.218506131549603</v>
      </c>
      <c r="Z89" s="35">
        <f t="shared" si="36"/>
        <v>42.270531400966185</v>
      </c>
      <c r="AA89" s="35">
        <f t="shared" si="37"/>
        <v>-6.3730955035302657</v>
      </c>
      <c r="AB89" s="35">
        <f t="shared" si="38"/>
        <v>-6.3730955035302941</v>
      </c>
      <c r="AC89" s="35">
        <f t="shared" si="39"/>
        <v>-6.373095503530287</v>
      </c>
      <c r="AF89">
        <v>1.72</v>
      </c>
      <c r="AG89">
        <v>2.1</v>
      </c>
      <c r="AJ89" t="s">
        <v>308</v>
      </c>
    </row>
    <row r="90" spans="1:36" ht="15" x14ac:dyDescent="0.25">
      <c r="A90">
        <v>5.52</v>
      </c>
      <c r="B90">
        <v>4.1399999999999997</v>
      </c>
      <c r="C90">
        <v>1.56</v>
      </c>
      <c r="D90" s="20">
        <f t="shared" si="40"/>
        <v>6.3730955035302905E-2</v>
      </c>
      <c r="E90" s="17">
        <f>IF(OR($A90="",$B90="",$C90=""),"",A90*'MPTO_working_3-way'!$I89)</f>
        <v>5.8717948717948714</v>
      </c>
      <c r="F90" s="21">
        <f>IF(OR($A90="",$B90="",$C90=""),"",B90*'MPTO_working_3-way'!$I89)</f>
        <v>4.4038461538461533</v>
      </c>
      <c r="G90" s="22">
        <f>IF(OR($A90="",$B90="",$C90=""),"",C90*'MPTO_working_3-way'!$I89)</f>
        <v>1.6594202898550725</v>
      </c>
      <c r="H90" s="17">
        <f>IF(OR($A90="",$B90="",$C90=""),"",'MPTO_working_3-way'!E89)</f>
        <v>6.2532920216886128</v>
      </c>
      <c r="I90" s="21">
        <f>IF(OR($A90="",$B90="",$C90=""),"",'MPTO_working_3-way'!F89)</f>
        <v>4.5392184425077309</v>
      </c>
      <c r="J90" s="22">
        <f>IF(OR($A90="",$B90="",$C90=""),"",'MPTO_working_3-way'!G89)</f>
        <v>1.6134705706005796</v>
      </c>
      <c r="K90" s="17">
        <f>IF(OR($A90="",$B90="",$C90=""),"",'OddsRatio_working_3-way'!H89)</f>
        <v>6.0707328840546051</v>
      </c>
      <c r="L90" s="21">
        <f>IF(OR($A90="",$B90="",$C90=""),"",'OddsRatio_working_3-way'!I89)</f>
        <v>4.5225887734361638</v>
      </c>
      <c r="M90" s="22">
        <f>IF(OR($A90="",$B90="",$C90=""),"",'OddsRatio_working_3-way'!J89)</f>
        <v>1.6282323927147306</v>
      </c>
      <c r="N90" s="23">
        <f t="shared" si="28"/>
        <v>17.030567685589521</v>
      </c>
      <c r="O90" s="24">
        <f t="shared" si="29"/>
        <v>22.707423580786028</v>
      </c>
      <c r="P90" s="24">
        <f t="shared" si="30"/>
        <v>60.262008733624448</v>
      </c>
      <c r="Q90" t="s">
        <v>246</v>
      </c>
      <c r="R90" t="s">
        <v>247</v>
      </c>
      <c r="S90" t="s">
        <v>301</v>
      </c>
      <c r="T90" s="35">
        <v>100</v>
      </c>
      <c r="U90" s="35">
        <f t="shared" si="31"/>
        <v>39.393939393939398</v>
      </c>
      <c r="V90" s="35">
        <f t="shared" si="32"/>
        <v>75.247524752475243</v>
      </c>
      <c r="W90" s="35">
        <f t="shared" si="33"/>
        <v>79.123173277661792</v>
      </c>
      <c r="X90" s="35">
        <f t="shared" si="34"/>
        <v>45.629301969862958</v>
      </c>
      <c r="Y90" s="35">
        <f t="shared" si="35"/>
        <v>81.482887328398817</v>
      </c>
      <c r="Z90" s="35">
        <f t="shared" si="36"/>
        <v>85.358535853585366</v>
      </c>
      <c r="AA90" s="35">
        <f t="shared" si="37"/>
        <v>-6.2353625759235598</v>
      </c>
      <c r="AB90" s="35">
        <f t="shared" si="38"/>
        <v>-6.235362575923574</v>
      </c>
      <c r="AC90" s="35">
        <f t="shared" si="39"/>
        <v>-6.235362575923574</v>
      </c>
      <c r="AF90">
        <v>1.68</v>
      </c>
      <c r="AG90">
        <v>2.17</v>
      </c>
      <c r="AJ90" t="s">
        <v>308</v>
      </c>
    </row>
    <row r="91" spans="1:36" ht="15" x14ac:dyDescent="0.25">
      <c r="A91">
        <v>1.65</v>
      </c>
      <c r="B91">
        <v>4.04</v>
      </c>
      <c r="C91">
        <v>4.79</v>
      </c>
      <c r="D91" s="20">
        <f t="shared" si="40"/>
        <v>6.2353625759235642E-2</v>
      </c>
      <c r="E91" s="17">
        <f>IF(OR($A91="",$B91="",$C91=""),"",A91*'MPTO_working_3-way'!$I90)</f>
        <v>1.7528834825027386</v>
      </c>
      <c r="F91" s="21">
        <f>IF(OR($A91="",$B91="",$C91=""),"",B91*'MPTO_working_3-way'!$I90)</f>
        <v>4.2919086480673121</v>
      </c>
      <c r="G91" s="22">
        <f>IF(OR($A91="",$B91="",$C91=""),"",C91*'MPTO_working_3-way'!$I90)</f>
        <v>5.0886738673867384</v>
      </c>
      <c r="H91" s="17">
        <f>IF(OR($A91="",$B91="",$C91=""),"",'MPTO_working_3-way'!E90)</f>
        <v>1.7085954155120304</v>
      </c>
      <c r="I91" s="21">
        <f>IF(OR($A91="",$B91="",$C91=""),"",'MPTO_working_3-way'!F90)</f>
        <v>4.4103337363498492</v>
      </c>
      <c r="J91" s="22">
        <f>IF(OR($A91="",$B91="",$C91=""),"",'MPTO_working_3-way'!G90)</f>
        <v>5.3196094416406039</v>
      </c>
      <c r="K91" s="17">
        <f>IF(OR($A91="",$B91="",$C91=""),"",'OddsRatio_working_3-way'!H90)</f>
        <v>1.7234412765196565</v>
      </c>
      <c r="L91" s="21">
        <f>IF(OR($A91="",$B91="",$C91=""),"",'OddsRatio_working_3-way'!I90)</f>
        <v>4.3834792009534702</v>
      </c>
      <c r="M91" s="22">
        <f>IF(OR($A91="",$B91="",$C91=""),"",'OddsRatio_working_3-way'!J90)</f>
        <v>5.2182191353992282</v>
      </c>
      <c r="N91" s="23">
        <f t="shared" si="28"/>
        <v>57.048857495776971</v>
      </c>
      <c r="O91" s="24">
        <f t="shared" si="29"/>
        <v>23.299657145552473</v>
      </c>
      <c r="P91" s="24">
        <f t="shared" si="30"/>
        <v>19.651485358670563</v>
      </c>
      <c r="Q91" t="s">
        <v>248</v>
      </c>
      <c r="R91" t="s">
        <v>249</v>
      </c>
      <c r="S91" t="s">
        <v>301</v>
      </c>
      <c r="T91" s="35">
        <v>100</v>
      </c>
      <c r="U91" s="35">
        <f t="shared" si="31"/>
        <v>53.051643192488264</v>
      </c>
      <c r="V91" s="35">
        <f t="shared" si="32"/>
        <v>73.190348525469176</v>
      </c>
      <c r="W91" s="35">
        <f t="shared" si="33"/>
        <v>68.253968253968253</v>
      </c>
      <c r="X91" s="35">
        <f t="shared" si="34"/>
        <v>58.555683220562571</v>
      </c>
      <c r="Y91" s="35">
        <f t="shared" si="35"/>
        <v>78.694388553543476</v>
      </c>
      <c r="Z91" s="35">
        <f t="shared" si="36"/>
        <v>73.758008282042582</v>
      </c>
      <c r="AA91" s="35">
        <f t="shared" si="37"/>
        <v>-5.5040400280743071</v>
      </c>
      <c r="AB91" s="35">
        <f t="shared" si="38"/>
        <v>-5.5040400280743</v>
      </c>
      <c r="AC91" s="35">
        <f t="shared" si="39"/>
        <v>-5.5040400280743285</v>
      </c>
      <c r="AF91">
        <v>1.85</v>
      </c>
      <c r="AG91">
        <v>1.95</v>
      </c>
      <c r="AJ91" t="s">
        <v>308</v>
      </c>
    </row>
    <row r="92" spans="1:36" ht="15" x14ac:dyDescent="0.25">
      <c r="A92">
        <v>2.13</v>
      </c>
      <c r="B92">
        <v>3.73</v>
      </c>
      <c r="C92">
        <v>3.15</v>
      </c>
      <c r="D92" s="20">
        <f t="shared" si="40"/>
        <v>5.5040400280743196E-2</v>
      </c>
      <c r="E92" s="17">
        <f>IF(OR($A92="",$B92="",$C92=""),"",A92*'MPTO_working_3-way'!$I91)</f>
        <v>2.2472360525979829</v>
      </c>
      <c r="F92" s="21">
        <f>IF(OR($A92="",$B92="",$C92=""),"",B92*'MPTO_working_3-way'!$I91)</f>
        <v>3.9353006930471719</v>
      </c>
      <c r="G92" s="22">
        <f>IF(OR($A92="",$B92="",$C92=""),"",C92*'MPTO_working_3-way'!$I91)</f>
        <v>3.323377260884341</v>
      </c>
      <c r="H92" s="17">
        <f>IF(OR($A92="",$B92="",$C92=""),"",'MPTO_working_3-way'!E91)</f>
        <v>2.2166226984206419</v>
      </c>
      <c r="I92" s="21">
        <f>IF(OR($A92="",$B92="",$C92=""),"",'MPTO_working_3-way'!F91)</f>
        <v>4.0040085787264541</v>
      </c>
      <c r="J92" s="22">
        <f>IF(OR($A92="",$B92="",$C92=""),"",'MPTO_working_3-way'!G91)</f>
        <v>3.3432123322394767</v>
      </c>
      <c r="K92" s="17">
        <f>IF(OR($A92="",$B92="",$C92=""),"",'OddsRatio_working_3-way'!H91)</f>
        <v>2.2292305413306681</v>
      </c>
      <c r="L92" s="21">
        <f>IF(OR($A92="",$B92="",$C92=""),"",'OddsRatio_working_3-way'!I91)</f>
        <v>3.9697339626838266</v>
      </c>
      <c r="M92" s="22">
        <f>IF(OR($A92="",$B92="",$C92=""),"",'OddsRatio_working_3-way'!J91)</f>
        <v>3.3388014724433068</v>
      </c>
      <c r="N92" s="23">
        <f t="shared" si="28"/>
        <v>44.499108086305434</v>
      </c>
      <c r="O92" s="24">
        <f t="shared" si="29"/>
        <v>25.411018826764227</v>
      </c>
      <c r="P92" s="24">
        <f t="shared" si="30"/>
        <v>30.089873086930339</v>
      </c>
      <c r="Q92" t="s">
        <v>250</v>
      </c>
      <c r="R92" t="s">
        <v>251</v>
      </c>
      <c r="S92" t="s">
        <v>301</v>
      </c>
      <c r="T92" s="35">
        <v>100</v>
      </c>
      <c r="U92" s="35">
        <f t="shared" si="31"/>
        <v>71.590909090909093</v>
      </c>
      <c r="V92" s="35">
        <f t="shared" si="32"/>
        <v>72.222222222222229</v>
      </c>
      <c r="W92" s="35">
        <f t="shared" si="33"/>
        <v>50.495049504950494</v>
      </c>
      <c r="X92" s="35">
        <f t="shared" si="34"/>
        <v>77.282728272827285</v>
      </c>
      <c r="Y92" s="35">
        <f t="shared" si="35"/>
        <v>77.91404140414042</v>
      </c>
      <c r="Z92" s="35">
        <f t="shared" si="36"/>
        <v>56.186868686868685</v>
      </c>
      <c r="AA92" s="35">
        <f t="shared" si="37"/>
        <v>-5.6918191819181914</v>
      </c>
      <c r="AB92" s="35">
        <f t="shared" si="38"/>
        <v>-5.6918191819181914</v>
      </c>
      <c r="AC92" s="35">
        <f t="shared" si="39"/>
        <v>-5.6918191819181914</v>
      </c>
      <c r="AF92">
        <v>1.78</v>
      </c>
      <c r="AG92">
        <v>2.0299999999999998</v>
      </c>
      <c r="AJ92" t="s">
        <v>308</v>
      </c>
    </row>
    <row r="93" spans="1:36" ht="15" x14ac:dyDescent="0.25">
      <c r="A93">
        <v>3.52</v>
      </c>
      <c r="B93">
        <v>3.6</v>
      </c>
      <c r="C93">
        <v>2.02</v>
      </c>
      <c r="D93" s="20">
        <f t="shared" si="40"/>
        <v>5.6918191819181896E-2</v>
      </c>
      <c r="E93" s="17">
        <f>IF(OR($A93="",$B93="",$C93=""),"",A93*'MPTO_working_3-way'!$I92)</f>
        <v>3.7203520352035202</v>
      </c>
      <c r="F93" s="21">
        <f>IF(OR($A93="",$B93="",$C93=""),"",B93*'MPTO_working_3-way'!$I92)</f>
        <v>3.8049054905490549</v>
      </c>
      <c r="G93" s="22">
        <f>IF(OR($A93="",$B93="",$C93=""),"",C93*'MPTO_working_3-way'!$I92)</f>
        <v>2.1349747474747476</v>
      </c>
      <c r="H93" s="17">
        <f>IF(OR($A93="",$B93="",$C93=""),"",'MPTO_working_3-way'!E92)</f>
        <v>3.7719028009179216</v>
      </c>
      <c r="I93" s="21">
        <f>IF(OR($A93="",$B93="",$C93=""),"",'MPTO_working_3-way'!F92)</f>
        <v>3.8639122804192767</v>
      </c>
      <c r="J93" s="22">
        <f>IF(OR($A93="",$B93="",$C93=""),"",'MPTO_working_3-way'!G92)</f>
        <v>2.1005015448983344</v>
      </c>
      <c r="K93" s="17">
        <f>IF(OR($A93="",$B93="",$C93=""),"",'OddsRatio_working_3-way'!H92)</f>
        <v>3.7521833398955295</v>
      </c>
      <c r="L93" s="21">
        <f>IF(OR($A93="",$B93="",$C93=""),"",'OddsRatio_working_3-way'!I92)</f>
        <v>3.8395542395747517</v>
      </c>
      <c r="M93" s="22">
        <f>IF(OR($A93="",$B93="",$C93=""),"",'OddsRatio_working_3-way'!J92)</f>
        <v>2.1139789709100953</v>
      </c>
      <c r="N93" s="23">
        <f t="shared" si="28"/>
        <v>26.879176769767582</v>
      </c>
      <c r="O93" s="24">
        <f t="shared" si="29"/>
        <v>26.28186173043941</v>
      </c>
      <c r="P93" s="24">
        <f t="shared" si="30"/>
        <v>46.838961499793008</v>
      </c>
      <c r="Q93" t="s">
        <v>252</v>
      </c>
      <c r="R93" t="s">
        <v>253</v>
      </c>
      <c r="S93" t="s">
        <v>301</v>
      </c>
      <c r="T93" s="35">
        <v>100</v>
      </c>
      <c r="U93" s="35">
        <f t="shared" si="31"/>
        <v>41.176470588235297</v>
      </c>
      <c r="V93" s="35">
        <f t="shared" si="32"/>
        <v>74.226804123711347</v>
      </c>
      <c r="W93" s="35">
        <f t="shared" si="33"/>
        <v>78.632478632478637</v>
      </c>
      <c r="X93" s="35">
        <f t="shared" si="34"/>
        <v>47.14071724381003</v>
      </c>
      <c r="Y93" s="35">
        <f t="shared" si="35"/>
        <v>80.191050779286073</v>
      </c>
      <c r="Z93" s="35">
        <f t="shared" si="36"/>
        <v>84.596725288053378</v>
      </c>
      <c r="AA93" s="35">
        <f t="shared" si="37"/>
        <v>-5.9642466555747333</v>
      </c>
      <c r="AB93" s="35">
        <f t="shared" si="38"/>
        <v>-5.9642466555747262</v>
      </c>
      <c r="AC93" s="35">
        <f t="shared" si="39"/>
        <v>-5.9642466555747404</v>
      </c>
      <c r="AF93">
        <v>1.77</v>
      </c>
      <c r="AG93">
        <v>2.0299999999999998</v>
      </c>
      <c r="AJ93" t="s">
        <v>308</v>
      </c>
    </row>
    <row r="94" spans="1:36" ht="15" x14ac:dyDescent="0.25">
      <c r="A94">
        <v>1.7</v>
      </c>
      <c r="B94">
        <v>3.88</v>
      </c>
      <c r="C94">
        <v>4.68</v>
      </c>
      <c r="D94" s="20">
        <f t="shared" si="40"/>
        <v>5.9642466555747564E-2</v>
      </c>
      <c r="E94" s="17">
        <f>IF(OR($A94="",$B94="",$C94=""),"",A94*'MPTO_working_3-way'!$I93)</f>
        <v>1.8013921931447707</v>
      </c>
      <c r="F94" s="21">
        <f>IF(OR($A94="",$B94="",$C94=""),"",B94*'MPTO_working_3-way'!$I93)</f>
        <v>4.1114127702363001</v>
      </c>
      <c r="G94" s="22">
        <f>IF(OR($A94="",$B94="",$C94=""),"",C94*'MPTO_working_3-way'!$I93)</f>
        <v>4.9591267434808985</v>
      </c>
      <c r="H94" s="17">
        <f>IF(OR($A94="",$B94="",$C94=""),"",'MPTO_working_3-way'!E93)</f>
        <v>1.7594653502065585</v>
      </c>
      <c r="I94" s="21">
        <f>IF(OR($A94="",$B94="",$C94=""),"",'MPTO_working_3-way'!F93)</f>
        <v>4.2043103698753539</v>
      </c>
      <c r="J94" s="22">
        <f>IF(OR($A94="",$B94="",$C94=""),"",'MPTO_working_3-way'!G93)</f>
        <v>5.1601080522074056</v>
      </c>
      <c r="K94" s="17">
        <f>IF(OR($A94="",$B94="",$C94=""),"",'OddsRatio_working_3-way'!H93)</f>
        <v>1.7739391847748804</v>
      </c>
      <c r="L94" s="21">
        <f>IF(OR($A94="",$B94="",$C94=""),"",'OddsRatio_working_3-way'!I93)</f>
        <v>4.1842069316452202</v>
      </c>
      <c r="M94" s="22">
        <f>IF(OR($A94="",$B94="",$C94=""),"",'OddsRatio_working_3-way'!J93)</f>
        <v>5.0687088571022265</v>
      </c>
      <c r="N94" s="23">
        <f t="shared" si="28"/>
        <v>55.512619839561715</v>
      </c>
      <c r="O94" s="24">
        <f t="shared" si="29"/>
        <v>24.322539620426529</v>
      </c>
      <c r="P94" s="24">
        <f t="shared" si="30"/>
        <v>20.164840540011735</v>
      </c>
      <c r="Q94" t="s">
        <v>254</v>
      </c>
      <c r="R94" t="s">
        <v>255</v>
      </c>
      <c r="S94" t="s">
        <v>301</v>
      </c>
      <c r="T94" s="35">
        <v>100</v>
      </c>
      <c r="U94" s="35">
        <f t="shared" si="31"/>
        <v>92.082343626286615</v>
      </c>
      <c r="V94" s="35">
        <f t="shared" si="32"/>
        <v>82.206405693950188</v>
      </c>
      <c r="W94" s="35">
        <f t="shared" si="33"/>
        <v>22.480620155038757</v>
      </c>
      <c r="X94" s="35">
        <f t="shared" si="34"/>
        <v>95.312974151011048</v>
      </c>
      <c r="Y94" s="35">
        <f t="shared" si="35"/>
        <v>85.437036218674606</v>
      </c>
      <c r="Z94" s="35">
        <f t="shared" si="36"/>
        <v>25.711250679763204</v>
      </c>
      <c r="AA94" s="35">
        <f t="shared" si="37"/>
        <v>-3.2306305247244325</v>
      </c>
      <c r="AB94" s="35">
        <f t="shared" si="38"/>
        <v>-3.2306305247244183</v>
      </c>
      <c r="AC94" s="35">
        <f t="shared" si="39"/>
        <v>-3.2306305247244467</v>
      </c>
      <c r="AF94">
        <v>1.82</v>
      </c>
      <c r="AG94">
        <v>1.99</v>
      </c>
      <c r="AJ94" t="s">
        <v>308</v>
      </c>
    </row>
    <row r="95" spans="1:36" ht="15" x14ac:dyDescent="0.25">
      <c r="A95">
        <v>12.63</v>
      </c>
      <c r="B95">
        <v>5.62</v>
      </c>
      <c r="C95">
        <v>1.29</v>
      </c>
      <c r="D95" s="20">
        <f t="shared" si="40"/>
        <v>3.2306305247244316E-2</v>
      </c>
      <c r="E95" s="17">
        <f>IF(OR($A95="",$B95="",$C95=""),"",A95*'MPTO_working_3-way'!$I94)</f>
        <v>13.038028635272697</v>
      </c>
      <c r="F95" s="21">
        <f>IF(OR($A95="",$B95="",$C95=""),"",B95*'MPTO_working_3-way'!$I94)</f>
        <v>5.8015614354895133</v>
      </c>
      <c r="G95" s="22">
        <f>IF(OR($A95="",$B95="",$C95=""),"",C95*'MPTO_working_3-way'!$I94)</f>
        <v>1.3316751337689452</v>
      </c>
      <c r="H95" s="17">
        <f>IF(OR($A95="",$B95="",$C95=""),"",'MPTO_working_3-way'!E94)</f>
        <v>14.618217051169593</v>
      </c>
      <c r="I95" s="21">
        <f>IF(OR($A95="",$B95="",$C95=""),"",'MPTO_working_3-way'!F94)</f>
        <v>5.9820356605602596</v>
      </c>
      <c r="J95" s="22">
        <f>IF(OR($A95="",$B95="",$C95=""),"",'MPTO_working_3-way'!G94)</f>
        <v>1.3081727582307185</v>
      </c>
      <c r="K95" s="17">
        <f>IF(OR($A95="",$B95="",$C95=""),"",'OddsRatio_working_3-way'!H94)</f>
        <v>13.631626579975423</v>
      </c>
      <c r="L95" s="21">
        <f>IF(OR($A95="",$B95="",$C95=""),"",'OddsRatio_working_3-way'!I94)</f>
        <v>6.0178946517185246</v>
      </c>
      <c r="M95" s="22">
        <f>IF(OR($A95="",$B95="",$C95=""),"",'OddsRatio_working_3-way'!J94)</f>
        <v>1.3149760712117693</v>
      </c>
      <c r="N95" s="23">
        <f t="shared" si="28"/>
        <v>7.6698711743478576</v>
      </c>
      <c r="O95" s="24">
        <f t="shared" si="29"/>
        <v>17.23673895587428</v>
      </c>
      <c r="P95" s="24">
        <f t="shared" si="30"/>
        <v>75.093389869777866</v>
      </c>
      <c r="Q95" t="s">
        <v>71</v>
      </c>
      <c r="R95" t="s">
        <v>72</v>
      </c>
      <c r="S95" t="s">
        <v>301</v>
      </c>
      <c r="T95" s="35">
        <v>100</v>
      </c>
      <c r="U95" s="35">
        <f t="shared" si="31"/>
        <v>39.759036144578317</v>
      </c>
      <c r="V95" s="35">
        <f t="shared" si="32"/>
        <v>74.747474747474755</v>
      </c>
      <c r="W95" s="35">
        <f t="shared" si="33"/>
        <v>82.269503546099287</v>
      </c>
      <c r="X95" s="35">
        <f t="shared" si="34"/>
        <v>42.983021706425959</v>
      </c>
      <c r="Y95" s="35">
        <f t="shared" si="35"/>
        <v>77.97146030932241</v>
      </c>
      <c r="Z95" s="35">
        <f t="shared" si="36"/>
        <v>85.493489107946942</v>
      </c>
      <c r="AA95" s="35">
        <f t="shared" si="37"/>
        <v>-3.2239855618476412</v>
      </c>
      <c r="AB95" s="35">
        <f t="shared" si="38"/>
        <v>-3.2239855618476554</v>
      </c>
      <c r="AC95" s="35">
        <f t="shared" si="39"/>
        <v>-3.2239855618476554</v>
      </c>
      <c r="AF95">
        <v>1.71</v>
      </c>
      <c r="AG95">
        <v>2.2200000000000002</v>
      </c>
      <c r="AJ95" t="s">
        <v>68</v>
      </c>
    </row>
    <row r="96" spans="1:36" ht="15" x14ac:dyDescent="0.25">
      <c r="A96">
        <v>1.66</v>
      </c>
      <c r="B96">
        <v>3.96</v>
      </c>
      <c r="C96">
        <v>5.64</v>
      </c>
      <c r="D96" s="20">
        <f t="shared" si="40"/>
        <v>3.2239855618476421E-2</v>
      </c>
      <c r="E96" s="17">
        <f>IF(OR($A96="",$B96="",$C96=""),"",A96*'MPTO_working_3-way'!$I95)</f>
        <v>1.7135181603266707</v>
      </c>
      <c r="F96" s="21">
        <f>IF(OR($A96="",$B96="",$C96=""),"",B96*'MPTO_working_3-way'!$I95)</f>
        <v>4.087669828249167</v>
      </c>
      <c r="G96" s="22">
        <f>IF(OR($A96="",$B96="",$C96=""),"",C96*'MPTO_working_3-way'!$I95)</f>
        <v>5.8218327856882066</v>
      </c>
      <c r="H96" s="17">
        <f>IF(OR($A96="",$B96="",$C96=""),"",'MPTO_working_3-way'!E95)</f>
        <v>1.6901512620733217</v>
      </c>
      <c r="I96" s="21">
        <f>IF(OR($A96="",$B96="",$C96=""),"",'MPTO_working_3-way'!F95)</f>
        <v>4.1360147648898336</v>
      </c>
      <c r="J96" s="22">
        <f>IF(OR($A96="",$B96="",$C96=""),"",'MPTO_working_3-way'!G95)</f>
        <v>6.0039020800729617</v>
      </c>
      <c r="K96" s="17">
        <f>IF(OR($A96="",$B96="",$C96=""),"",'OddsRatio_working_3-way'!H95)</f>
        <v>1.6983950680819608</v>
      </c>
      <c r="L96" s="21">
        <f>IF(OR($A96="",$B96="",$C96=""),"",'OddsRatio_working_3-way'!I95)</f>
        <v>4.1321960629130388</v>
      </c>
      <c r="M96" s="22">
        <f>IF(OR($A96="",$B96="",$C96=""),"",'OddsRatio_working_3-way'!J95)</f>
        <v>5.9099289634853038</v>
      </c>
      <c r="N96" s="23">
        <f t="shared" si="28"/>
        <v>58.359463188260385</v>
      </c>
      <c r="O96" s="24">
        <f t="shared" si="29"/>
        <v>24.463815376897028</v>
      </c>
      <c r="P96" s="24">
        <f t="shared" si="30"/>
        <v>17.176721434842595</v>
      </c>
      <c r="Q96" t="s">
        <v>189</v>
      </c>
      <c r="R96" t="s">
        <v>256</v>
      </c>
      <c r="S96" t="s">
        <v>301</v>
      </c>
      <c r="T96" s="35">
        <v>100</v>
      </c>
      <c r="U96" s="35">
        <f t="shared" si="31"/>
        <v>73.262032085561486</v>
      </c>
      <c r="V96" s="35">
        <f t="shared" si="32"/>
        <v>70.414201183431956</v>
      </c>
      <c r="W96" s="35">
        <f t="shared" si="33"/>
        <v>53.488372093023258</v>
      </c>
      <c r="X96" s="35">
        <f t="shared" si="34"/>
        <v>76.097426723544785</v>
      </c>
      <c r="Y96" s="35">
        <f t="shared" si="35"/>
        <v>73.249595821415241</v>
      </c>
      <c r="Z96" s="35">
        <f t="shared" si="36"/>
        <v>56.323766731006543</v>
      </c>
      <c r="AA96" s="35">
        <f t="shared" si="37"/>
        <v>-2.835394637983299</v>
      </c>
      <c r="AB96" s="35">
        <f t="shared" si="38"/>
        <v>-2.8353946379832848</v>
      </c>
      <c r="AC96" s="35">
        <f t="shared" si="39"/>
        <v>-2.8353946379832848</v>
      </c>
      <c r="AF96">
        <v>2.0499999999999998</v>
      </c>
      <c r="AG96">
        <v>1.85</v>
      </c>
      <c r="AJ96" t="s">
        <v>68</v>
      </c>
    </row>
    <row r="97" spans="1:36" ht="15" x14ac:dyDescent="0.25">
      <c r="A97">
        <v>3.74</v>
      </c>
      <c r="B97">
        <v>3.38</v>
      </c>
      <c r="C97">
        <v>2.15</v>
      </c>
      <c r="D97" s="20">
        <f t="shared" si="40"/>
        <v>2.8353946379832795E-2</v>
      </c>
      <c r="E97" s="17">
        <f>IF(OR($A97="",$B97="",$C97=""),"",A97*'MPTO_working_3-way'!$I96)</f>
        <v>3.8460437594605748</v>
      </c>
      <c r="F97" s="21">
        <f>IF(OR($A97="",$B97="",$C97=""),"",B97*'MPTO_working_3-way'!$I96)</f>
        <v>3.4758363387638349</v>
      </c>
      <c r="G97" s="22">
        <f>IF(OR($A97="",$B97="",$C97=""),"",C97*'MPTO_working_3-way'!$I96)</f>
        <v>2.2109609847166403</v>
      </c>
      <c r="H97" s="17">
        <f>IF(OR($A97="",$B97="",$C97=""),"",'MPTO_working_3-way'!E96)</f>
        <v>3.877045493234073</v>
      </c>
      <c r="I97" s="21">
        <f>IF(OR($A97="",$B97="",$C97=""),"",'MPTO_working_3-way'!F96)</f>
        <v>3.491538763928987</v>
      </c>
      <c r="J97" s="22">
        <f>IF(OR($A97="",$B97="",$C97=""),"",'MPTO_working_3-way'!G96)</f>
        <v>2.1945948884853914</v>
      </c>
      <c r="K97" s="17">
        <f>IF(OR($A97="",$B97="",$C97=""),"",'OddsRatio_working_3-way'!H96)</f>
        <v>3.862417911100311</v>
      </c>
      <c r="L97" s="21">
        <f>IF(OR($A97="",$B97="",$C97=""),"",'OddsRatio_working_3-way'!I96)</f>
        <v>3.4863338059922393</v>
      </c>
      <c r="M97" s="22">
        <f>IF(OR($A97="",$B97="",$C97=""),"",'OddsRatio_working_3-way'!J96)</f>
        <v>2.2013797802063344</v>
      </c>
      <c r="N97" s="23">
        <f t="shared" si="28"/>
        <v>26.000744207347619</v>
      </c>
      <c r="O97" s="24">
        <f t="shared" si="29"/>
        <v>28.770054241266301</v>
      </c>
      <c r="P97" s="24">
        <f t="shared" si="30"/>
        <v>45.229201551386097</v>
      </c>
      <c r="Q97" t="s">
        <v>257</v>
      </c>
      <c r="R97" t="s">
        <v>69</v>
      </c>
      <c r="S97" t="s">
        <v>301</v>
      </c>
      <c r="T97" s="35">
        <v>100</v>
      </c>
      <c r="U97" s="35">
        <f t="shared" si="31"/>
        <v>38.650306748466257</v>
      </c>
      <c r="V97" s="35">
        <f t="shared" si="32"/>
        <v>75.728155339805824</v>
      </c>
      <c r="W97" s="35">
        <f t="shared" si="33"/>
        <v>82.608695652173907</v>
      </c>
      <c r="X97" s="35">
        <f t="shared" si="34"/>
        <v>41.663149008020262</v>
      </c>
      <c r="Y97" s="35">
        <f t="shared" si="35"/>
        <v>78.740997599359829</v>
      </c>
      <c r="Z97" s="35">
        <f t="shared" si="36"/>
        <v>85.621537911727913</v>
      </c>
      <c r="AA97" s="35">
        <f t="shared" si="37"/>
        <v>-3.0128422595540059</v>
      </c>
      <c r="AB97" s="35">
        <f t="shared" si="38"/>
        <v>-3.0128422595540059</v>
      </c>
      <c r="AC97" s="35">
        <f t="shared" si="39"/>
        <v>-3.0128422595540059</v>
      </c>
      <c r="AF97">
        <v>2.23</v>
      </c>
      <c r="AG97">
        <v>1.71</v>
      </c>
      <c r="AJ97" t="s">
        <v>68</v>
      </c>
    </row>
    <row r="98" spans="1:36" ht="15" x14ac:dyDescent="0.25">
      <c r="A98">
        <v>1.63</v>
      </c>
      <c r="B98">
        <v>4.12</v>
      </c>
      <c r="C98">
        <v>5.75</v>
      </c>
      <c r="D98" s="20">
        <f t="shared" si="40"/>
        <v>3.012842259554005E-2</v>
      </c>
      <c r="E98" s="17">
        <f>IF(OR($A98="",$B98="",$C98=""),"",A98*'MPTO_working_3-way'!$I97)</f>
        <v>1.6791093288307302</v>
      </c>
      <c r="F98" s="21">
        <f>IF(OR($A98="",$B98="",$C98=""),"",B98*'MPTO_working_3-way'!$I97)</f>
        <v>4.2441291010936251</v>
      </c>
      <c r="G98" s="22">
        <f>IF(OR($A98="",$B98="",$C98=""),"",C98*'MPTO_working_3-way'!$I97)</f>
        <v>5.9232384299243552</v>
      </c>
      <c r="H98" s="17">
        <f>IF(OR($A98="",$B98="",$C98=""),"",'MPTO_working_3-way'!E97)</f>
        <v>1.6571267948949024</v>
      </c>
      <c r="I98" s="21">
        <f>IF(OR($A98="",$B98="",$C98=""),"",'MPTO_working_3-way'!F97)</f>
        <v>4.2978285307244537</v>
      </c>
      <c r="J98" s="22">
        <f>IF(OR($A98="",$B98="",$C98=""),"",'MPTO_working_3-way'!G97)</f>
        <v>6.1023894560510765</v>
      </c>
      <c r="K98" s="17">
        <f>IF(OR($A98="",$B98="",$C98=""),"",'OddsRatio_working_3-way'!H97)</f>
        <v>1.6647632725715487</v>
      </c>
      <c r="L98" s="21">
        <f>IF(OR($A98="",$B98="",$C98=""),"",'OddsRatio_working_3-way'!I97)</f>
        <v>4.2921609689257654</v>
      </c>
      <c r="M98" s="22">
        <f>IF(OR($A98="",$B98="",$C98=""),"",'OddsRatio_working_3-way'!J97)</f>
        <v>6.0121040392299321</v>
      </c>
      <c r="N98" s="23">
        <f t="shared" si="28"/>
        <v>59.555383489910284</v>
      </c>
      <c r="O98" s="24">
        <f t="shared" si="29"/>
        <v>23.561959972949939</v>
      </c>
      <c r="P98" s="24">
        <f t="shared" si="30"/>
        <v>16.882656537139784</v>
      </c>
      <c r="Q98" t="s">
        <v>258</v>
      </c>
      <c r="R98" t="s">
        <v>70</v>
      </c>
      <c r="S98" t="s">
        <v>301</v>
      </c>
      <c r="T98" s="35">
        <v>100</v>
      </c>
      <c r="U98" s="35">
        <f t="shared" si="31"/>
        <v>59.514170040485837</v>
      </c>
      <c r="V98" s="35">
        <f t="shared" si="32"/>
        <v>69.135802469135797</v>
      </c>
      <c r="W98" s="35">
        <f t="shared" si="33"/>
        <v>68.55345911949685</v>
      </c>
      <c r="X98" s="35">
        <f t="shared" si="34"/>
        <v>62.310738411367339</v>
      </c>
      <c r="Y98" s="35">
        <f t="shared" si="35"/>
        <v>71.932370840017313</v>
      </c>
      <c r="Z98" s="35">
        <f t="shared" si="36"/>
        <v>71.350027490378366</v>
      </c>
      <c r="AA98" s="35">
        <f t="shared" si="37"/>
        <v>-2.7965683708815021</v>
      </c>
      <c r="AB98" s="35">
        <f t="shared" si="38"/>
        <v>-2.7965683708815163</v>
      </c>
      <c r="AC98" s="35">
        <f t="shared" si="39"/>
        <v>-2.7965683708815163</v>
      </c>
      <c r="AF98">
        <v>1.85</v>
      </c>
      <c r="AG98">
        <v>2.04</v>
      </c>
      <c r="AJ98" t="s">
        <v>68</v>
      </c>
    </row>
    <row r="99" spans="1:36" ht="15" x14ac:dyDescent="0.25">
      <c r="A99">
        <v>2.4700000000000002</v>
      </c>
      <c r="B99">
        <v>3.24</v>
      </c>
      <c r="C99">
        <v>3.18</v>
      </c>
      <c r="D99" s="20">
        <f t="shared" si="40"/>
        <v>2.7965683708815137E-2</v>
      </c>
      <c r="E99" s="17">
        <f>IF(OR($A99="",$B99="",$C99=""),"",A99*'MPTO_working_3-way'!$I98)</f>
        <v>2.5390752387607738</v>
      </c>
      <c r="F99" s="21">
        <f>IF(OR($A99="",$B99="",$C99=""),"",B99*'MPTO_working_3-way'!$I98)</f>
        <v>3.3306088152165612</v>
      </c>
      <c r="G99" s="22">
        <f>IF(OR($A99="",$B99="",$C99=""),"",C99*'MPTO_working_3-way'!$I98)</f>
        <v>3.2689308741940324</v>
      </c>
      <c r="H99" s="17">
        <f>IF(OR($A99="",$B99="",$C99=""),"",'MPTO_working_3-way'!E98)</f>
        <v>2.5282122891707983</v>
      </c>
      <c r="I99" s="21">
        <f>IF(OR($A99="",$B99="",$C99=""),"",'MPTO_working_3-way'!F98)</f>
        <v>3.3409051525408779</v>
      </c>
      <c r="J99" s="22">
        <f>IF(OR($A99="",$B99="",$C99=""),"",'MPTO_working_3-way'!G98)</f>
        <v>3.2771465010672758</v>
      </c>
      <c r="K99" s="17">
        <f>IF(OR($A99="",$B99="",$C99=""),"",'OddsRatio_working_3-way'!H98)</f>
        <v>2.5330906226593717</v>
      </c>
      <c r="L99" s="21">
        <f>IF(OR($A99="",$B99="",$C99=""),"",'OddsRatio_working_3-way'!I98)</f>
        <v>3.3361380916714247</v>
      </c>
      <c r="M99" s="22">
        <f>IF(OR($A99="",$B99="",$C99=""),"",'OddsRatio_working_3-way'!J98)</f>
        <v>3.2735629642159387</v>
      </c>
      <c r="N99" s="23">
        <f t="shared" si="28"/>
        <v>39.384417788582823</v>
      </c>
      <c r="O99" s="24">
        <f t="shared" si="29"/>
        <v>30.02454072154308</v>
      </c>
      <c r="P99" s="24">
        <f t="shared" si="30"/>
        <v>30.591041489874083</v>
      </c>
      <c r="Q99" t="s">
        <v>259</v>
      </c>
      <c r="R99" t="s">
        <v>260</v>
      </c>
      <c r="S99" t="s">
        <v>301</v>
      </c>
      <c r="T99" s="35">
        <v>100</v>
      </c>
      <c r="U99" s="35">
        <f t="shared" si="31"/>
        <v>11.504424778761051</v>
      </c>
      <c r="V99" s="35">
        <f t="shared" si="32"/>
        <v>89.395546129374338</v>
      </c>
      <c r="W99" s="35">
        <f t="shared" si="33"/>
        <v>96.16858237547892</v>
      </c>
      <c r="X99" s="35">
        <f t="shared" si="34"/>
        <v>14.435871495146735</v>
      </c>
      <c r="Y99" s="35">
        <f t="shared" si="35"/>
        <v>92.326992845760017</v>
      </c>
      <c r="Z99" s="35">
        <f t="shared" si="36"/>
        <v>99.100029091864599</v>
      </c>
      <c r="AA99" s="35">
        <f t="shared" si="37"/>
        <v>-2.9314467163856843</v>
      </c>
      <c r="AB99" s="35">
        <f t="shared" si="38"/>
        <v>-2.931446716385679</v>
      </c>
      <c r="AC99" s="35">
        <f t="shared" si="39"/>
        <v>-2.931446716385679</v>
      </c>
      <c r="AF99">
        <v>2.38</v>
      </c>
      <c r="AG99">
        <v>1.63</v>
      </c>
      <c r="AJ99" t="s">
        <v>68</v>
      </c>
    </row>
    <row r="100" spans="1:36" ht="15" x14ac:dyDescent="0.25">
      <c r="A100">
        <v>1.1299999999999999</v>
      </c>
      <c r="B100">
        <v>9.43</v>
      </c>
      <c r="C100">
        <v>26.1</v>
      </c>
      <c r="D100" s="20">
        <f t="shared" si="40"/>
        <v>2.9314467163856772E-2</v>
      </c>
      <c r="E100" s="17">
        <f>IF(OR($A100="",$B100="",$C100=""),"",A100*'MPTO_working_3-way'!$I99)</f>
        <v>1.163125347895158</v>
      </c>
      <c r="F100" s="21">
        <f>IF(OR($A100="",$B100="",$C100=""),"",B100*'MPTO_working_3-way'!$I99)</f>
        <v>9.7064354253551688</v>
      </c>
      <c r="G100" s="22">
        <f>IF(OR($A100="",$B100="",$C100=""),"",C100*'MPTO_working_3-way'!$I99)</f>
        <v>26.865107592976663</v>
      </c>
      <c r="H100" s="17">
        <f>IF(OR($A100="",$B100="",$C100=""),"",'MPTO_working_3-way'!E99)</f>
        <v>1.1426165232814849</v>
      </c>
      <c r="I100" s="21">
        <f>IF(OR($A100="",$B100="",$C100=""),"",'MPTO_working_3-way'!F99)</f>
        <v>10.387122913613748</v>
      </c>
      <c r="J100" s="22">
        <f>IF(OR($A100="",$B100="",$C100=""),"",'MPTO_working_3-way'!G99)</f>
        <v>35.035243644810663</v>
      </c>
      <c r="K100" s="17">
        <f>IF(OR($A100="",$B100="",$C100=""),"",'OddsRatio_working_3-way'!H99)</f>
        <v>1.1475231694048431</v>
      </c>
      <c r="L100" s="21">
        <f>IF(OR($A100="",$B100="",$C100=""),"",'OddsRatio_working_3-way'!I99)</f>
        <v>10.56631013909869</v>
      </c>
      <c r="M100" s="22">
        <f>IF(OR($A100="",$B100="",$C100=""),"",'OddsRatio_working_3-way'!J99)</f>
        <v>29.483319631242832</v>
      </c>
      <c r="N100" s="23">
        <f t="shared" si="28"/>
        <v>85.975256390864772</v>
      </c>
      <c r="O100" s="24">
        <f t="shared" si="29"/>
        <v>10.302443236657179</v>
      </c>
      <c r="P100" s="24">
        <f t="shared" si="30"/>
        <v>3.722300372478053</v>
      </c>
      <c r="Q100" t="s">
        <v>261</v>
      </c>
      <c r="R100" t="s">
        <v>190</v>
      </c>
      <c r="S100" t="s">
        <v>301</v>
      </c>
      <c r="T100" s="35">
        <v>100</v>
      </c>
      <c r="U100" s="35">
        <f t="shared" si="31"/>
        <v>69.325153374233125</v>
      </c>
      <c r="V100" s="35">
        <f t="shared" si="32"/>
        <v>69.230769230769241</v>
      </c>
      <c r="W100" s="35">
        <f t="shared" si="33"/>
        <v>55.947136563876647</v>
      </c>
      <c r="X100" s="35">
        <f t="shared" si="34"/>
        <v>74.822094205354119</v>
      </c>
      <c r="Y100" s="35">
        <f t="shared" si="35"/>
        <v>74.727710061890221</v>
      </c>
      <c r="Z100" s="35">
        <f t="shared" si="36"/>
        <v>61.444077394997642</v>
      </c>
      <c r="AA100" s="35">
        <f t="shared" si="37"/>
        <v>-5.4969408311209946</v>
      </c>
      <c r="AB100" s="35">
        <f t="shared" si="38"/>
        <v>-5.4969408311209804</v>
      </c>
      <c r="AC100" s="35">
        <f t="shared" si="39"/>
        <v>-5.4969408311209946</v>
      </c>
      <c r="AF100">
        <v>1.52</v>
      </c>
      <c r="AG100">
        <v>2.63</v>
      </c>
      <c r="AJ100" t="s">
        <v>68</v>
      </c>
    </row>
    <row r="101" spans="1:36" ht="15" x14ac:dyDescent="0.25">
      <c r="A101">
        <v>3.26</v>
      </c>
      <c r="B101">
        <v>3.25</v>
      </c>
      <c r="C101">
        <v>2.27</v>
      </c>
      <c r="D101" s="20">
        <f t="shared" si="40"/>
        <v>5.496940831121E-2</v>
      </c>
      <c r="E101" s="17">
        <f>IF(OR($A101="",$B101="",$C101=""),"",A101*'MPTO_working_3-way'!$I100)</f>
        <v>3.4392002710945442</v>
      </c>
      <c r="F101" s="21">
        <f>IF(OR($A101="",$B101="",$C101=""),"",B101*'MPTO_working_3-way'!$I100)</f>
        <v>3.4286505770114326</v>
      </c>
      <c r="G101" s="22">
        <f>IF(OR($A101="",$B101="",$C101=""),"",C101*'MPTO_working_3-way'!$I100)</f>
        <v>2.3947805568664466</v>
      </c>
      <c r="H101" s="17">
        <f>IF(OR($A101="",$B101="",$C101=""),"",'MPTO_working_3-way'!E100)</f>
        <v>3.4671018646881735</v>
      </c>
      <c r="I101" s="21">
        <f>IF(OR($A101="",$B101="",$C101=""),"",'MPTO_working_3-way'!F100)</f>
        <v>3.455793146554718</v>
      </c>
      <c r="J101" s="22">
        <f>IF(OR($A101="",$B101="",$C101=""),"",'MPTO_working_3-way'!G100)</f>
        <v>2.3685148680610384</v>
      </c>
      <c r="K101" s="17">
        <f>IF(OR($A101="",$B101="",$C101=""),"",'OddsRatio_working_3-way'!H100)</f>
        <v>3.455098799105508</v>
      </c>
      <c r="L101" s="21">
        <f>IF(OR($A101="",$B101="",$C101=""),"",'OddsRatio_working_3-way'!I100)</f>
        <v>3.4442355300829179</v>
      </c>
      <c r="M101" s="22">
        <f>IF(OR($A101="",$B101="",$C101=""),"",'OddsRatio_working_3-way'!J100)</f>
        <v>2.3796351658690247</v>
      </c>
      <c r="N101" s="23">
        <f t="shared" si="28"/>
        <v>29.076527133493872</v>
      </c>
      <c r="O101" s="24">
        <f t="shared" si="29"/>
        <v>29.165993370827696</v>
      </c>
      <c r="P101" s="24">
        <f t="shared" si="30"/>
        <v>41.757479495678425</v>
      </c>
      <c r="Q101" t="s">
        <v>262</v>
      </c>
      <c r="R101" t="s">
        <v>263</v>
      </c>
      <c r="S101" t="s">
        <v>301</v>
      </c>
      <c r="T101" s="35">
        <v>100</v>
      </c>
      <c r="U101" s="35">
        <f t="shared" si="31"/>
        <v>69.879518072289159</v>
      </c>
      <c r="V101" s="35">
        <f t="shared" si="32"/>
        <v>71.671388101982998</v>
      </c>
      <c r="W101" s="35">
        <f t="shared" si="33"/>
        <v>52.830188679245275</v>
      </c>
      <c r="X101" s="35">
        <f t="shared" si="34"/>
        <v>75.49842321877172</v>
      </c>
      <c r="Y101" s="35">
        <f t="shared" si="35"/>
        <v>77.290293248465559</v>
      </c>
      <c r="Z101" s="35">
        <f t="shared" si="36"/>
        <v>58.44909382572785</v>
      </c>
      <c r="AA101" s="35">
        <f t="shared" si="37"/>
        <v>-5.618905146482561</v>
      </c>
      <c r="AB101" s="35">
        <f t="shared" si="38"/>
        <v>-5.618905146482561</v>
      </c>
      <c r="AC101" s="35">
        <f t="shared" si="39"/>
        <v>-5.6189051464825752</v>
      </c>
      <c r="AF101">
        <v>2.27</v>
      </c>
      <c r="AG101">
        <v>1.63</v>
      </c>
      <c r="AJ101" t="s">
        <v>309</v>
      </c>
    </row>
    <row r="102" spans="1:36" ht="15" x14ac:dyDescent="0.25">
      <c r="A102">
        <v>3.32</v>
      </c>
      <c r="B102">
        <v>3.53</v>
      </c>
      <c r="C102">
        <v>2.12</v>
      </c>
      <c r="D102" s="20">
        <f t="shared" si="40"/>
        <v>5.6189051464825557E-2</v>
      </c>
      <c r="E102" s="17">
        <f>IF(OR($A102="",$B102="",$C102=""),"",A102*'MPTO_working_3-way'!$I101)</f>
        <v>3.5065476508632205</v>
      </c>
      <c r="F102" s="21">
        <f>IF(OR($A102="",$B102="",$C102=""),"",B102*'MPTO_working_3-way'!$I101)</f>
        <v>3.7283473516708341</v>
      </c>
      <c r="G102" s="22">
        <f>IF(OR($A102="",$B102="",$C102=""),"",C102*'MPTO_working_3-way'!$I101)</f>
        <v>2.2391207891054301</v>
      </c>
      <c r="H102" s="17">
        <f>IF(OR($A102="",$B102="",$C102=""),"",'MPTO_working_3-way'!E101)</f>
        <v>3.5401345976433247</v>
      </c>
      <c r="I102" s="21">
        <f>IF(OR($A102="",$B102="",$C102=""),"",'MPTO_working_3-way'!F101)</f>
        <v>3.7799118339368749</v>
      </c>
      <c r="J102" s="22">
        <f>IF(OR($A102="",$B102="",$C102=""),"",'MPTO_working_3-way'!G101)</f>
        <v>2.2076593756338347</v>
      </c>
      <c r="K102" s="17">
        <f>IF(OR($A102="",$B102="",$C102=""),"",'OddsRatio_working_3-way'!H101)</f>
        <v>3.5279814069667537</v>
      </c>
      <c r="L102" s="21">
        <f>IF(OR($A102="",$B102="",$C102=""),"",'OddsRatio_working_3-way'!I101)</f>
        <v>3.7568073101835724</v>
      </c>
      <c r="M102" s="22">
        <f>IF(OR($A102="",$B102="",$C102=""),"",'OddsRatio_working_3-way'!J101)</f>
        <v>2.2204048171563637</v>
      </c>
      <c r="N102" s="23">
        <f t="shared" si="28"/>
        <v>28.518078165965495</v>
      </c>
      <c r="O102" s="24">
        <f t="shared" si="29"/>
        <v>26.821535272239501</v>
      </c>
      <c r="P102" s="24">
        <f t="shared" si="30"/>
        <v>44.660386561795015</v>
      </c>
      <c r="Q102" t="s">
        <v>264</v>
      </c>
      <c r="R102" t="s">
        <v>265</v>
      </c>
      <c r="S102" t="s">
        <v>301</v>
      </c>
      <c r="T102" s="35">
        <v>100</v>
      </c>
      <c r="U102" s="35">
        <f t="shared" si="31"/>
        <v>67.21311475409837</v>
      </c>
      <c r="V102" s="35">
        <f t="shared" si="32"/>
        <v>71.264367816091948</v>
      </c>
      <c r="W102" s="35">
        <f t="shared" si="33"/>
        <v>55.947136563876647</v>
      </c>
      <c r="X102" s="35">
        <f t="shared" si="34"/>
        <v>72.788495620031384</v>
      </c>
      <c r="Y102" s="35">
        <f t="shared" si="35"/>
        <v>76.83974868202499</v>
      </c>
      <c r="Z102" s="35">
        <f t="shared" si="36"/>
        <v>61.522517429809689</v>
      </c>
      <c r="AA102" s="35">
        <f t="shared" si="37"/>
        <v>-5.5753808659330133</v>
      </c>
      <c r="AB102" s="35">
        <f t="shared" si="38"/>
        <v>-5.5753808659330417</v>
      </c>
      <c r="AC102" s="35">
        <f t="shared" si="39"/>
        <v>-5.5753808659330417</v>
      </c>
      <c r="AF102">
        <v>2.0699999999999998</v>
      </c>
      <c r="AG102">
        <v>1.75</v>
      </c>
      <c r="AJ102" t="s">
        <v>309</v>
      </c>
    </row>
    <row r="103" spans="1:36" ht="15" x14ac:dyDescent="0.25">
      <c r="A103">
        <v>3.05</v>
      </c>
      <c r="B103">
        <v>3.48</v>
      </c>
      <c r="C103">
        <v>2.27</v>
      </c>
      <c r="D103" s="20">
        <f t="shared" si="40"/>
        <v>5.5753808659330328E-2</v>
      </c>
      <c r="E103" s="17">
        <f>IF(OR($A103="",$B103="",$C103=""),"",A103*'MPTO_working_3-way'!$I102)</f>
        <v>3.2200491164109573</v>
      </c>
      <c r="F103" s="21">
        <f>IF(OR($A103="",$B103="",$C103=""),"",B103*'MPTO_working_3-way'!$I102)</f>
        <v>3.6740232541344695</v>
      </c>
      <c r="G103" s="22">
        <f>IF(OR($A103="",$B103="",$C103=""),"",C103*'MPTO_working_3-way'!$I102)</f>
        <v>2.3965611456566798</v>
      </c>
      <c r="H103" s="17">
        <f>IF(OR($A103="",$B103="",$C103=""),"",'MPTO_working_3-way'!E102)</f>
        <v>3.2332716631447855</v>
      </c>
      <c r="I103" s="21">
        <f>IF(OR($A103="",$B103="",$C103=""),"",'MPTO_working_3-way'!F102)</f>
        <v>3.7206295509693117</v>
      </c>
      <c r="J103" s="22">
        <f>IF(OR($A103="",$B103="",$C103=""),"",'MPTO_working_3-way'!G102)</f>
        <v>2.3699825697374446</v>
      </c>
      <c r="K103" s="17">
        <f>IF(OR($A103="",$B103="",$C103=""),"",'OddsRatio_working_3-way'!H102)</f>
        <v>3.2297720288200136</v>
      </c>
      <c r="L103" s="21">
        <f>IF(OR($A103="",$B103="",$C103=""),"",'OddsRatio_working_3-way'!I102)</f>
        <v>3.6974803080359191</v>
      </c>
      <c r="M103" s="22">
        <f>IF(OR($A103="",$B103="",$C103=""),"",'OddsRatio_working_3-way'!J102)</f>
        <v>2.3813709641958134</v>
      </c>
      <c r="N103" s="23">
        <f t="shared" si="28"/>
        <v>31.055426915804084</v>
      </c>
      <c r="O103" s="24">
        <f t="shared" si="29"/>
        <v>27.218118417586911</v>
      </c>
      <c r="P103" s="24">
        <f t="shared" si="30"/>
        <v>41.726454666609008</v>
      </c>
      <c r="Q103" t="s">
        <v>266</v>
      </c>
      <c r="R103" t="s">
        <v>267</v>
      </c>
      <c r="S103" t="s">
        <v>301</v>
      </c>
      <c r="T103" s="35">
        <v>100</v>
      </c>
      <c r="U103" s="35">
        <f t="shared" si="31"/>
        <v>61.089494163424128</v>
      </c>
      <c r="V103" s="35">
        <f t="shared" si="32"/>
        <v>69.135802469135797</v>
      </c>
      <c r="W103" s="35">
        <f t="shared" si="33"/>
        <v>64.285714285714292</v>
      </c>
      <c r="X103" s="35">
        <f t="shared" si="34"/>
        <v>66.578483245149911</v>
      </c>
      <c r="Y103" s="35">
        <f t="shared" si="35"/>
        <v>74.624791550861588</v>
      </c>
      <c r="Z103" s="35">
        <f t="shared" si="36"/>
        <v>69.774703367440068</v>
      </c>
      <c r="AA103" s="35">
        <f t="shared" si="37"/>
        <v>-5.4889890817257836</v>
      </c>
      <c r="AB103" s="35">
        <f t="shared" si="38"/>
        <v>-5.4889890817257907</v>
      </c>
      <c r="AC103" s="35">
        <f t="shared" si="39"/>
        <v>-5.4889890817257765</v>
      </c>
      <c r="AF103">
        <v>2.1</v>
      </c>
      <c r="AG103">
        <v>1.72</v>
      </c>
      <c r="AJ103" t="s">
        <v>309</v>
      </c>
    </row>
    <row r="104" spans="1:36" ht="15" x14ac:dyDescent="0.25">
      <c r="A104">
        <v>2.57</v>
      </c>
      <c r="B104">
        <v>3.24</v>
      </c>
      <c r="C104">
        <v>2.8</v>
      </c>
      <c r="D104" s="20">
        <f t="shared" si="40"/>
        <v>5.4889890817257925E-2</v>
      </c>
      <c r="E104" s="17">
        <f>IF(OR($A104="",$B104="",$C104=""),"",A104*'MPTO_working_3-way'!$I103)</f>
        <v>2.7110670194003528</v>
      </c>
      <c r="F104" s="21">
        <f>IF(OR($A104="",$B104="",$C104=""),"",B104*'MPTO_working_3-way'!$I103)</f>
        <v>3.4178432462479158</v>
      </c>
      <c r="G104" s="22">
        <f>IF(OR($A104="",$B104="",$C104=""),"",C104*'MPTO_working_3-way'!$I103)</f>
        <v>2.953691694288322</v>
      </c>
      <c r="H104" s="17">
        <f>IF(OR($A104="",$B104="",$C104=""),"",'MPTO_working_3-way'!E103)</f>
        <v>2.6968103317982868</v>
      </c>
      <c r="I104" s="21">
        <f>IF(OR($A104="",$B104="",$C104=""),"",'MPTO_working_3-way'!F103)</f>
        <v>3.4441743843878152</v>
      </c>
      <c r="J104" s="22">
        <f>IF(OR($A104="",$B104="",$C104=""),"",'MPTO_working_3-way'!G103)</f>
        <v>2.9511911914614961</v>
      </c>
      <c r="K104" s="17">
        <f>IF(OR($A104="",$B104="",$C104=""),"",'OddsRatio_working_3-way'!H103)</f>
        <v>2.703572173987165</v>
      </c>
      <c r="L104" s="21">
        <f>IF(OR($A104="",$B104="",$C104=""),"",'OddsRatio_working_3-way'!I103)</f>
        <v>3.4305743119307328</v>
      </c>
      <c r="M104" s="22">
        <f>IF(OR($A104="",$B104="",$C104=""),"",'OddsRatio_working_3-way'!J103)</f>
        <v>2.9531400720871956</v>
      </c>
      <c r="N104" s="23">
        <f t="shared" si="28"/>
        <v>36.885845788540664</v>
      </c>
      <c r="O104" s="24">
        <f t="shared" si="29"/>
        <v>29.258217184120216</v>
      </c>
      <c r="P104" s="24">
        <f t="shared" si="30"/>
        <v>33.85593702733911</v>
      </c>
      <c r="Q104" t="s">
        <v>268</v>
      </c>
      <c r="R104" t="s">
        <v>269</v>
      </c>
      <c r="S104" t="s">
        <v>301</v>
      </c>
      <c r="T104" s="35">
        <v>100</v>
      </c>
      <c r="U104" s="35">
        <f t="shared" si="31"/>
        <v>48.717948717948723</v>
      </c>
      <c r="V104" s="35">
        <f t="shared" si="32"/>
        <v>71.428571428571431</v>
      </c>
      <c r="W104" s="35">
        <f t="shared" si="33"/>
        <v>69.696969696969703</v>
      </c>
      <c r="X104" s="35">
        <f t="shared" si="34"/>
        <v>58.874458874458881</v>
      </c>
      <c r="Y104" s="35">
        <f t="shared" si="35"/>
        <v>81.585081585081596</v>
      </c>
      <c r="Z104" s="35">
        <f t="shared" si="36"/>
        <v>79.853479853479854</v>
      </c>
      <c r="AA104" s="35">
        <f t="shared" si="37"/>
        <v>-10.156510156510159</v>
      </c>
      <c r="AB104" s="35">
        <f t="shared" si="38"/>
        <v>-10.156510156510166</v>
      </c>
      <c r="AC104" s="35">
        <f t="shared" si="39"/>
        <v>-10.156510156510151</v>
      </c>
      <c r="AF104">
        <v>2.0299999999999998</v>
      </c>
      <c r="AG104">
        <v>1.78</v>
      </c>
      <c r="AJ104" t="s">
        <v>309</v>
      </c>
    </row>
    <row r="105" spans="1:36" ht="15" x14ac:dyDescent="0.25">
      <c r="A105">
        <v>1.95</v>
      </c>
      <c r="B105">
        <v>3.5</v>
      </c>
      <c r="C105">
        <v>3.3</v>
      </c>
      <c r="D105" s="20">
        <f t="shared" si="40"/>
        <v>0.10156510156510157</v>
      </c>
      <c r="E105" s="17">
        <f>IF(OR($A105="",$B105="",$C105=""),"",A105*'MPTO_working_3-way'!$I104)</f>
        <v>2.1480519480519482</v>
      </c>
      <c r="F105" s="21">
        <f>IF(OR($A105="",$B105="",$C105=""),"",B105*'MPTO_working_3-way'!$I104)</f>
        <v>3.8554778554778553</v>
      </c>
      <c r="G105" s="22">
        <f>IF(OR($A105="",$B105="",$C105=""),"",C105*'MPTO_working_3-way'!$I104)</f>
        <v>3.6351648351648351</v>
      </c>
      <c r="H105" s="17">
        <f>IF(OR($A105="",$B105="",$C105=""),"",'MPTO_working_3-way'!E104)</f>
        <v>2.0878331402085748</v>
      </c>
      <c r="I105" s="21">
        <f>IF(OR($A105="",$B105="",$C105=""),"",'MPTO_working_3-way'!F104)</f>
        <v>3.9704715733803435</v>
      </c>
      <c r="J105" s="22">
        <f>IF(OR($A105="",$B105="",$C105=""),"",'MPTO_working_3-way'!G104)</f>
        <v>3.7150515463917522</v>
      </c>
      <c r="K105" s="17">
        <f>IF(OR($A105="",$B105="",$C105=""),"",'OddsRatio_working_3-way'!H104)</f>
        <v>2.1102846643166182</v>
      </c>
      <c r="L105" s="21">
        <f>IF(OR($A105="",$B105="",$C105=""),"",'OddsRatio_working_3-way'!I104)</f>
        <v>3.9218017482016281</v>
      </c>
      <c r="M105" s="22">
        <f>IF(OR($A105="",$B105="",$C105=""),"",'OddsRatio_working_3-way'!J104)</f>
        <v>3.6880576083454977</v>
      </c>
      <c r="N105" s="23">
        <f t="shared" si="28"/>
        <v>46.553808948004836</v>
      </c>
      <c r="O105" s="24">
        <f t="shared" si="29"/>
        <v>25.937122128174124</v>
      </c>
      <c r="P105" s="24">
        <f t="shared" si="30"/>
        <v>27.50906892382104</v>
      </c>
      <c r="Q105" t="s">
        <v>270</v>
      </c>
      <c r="R105" t="s">
        <v>271</v>
      </c>
      <c r="S105" t="s">
        <v>301</v>
      </c>
      <c r="T105" s="35">
        <v>100</v>
      </c>
      <c r="U105" s="35">
        <f t="shared" si="31"/>
        <v>25.925925925925924</v>
      </c>
      <c r="V105" s="35">
        <f t="shared" si="32"/>
        <v>76.905311778290994</v>
      </c>
      <c r="W105" s="35">
        <f t="shared" si="33"/>
        <v>86.666666666666671</v>
      </c>
      <c r="X105" s="35">
        <f t="shared" si="34"/>
        <v>36.428021555042342</v>
      </c>
      <c r="Y105" s="35">
        <f t="shared" si="35"/>
        <v>87.407407407407405</v>
      </c>
      <c r="Z105" s="35">
        <f t="shared" si="36"/>
        <v>97.168762295783068</v>
      </c>
      <c r="AA105" s="35">
        <f t="shared" si="37"/>
        <v>-10.502095629116418</v>
      </c>
      <c r="AB105" s="35">
        <f t="shared" si="38"/>
        <v>-10.502095629116411</v>
      </c>
      <c r="AC105" s="35">
        <f t="shared" si="39"/>
        <v>-10.502095629116397</v>
      </c>
      <c r="AF105">
        <v>1.85</v>
      </c>
      <c r="AG105">
        <v>2.02</v>
      </c>
      <c r="AJ105" t="s">
        <v>148</v>
      </c>
    </row>
    <row r="106" spans="1:36" ht="15" x14ac:dyDescent="0.25">
      <c r="A106">
        <v>1.35</v>
      </c>
      <c r="B106">
        <v>4.33</v>
      </c>
      <c r="C106">
        <v>7.5</v>
      </c>
      <c r="D106" s="20">
        <f t="shared" si="40"/>
        <v>0.10502095629116415</v>
      </c>
      <c r="E106" s="17">
        <f>IF(OR($A106="",$B106="",$C106=""),"",A106*'MPTO_working_3-way'!$I105)</f>
        <v>1.4917782909930717</v>
      </c>
      <c r="F106" s="21">
        <f>IF(OR($A106="",$B106="",$C106=""),"",B106*'MPTO_working_3-way'!$I105)</f>
        <v>4.784740740740741</v>
      </c>
      <c r="G106" s="22">
        <f>IF(OR($A106="",$B106="",$C106=""),"",C106*'MPTO_working_3-way'!$I105)</f>
        <v>8.2876571721837315</v>
      </c>
      <c r="H106" s="17">
        <f>IF(OR($A106="",$B106="",$C106=""),"",'MPTO_working_3-way'!E105)</f>
        <v>1.4169649566503184</v>
      </c>
      <c r="I106" s="21">
        <f>IF(OR($A106="",$B106="",$C106=""),"",'MPTO_working_3-way'!F105)</f>
        <v>5.1036058321934759</v>
      </c>
      <c r="J106" s="22">
        <f>IF(OR($A106="",$B106="",$C106=""),"",'MPTO_working_3-way'!G105)</f>
        <v>10.170213999884011</v>
      </c>
      <c r="K106" s="17">
        <f>IF(OR($A106="",$B106="",$C106=""),"",'OddsRatio_working_3-way'!H105)</f>
        <v>1.4365105232164033</v>
      </c>
      <c r="L106" s="21">
        <f>IF(OR($A106="",$B106="",$C106=""),"",'OddsRatio_working_3-way'!I105)</f>
        <v>5.1530858351732096</v>
      </c>
      <c r="M106" s="22">
        <f>IF(OR($A106="",$B106="",$C106=""),"",'OddsRatio_working_3-way'!J105)</f>
        <v>9.1066240025903493</v>
      </c>
      <c r="N106" s="23">
        <f t="shared" si="28"/>
        <v>67.03408985354676</v>
      </c>
      <c r="O106" s="24">
        <f t="shared" si="29"/>
        <v>20.89977397281481</v>
      </c>
      <c r="P106" s="24">
        <f t="shared" si="30"/>
        <v>12.066136173638418</v>
      </c>
      <c r="Q106" t="s">
        <v>272</v>
      </c>
      <c r="R106" t="s">
        <v>273</v>
      </c>
      <c r="S106" t="s">
        <v>301</v>
      </c>
      <c r="T106" s="35">
        <v>100</v>
      </c>
      <c r="U106" s="35">
        <f t="shared" si="31"/>
        <v>42.196531791907518</v>
      </c>
      <c r="V106" s="35">
        <f t="shared" si="32"/>
        <v>72.222222222222229</v>
      </c>
      <c r="W106" s="35">
        <f t="shared" si="33"/>
        <v>76.19047619047619</v>
      </c>
      <c r="X106" s="35">
        <f t="shared" si="34"/>
        <v>51.587301587301582</v>
      </c>
      <c r="Y106" s="35">
        <f t="shared" si="35"/>
        <v>81.612992017616293</v>
      </c>
      <c r="Z106" s="35">
        <f t="shared" si="36"/>
        <v>85.581245985870268</v>
      </c>
      <c r="AA106" s="35">
        <f t="shared" si="37"/>
        <v>-9.3907697953940641</v>
      </c>
      <c r="AB106" s="35">
        <f t="shared" si="38"/>
        <v>-9.3907697953940641</v>
      </c>
      <c r="AC106" s="35">
        <f t="shared" si="39"/>
        <v>-9.3907697953940783</v>
      </c>
      <c r="AF106">
        <v>1.7</v>
      </c>
      <c r="AG106">
        <v>2.21</v>
      </c>
      <c r="AJ106" t="s">
        <v>148</v>
      </c>
    </row>
    <row r="107" spans="1:36" ht="15" x14ac:dyDescent="0.25">
      <c r="A107">
        <v>1.73</v>
      </c>
      <c r="B107">
        <v>3.6</v>
      </c>
      <c r="C107">
        <v>4.2</v>
      </c>
      <c r="D107" s="20">
        <f t="shared" si="40"/>
        <v>9.3907697953940827E-2</v>
      </c>
      <c r="E107" s="17">
        <f>IF(OR($A107="",$B107="",$C107=""),"",A107*'MPTO_working_3-way'!$I106)</f>
        <v>1.8924603174603176</v>
      </c>
      <c r="F107" s="21">
        <f>IF(OR($A107="",$B107="",$C107=""),"",B107*'MPTO_working_3-way'!$I106)</f>
        <v>3.938067712634187</v>
      </c>
      <c r="G107" s="22">
        <f>IF(OR($A107="",$B107="",$C107=""),"",C107*'MPTO_working_3-way'!$I106)</f>
        <v>4.5944123314065513</v>
      </c>
      <c r="H107" s="17">
        <f>IF(OR($A107="",$B107="",$C107=""),"",'MPTO_working_3-way'!E106)</f>
        <v>1.8290493105473666</v>
      </c>
      <c r="I107" s="21">
        <f>IF(OR($A107="",$B107="",$C107=""),"",'MPTO_working_3-way'!F106)</f>
        <v>4.0572031269388269</v>
      </c>
      <c r="J107" s="22">
        <f>IF(OR($A107="",$B107="",$C107=""),"",'MPTO_working_3-way'!G106)</f>
        <v>4.8357612955705109</v>
      </c>
      <c r="K107" s="17">
        <f>IF(OR($A107="",$B107="",$C107=""),"",'OddsRatio_working_3-way'!H106)</f>
        <v>1.8506133414399666</v>
      </c>
      <c r="L107" s="21">
        <f>IF(OR($A107="",$B107="",$C107=""),"",'OddsRatio_working_3-way'!I106)</f>
        <v>4.0295817640327574</v>
      </c>
      <c r="M107" s="22">
        <f>IF(OR($A107="",$B107="",$C107=""),"",'OddsRatio_working_3-way'!J106)</f>
        <v>4.7287160172710871</v>
      </c>
      <c r="N107" s="23">
        <f t="shared" si="28"/>
        <v>52.841266512895778</v>
      </c>
      <c r="O107" s="24">
        <f t="shared" si="29"/>
        <v>25.393164185363805</v>
      </c>
      <c r="P107" s="24">
        <f t="shared" si="30"/>
        <v>21.765569301740406</v>
      </c>
      <c r="Q107" t="s">
        <v>274</v>
      </c>
      <c r="R107" t="s">
        <v>275</v>
      </c>
      <c r="S107" t="s">
        <v>301</v>
      </c>
      <c r="T107" s="35">
        <v>100</v>
      </c>
      <c r="U107" s="35">
        <f t="shared" si="31"/>
        <v>33.333333333333329</v>
      </c>
      <c r="V107" s="35">
        <f t="shared" si="32"/>
        <v>73.68421052631578</v>
      </c>
      <c r="W107" s="35">
        <f t="shared" si="33"/>
        <v>82.758620689655174</v>
      </c>
      <c r="X107" s="35">
        <f t="shared" si="34"/>
        <v>43.557168784029038</v>
      </c>
      <c r="Y107" s="35">
        <f t="shared" si="35"/>
        <v>83.908045977011497</v>
      </c>
      <c r="Z107" s="35">
        <f t="shared" si="36"/>
        <v>92.982456140350877</v>
      </c>
      <c r="AA107" s="35">
        <f t="shared" si="37"/>
        <v>-10.223835450695709</v>
      </c>
      <c r="AB107" s="35">
        <f t="shared" si="38"/>
        <v>-10.223835450695717</v>
      </c>
      <c r="AC107" s="35">
        <f t="shared" si="39"/>
        <v>-10.223835450695702</v>
      </c>
      <c r="AF107">
        <v>1.85</v>
      </c>
      <c r="AG107">
        <v>2.0099999999999998</v>
      </c>
      <c r="AJ107" t="s">
        <v>148</v>
      </c>
    </row>
    <row r="108" spans="1:36" s="35" customFormat="1" ht="15" x14ac:dyDescent="0.25">
      <c r="A108">
        <v>1.5</v>
      </c>
      <c r="B108">
        <v>3.8</v>
      </c>
      <c r="C108">
        <v>5.8</v>
      </c>
      <c r="D108" s="20">
        <f t="shared" si="40"/>
        <v>0.10223835450695695</v>
      </c>
      <c r="E108" s="17">
        <f>IF(OR($A108="",$B108="",$C108=""),"",A108*'MPTO_working_3-way'!$I107)</f>
        <v>1.6533575317604354</v>
      </c>
      <c r="F108" s="21">
        <f>IF(OR($A108="",$B108="",$C108=""),"",B108*'MPTO_working_3-way'!$I107)</f>
        <v>4.1885057471264364</v>
      </c>
      <c r="G108" s="22">
        <f>IF(OR($A108="",$B108="",$C108=""),"",C108*'MPTO_working_3-way'!$I107)</f>
        <v>6.3929824561403503</v>
      </c>
      <c r="H108" s="17">
        <f>IF(OR($A108="",$B108="",$C108=""),"",'MPTO_working_3-way'!E107)</f>
        <v>1.5808096907873763</v>
      </c>
      <c r="I108" s="21">
        <f>IF(OR($A108="",$B108="",$C108=""),"",'MPTO_working_3-way'!F107)</f>
        <v>4.3653169014084501</v>
      </c>
      <c r="J108" s="22">
        <f>IF(OR($A108="",$B108="",$C108=""),"",'MPTO_working_3-way'!G107)</f>
        <v>7.2288629737609309</v>
      </c>
      <c r="K108" s="17">
        <f>IF(OR($A108="",$B108="",$C108=""),"",'OddsRatio_working_3-way'!H107)</f>
        <v>1.6025609743583966</v>
      </c>
      <c r="L108" s="21">
        <f>IF(OR($A108="",$B108="",$C108=""),"",'OddsRatio_working_3-way'!I107)</f>
        <v>4.3743414564070209</v>
      </c>
      <c r="M108" s="22">
        <f>IF(OR($A108="",$B108="",$C108=""),"",'OddsRatio_working_3-way'!J107)</f>
        <v>6.7845853538406082</v>
      </c>
      <c r="N108" s="23">
        <f t="shared" si="28"/>
        <v>60.482985729967076</v>
      </c>
      <c r="O108" s="24">
        <f t="shared" si="29"/>
        <v>23.874862788144899</v>
      </c>
      <c r="P108" s="24">
        <f t="shared" si="30"/>
        <v>15.642151481888037</v>
      </c>
      <c r="Q108" t="s">
        <v>276</v>
      </c>
      <c r="R108" t="s">
        <v>277</v>
      </c>
      <c r="S108" t="s">
        <v>301</v>
      </c>
      <c r="T108" s="35">
        <v>100</v>
      </c>
      <c r="U108" s="35">
        <f t="shared" si="31"/>
        <v>76.19047619047619</v>
      </c>
      <c r="V108" s="35">
        <f t="shared" si="32"/>
        <v>71.428571428571431</v>
      </c>
      <c r="W108" s="35">
        <f t="shared" si="33"/>
        <v>41.860465116279073</v>
      </c>
      <c r="X108" s="35">
        <f t="shared" si="34"/>
        <v>86.710963455149511</v>
      </c>
      <c r="Y108" s="35">
        <f t="shared" si="35"/>
        <v>81.949058693244737</v>
      </c>
      <c r="Z108" s="35">
        <f t="shared" si="36"/>
        <v>52.380952380952372</v>
      </c>
      <c r="AA108" s="35">
        <f t="shared" si="37"/>
        <v>-10.520487264673321</v>
      </c>
      <c r="AB108" s="35">
        <f t="shared" si="38"/>
        <v>-10.520487264673307</v>
      </c>
      <c r="AC108" s="35">
        <f t="shared" si="39"/>
        <v>-10.520487264673299</v>
      </c>
      <c r="AD108" s="36"/>
      <c r="AE108" s="36"/>
      <c r="AF108">
        <v>1.8</v>
      </c>
      <c r="AG108">
        <v>2.15</v>
      </c>
      <c r="AH108" s="36"/>
      <c r="AI108" s="36"/>
      <c r="AJ108" t="s">
        <v>148</v>
      </c>
    </row>
    <row r="109" spans="1:36" ht="15" x14ac:dyDescent="0.25">
      <c r="A109">
        <v>4.2</v>
      </c>
      <c r="B109">
        <v>3.5</v>
      </c>
      <c r="C109">
        <v>1.72</v>
      </c>
      <c r="D109" s="20">
        <f t="shared" si="40"/>
        <v>0.10520487264673317</v>
      </c>
      <c r="E109" s="17">
        <f>IF(OR($A109="",$B109="",$C109=""),"",A109*'MPTO_working_3-way'!$I108)</f>
        <v>4.6418604651162791</v>
      </c>
      <c r="F109" s="21">
        <f>IF(OR($A109="",$B109="",$C109=""),"",B109*'MPTO_working_3-way'!$I108)</f>
        <v>3.8682170542635661</v>
      </c>
      <c r="G109" s="22">
        <f>IF(OR($A109="",$B109="",$C109=""),"",C109*'MPTO_working_3-way'!$I108)</f>
        <v>1.9009523809523809</v>
      </c>
      <c r="H109" s="17">
        <f>IF(OR($A109="",$B109="",$C109=""),"",'MPTO_working_3-way'!E108)</f>
        <v>4.9254545454545466</v>
      </c>
      <c r="I109" s="21">
        <f>IF(OR($A109="",$B109="",$C109=""),"",'MPTO_working_3-way'!F108)</f>
        <v>3.989690721649485</v>
      </c>
      <c r="J109" s="22">
        <f>IF(OR($A109="",$B109="",$C109=""),"",'MPTO_working_3-way'!G108)</f>
        <v>1.8304054054054055</v>
      </c>
      <c r="K109" s="17">
        <f>IF(OR($A109="",$B109="",$C109=""),"",'OddsRatio_working_3-way'!H108)</f>
        <v>4.7961222235450007</v>
      </c>
      <c r="L109" s="21">
        <f>IF(OR($A109="",$B109="",$C109=""),"",'OddsRatio_working_3-way'!I108)</f>
        <v>3.965720487144532</v>
      </c>
      <c r="M109" s="22">
        <f>IF(OR($A109="",$B109="",$C109=""),"",'OddsRatio_working_3-way'!J108)</f>
        <v>1.8541275002976247</v>
      </c>
      <c r="N109" s="23">
        <f t="shared" si="28"/>
        <v>21.54308617234469</v>
      </c>
      <c r="O109" s="24">
        <f t="shared" si="29"/>
        <v>25.851703406813627</v>
      </c>
      <c r="P109" s="24">
        <f t="shared" si="30"/>
        <v>52.605210420841686</v>
      </c>
      <c r="Q109" t="s">
        <v>278</v>
      </c>
      <c r="R109" t="s">
        <v>279</v>
      </c>
      <c r="S109" t="s">
        <v>301</v>
      </c>
      <c r="T109" s="35">
        <v>100</v>
      </c>
      <c r="U109" s="35">
        <f t="shared" si="31"/>
        <v>61.832061068702288</v>
      </c>
      <c r="V109" s="35">
        <f t="shared" si="32"/>
        <v>67.741935483870961</v>
      </c>
      <c r="W109" s="35">
        <f t="shared" si="33"/>
        <v>60.784313725490193</v>
      </c>
      <c r="X109" s="35">
        <f t="shared" si="34"/>
        <v>71.473750790638846</v>
      </c>
      <c r="Y109" s="35">
        <f t="shared" si="35"/>
        <v>77.383625205807519</v>
      </c>
      <c r="Z109" s="35">
        <f t="shared" si="36"/>
        <v>70.426003447426737</v>
      </c>
      <c r="AA109" s="35">
        <f t="shared" si="37"/>
        <v>-9.641689721936558</v>
      </c>
      <c r="AB109" s="35">
        <f t="shared" si="38"/>
        <v>-9.641689721936558</v>
      </c>
      <c r="AC109" s="35">
        <f t="shared" si="39"/>
        <v>-9.6416897219365438</v>
      </c>
      <c r="AF109">
        <v>1.89</v>
      </c>
      <c r="AG109">
        <v>2</v>
      </c>
      <c r="AJ109" t="s">
        <v>144</v>
      </c>
    </row>
    <row r="110" spans="1:36" ht="15" x14ac:dyDescent="0.25">
      <c r="A110">
        <v>2.62</v>
      </c>
      <c r="B110">
        <v>3.1</v>
      </c>
      <c r="C110">
        <v>2.5499999999999998</v>
      </c>
      <c r="D110" s="20">
        <f t="shared" si="40"/>
        <v>9.6416897219365527E-2</v>
      </c>
      <c r="E110" s="17">
        <f>IF(OR($A110="",$B110="",$C110=""),"",A110*'MPTO_working_3-way'!$I109)</f>
        <v>2.8726122707147379</v>
      </c>
      <c r="F110" s="21">
        <f>IF(OR($A110="",$B110="",$C110=""),"",B110*'MPTO_working_3-way'!$I109)</f>
        <v>3.3988923813800334</v>
      </c>
      <c r="G110" s="22">
        <f>IF(OR($A110="",$B110="",$C110=""),"",C110*'MPTO_working_3-way'!$I109)</f>
        <v>2.7958630879093818</v>
      </c>
      <c r="H110" s="17">
        <f>IF(OR($A110="",$B110="",$C110=""),"",'MPTO_working_3-way'!E109)</f>
        <v>2.8608994341125609</v>
      </c>
      <c r="I110" s="21">
        <f>IF(OR($A110="",$B110="",$C110=""),"",'MPTO_working_3-way'!F109)</f>
        <v>3.4430320124569858</v>
      </c>
      <c r="J110" s="22">
        <f>IF(OR($A110="",$B110="",$C110=""),"",'MPTO_working_3-way'!G109)</f>
        <v>2.7776396904658656</v>
      </c>
      <c r="K110" s="17">
        <f>IF(OR($A110="",$B110="",$C110=""),"",'OddsRatio_working_3-way'!H109)</f>
        <v>2.8672077099414861</v>
      </c>
      <c r="L110" s="21">
        <f>IF(OR($A110="",$B110="",$C110=""),"",'OddsRatio_working_3-way'!I109)</f>
        <v>3.4204544388130378</v>
      </c>
      <c r="M110" s="22">
        <f>IF(OR($A110="",$B110="",$C110=""),"",'OddsRatio_working_3-way'!J109)</f>
        <v>2.7865258953143837</v>
      </c>
      <c r="N110" s="23">
        <f t="shared" si="28"/>
        <v>34.811520169103396</v>
      </c>
      <c r="O110" s="24">
        <f t="shared" si="29"/>
        <v>29.421349304209965</v>
      </c>
      <c r="P110" s="24">
        <f t="shared" si="30"/>
        <v>35.767130526686628</v>
      </c>
      <c r="Q110" t="s">
        <v>280</v>
      </c>
      <c r="R110" t="s">
        <v>281</v>
      </c>
      <c r="S110" t="s">
        <v>301</v>
      </c>
      <c r="T110" s="35">
        <v>100</v>
      </c>
      <c r="U110" s="35">
        <f t="shared" si="31"/>
        <v>41.860465116279073</v>
      </c>
      <c r="V110" s="35">
        <f t="shared" si="32"/>
        <v>70.588235294117652</v>
      </c>
      <c r="W110" s="35">
        <f t="shared" si="33"/>
        <v>76.905311778290994</v>
      </c>
      <c r="X110" s="35">
        <f t="shared" si="34"/>
        <v>52.506452927591361</v>
      </c>
      <c r="Y110" s="35">
        <f t="shared" si="35"/>
        <v>81.234223105429933</v>
      </c>
      <c r="Z110" s="35">
        <f t="shared" si="36"/>
        <v>87.551299589603275</v>
      </c>
      <c r="AA110" s="35">
        <f t="shared" si="37"/>
        <v>-10.645987811312288</v>
      </c>
      <c r="AB110" s="35">
        <f t="shared" si="38"/>
        <v>-10.645987811312281</v>
      </c>
      <c r="AC110" s="35">
        <f t="shared" si="39"/>
        <v>-10.645987811312281</v>
      </c>
      <c r="AF110">
        <v>2.17</v>
      </c>
      <c r="AG110">
        <v>1.72</v>
      </c>
      <c r="AJ110" t="s">
        <v>144</v>
      </c>
    </row>
    <row r="111" spans="1:36" ht="15" x14ac:dyDescent="0.25">
      <c r="A111">
        <v>1.72</v>
      </c>
      <c r="B111">
        <v>3.4</v>
      </c>
      <c r="C111">
        <v>4.33</v>
      </c>
      <c r="D111" s="20">
        <f t="shared" si="40"/>
        <v>0.10645987811312296</v>
      </c>
      <c r="E111" s="17">
        <f>IF(OR($A111="",$B111="",$C111=""),"",A111*'MPTO_working_3-way'!$I110)</f>
        <v>1.9031109903545715</v>
      </c>
      <c r="F111" s="21">
        <f>IF(OR($A111="",$B111="",$C111=""),"",B111*'MPTO_working_3-way'!$I110)</f>
        <v>3.7619635855846179</v>
      </c>
      <c r="G111" s="22">
        <f>IF(OR($A111="",$B111="",$C111=""),"",C111*'MPTO_working_3-way'!$I110)</f>
        <v>4.7909712722298226</v>
      </c>
      <c r="H111" s="17">
        <f>IF(OR($A111="",$B111="",$C111=""),"",'MPTO_working_3-way'!E110)</f>
        <v>1.8318080628421731</v>
      </c>
      <c r="I111" s="21">
        <f>IF(OR($A111="",$B111="",$C111=""),"",'MPTO_working_3-way'!F110)</f>
        <v>3.8665122074368452</v>
      </c>
      <c r="J111" s="22">
        <f>IF(OR($A111="",$B111="",$C111=""),"",'MPTO_working_3-way'!G110)</f>
        <v>5.1161295884226012</v>
      </c>
      <c r="K111" s="17">
        <f>IF(OR($A111="",$B111="",$C111=""),"",'OddsRatio_working_3-way'!H110)</f>
        <v>1.8559462699697258</v>
      </c>
      <c r="L111" s="21">
        <f>IF(OR($A111="",$B111="",$C111=""),"",'OddsRatio_working_3-way'!I110)</f>
        <v>3.8531542332324209</v>
      </c>
      <c r="M111" s="22">
        <f>IF(OR($A111="",$B111="",$C111=""),"",'OddsRatio_working_3-way'!J110)</f>
        <v>4.958751498609983</v>
      </c>
      <c r="N111" s="23">
        <f t="shared" si="28"/>
        <v>52.545542801667523</v>
      </c>
      <c r="O111" s="24">
        <f t="shared" si="29"/>
        <v>26.581862829078869</v>
      </c>
      <c r="P111" s="24">
        <f t="shared" si="30"/>
        <v>20.872594369253612</v>
      </c>
      <c r="Q111" t="s">
        <v>282</v>
      </c>
      <c r="R111" t="s">
        <v>283</v>
      </c>
      <c r="S111" t="s">
        <v>301</v>
      </c>
      <c r="T111" s="35">
        <v>100</v>
      </c>
      <c r="U111" s="35">
        <f t="shared" si="31"/>
        <v>63.768115942028999</v>
      </c>
      <c r="V111" s="35">
        <f t="shared" si="32"/>
        <v>73.045822102425873</v>
      </c>
      <c r="W111" s="35">
        <f t="shared" si="33"/>
        <v>60.317460317460316</v>
      </c>
      <c r="X111" s="35">
        <f t="shared" si="34"/>
        <v>66.636717580113796</v>
      </c>
      <c r="Y111" s="35">
        <f t="shared" si="35"/>
        <v>75.914423740510699</v>
      </c>
      <c r="Z111" s="35">
        <f t="shared" si="36"/>
        <v>63.186061955545149</v>
      </c>
      <c r="AA111" s="35">
        <f t="shared" si="37"/>
        <v>-2.8686016380847974</v>
      </c>
      <c r="AB111" s="35">
        <f t="shared" si="38"/>
        <v>-2.8686016380848258</v>
      </c>
      <c r="AC111" s="35">
        <f t="shared" si="39"/>
        <v>-2.8686016380848329</v>
      </c>
      <c r="AF111">
        <v>1.94</v>
      </c>
      <c r="AG111">
        <v>1.93</v>
      </c>
      <c r="AJ111" t="s">
        <v>144</v>
      </c>
    </row>
    <row r="112" spans="1:36" ht="15" x14ac:dyDescent="0.25">
      <c r="A112">
        <v>2.76</v>
      </c>
      <c r="B112">
        <v>3.71</v>
      </c>
      <c r="C112">
        <v>2.52</v>
      </c>
      <c r="D112" s="20">
        <f t="shared" si="40"/>
        <v>2.8686016380848223E-2</v>
      </c>
      <c r="E112" s="17">
        <f>IF(OR($A112="",$B112="",$C112=""),"",A112*'MPTO_working_3-way'!$I111)</f>
        <v>2.8391734052111408</v>
      </c>
      <c r="F112" s="21">
        <f>IF(OR($A112="",$B112="",$C112=""),"",B112*'MPTO_working_3-way'!$I111)</f>
        <v>3.8164251207729469</v>
      </c>
      <c r="G112" s="22">
        <f>IF(OR($A112="",$B112="",$C112=""),"",C112*'MPTO_working_3-way'!$I111)</f>
        <v>2.5922887612797374</v>
      </c>
      <c r="H112" s="17">
        <f>IF(OR($A112="",$B112="",$C112=""),"",'MPTO_working_3-way'!E111)</f>
        <v>2.8348139580667384</v>
      </c>
      <c r="I112" s="21">
        <f>IF(OR($A112="",$B112="",$C112=""),"",'MPTO_working_3-way'!F111)</f>
        <v>3.8464530777835284</v>
      </c>
      <c r="J112" s="22">
        <f>IF(OR($A112="",$B112="",$C112=""),"",'MPTO_working_3-way'!G111)</f>
        <v>2.5822218735289502</v>
      </c>
      <c r="K112" s="17">
        <f>IF(OR($A112="",$B112="",$C112=""),"",'OddsRatio_working_3-way'!H111)</f>
        <v>2.8378443381147975</v>
      </c>
      <c r="L112" s="21">
        <f>IF(OR($A112="",$B112="",$C112=""),"",'OddsRatio_working_3-way'!I111)</f>
        <v>3.8298625888017632</v>
      </c>
      <c r="M112" s="22">
        <f>IF(OR($A112="",$B112="",$C112=""),"",'OddsRatio_working_3-way'!J111)</f>
        <v>2.5872292010991433</v>
      </c>
      <c r="N112" s="23">
        <f t="shared" si="28"/>
        <v>35.221518987341774</v>
      </c>
      <c r="O112" s="24">
        <f t="shared" si="29"/>
        <v>26.202531645569621</v>
      </c>
      <c r="P112" s="24">
        <f t="shared" si="30"/>
        <v>38.575949367088604</v>
      </c>
      <c r="Q112" t="s">
        <v>135</v>
      </c>
      <c r="R112" t="s">
        <v>140</v>
      </c>
      <c r="S112" t="s">
        <v>301</v>
      </c>
      <c r="T112" s="35">
        <v>100</v>
      </c>
      <c r="U112" s="35">
        <f t="shared" si="31"/>
        <v>53.271028037383175</v>
      </c>
      <c r="V112" s="35">
        <f t="shared" si="32"/>
        <v>72.602739726027394</v>
      </c>
      <c r="W112" s="35">
        <f t="shared" si="33"/>
        <v>71.346704871060169</v>
      </c>
      <c r="X112" s="35">
        <f t="shared" si="34"/>
        <v>56.05055540291243</v>
      </c>
      <c r="Y112" s="35">
        <f t="shared" si="35"/>
        <v>75.382267091556642</v>
      </c>
      <c r="Z112" s="35">
        <f t="shared" si="36"/>
        <v>74.126232236589431</v>
      </c>
      <c r="AA112" s="35">
        <f t="shared" si="37"/>
        <v>-2.7795273655292547</v>
      </c>
      <c r="AB112" s="35">
        <f t="shared" si="38"/>
        <v>-2.7795273655292476</v>
      </c>
      <c r="AC112" s="35">
        <f t="shared" si="39"/>
        <v>-2.7795273655292618</v>
      </c>
      <c r="AF112">
        <v>1.85</v>
      </c>
      <c r="AG112">
        <v>2.04</v>
      </c>
      <c r="AJ112" t="s">
        <v>146</v>
      </c>
    </row>
    <row r="113" spans="1:36" ht="15" x14ac:dyDescent="0.25">
      <c r="A113">
        <v>2.14</v>
      </c>
      <c r="B113">
        <v>3.65</v>
      </c>
      <c r="C113">
        <v>3.49</v>
      </c>
      <c r="D113" s="20">
        <f t="shared" si="40"/>
        <v>2.7795273655292441E-2</v>
      </c>
      <c r="E113" s="17">
        <f>IF(OR($A113="",$B113="",$C113=""),"",A113*'MPTO_working_3-way'!$I112)</f>
        <v>2.1994818856223262</v>
      </c>
      <c r="F113" s="21">
        <f>IF(OR($A113="",$B113="",$C113=""),"",B113*'MPTO_working_3-way'!$I112)</f>
        <v>3.7514527488418175</v>
      </c>
      <c r="G113" s="22">
        <f>IF(OR($A113="",$B113="",$C113=""),"",C113*'MPTO_working_3-way'!$I112)</f>
        <v>3.5870055050569709</v>
      </c>
      <c r="H113" s="17">
        <f>IF(OR($A113="",$B113="",$C113=""),"",'MPTO_working_3-way'!E112)</f>
        <v>2.1832887097717188</v>
      </c>
      <c r="I113" s="21">
        <f>IF(OR($A113="",$B113="",$C113=""),"",'MPTO_working_3-way'!F112)</f>
        <v>3.7777545270737507</v>
      </c>
      <c r="J113" s="22">
        <f>IF(OR($A113="",$B113="",$C113=""),"",'MPTO_working_3-way'!G112)</f>
        <v>3.6066206871003632</v>
      </c>
      <c r="K113" s="17">
        <f>IF(OR($A113="",$B113="",$C113=""),"",'OddsRatio_working_3-way'!H112)</f>
        <v>2.1899581423808447</v>
      </c>
      <c r="L113" s="21">
        <f>IF(OR($A113="",$B113="",$C113=""),"",'OddsRatio_working_3-way'!I112)</f>
        <v>3.7661307695695072</v>
      </c>
      <c r="M113" s="22">
        <f>IF(OR($A113="",$B113="",$C113=""),"",'OddsRatio_working_3-way'!J112)</f>
        <v>3.5991191004634229</v>
      </c>
      <c r="N113" s="23">
        <f t="shared" si="28"/>
        <v>45.465252818713616</v>
      </c>
      <c r="O113" s="24">
        <f t="shared" si="29"/>
        <v>26.656340008780038</v>
      </c>
      <c r="P113" s="24">
        <f t="shared" si="30"/>
        <v>27.878407172506343</v>
      </c>
      <c r="Q113" t="s">
        <v>110</v>
      </c>
      <c r="R113" t="s">
        <v>138</v>
      </c>
      <c r="S113" t="s">
        <v>301</v>
      </c>
      <c r="T113" s="35">
        <v>100</v>
      </c>
      <c r="U113" s="35">
        <f t="shared" si="31"/>
        <v>59.016393442622956</v>
      </c>
      <c r="V113" s="35">
        <f t="shared" si="32"/>
        <v>72.067039106145245</v>
      </c>
      <c r="W113" s="35">
        <f t="shared" si="33"/>
        <v>66.21621621621621</v>
      </c>
      <c r="X113" s="35">
        <f t="shared" si="34"/>
        <v>61.716744677638523</v>
      </c>
      <c r="Y113" s="35">
        <f t="shared" si="35"/>
        <v>74.767390341160834</v>
      </c>
      <c r="Z113" s="35">
        <f t="shared" si="36"/>
        <v>68.916567451231799</v>
      </c>
      <c r="AA113" s="35">
        <f t="shared" si="37"/>
        <v>-2.7003512350155674</v>
      </c>
      <c r="AB113" s="35">
        <f t="shared" si="38"/>
        <v>-2.7003512350155887</v>
      </c>
      <c r="AC113" s="35">
        <f t="shared" si="39"/>
        <v>-2.7003512350155887</v>
      </c>
      <c r="AF113">
        <v>1.76</v>
      </c>
      <c r="AG113">
        <v>2.15</v>
      </c>
      <c r="AJ113" t="s">
        <v>146</v>
      </c>
    </row>
    <row r="114" spans="1:36" ht="15" x14ac:dyDescent="0.25">
      <c r="A114">
        <v>2.44</v>
      </c>
      <c r="B114">
        <v>3.58</v>
      </c>
      <c r="C114">
        <v>2.96</v>
      </c>
      <c r="D114" s="20">
        <f t="shared" si="40"/>
        <v>2.7003512350155745E-2</v>
      </c>
      <c r="E114" s="17">
        <f>IF(OR($A114="",$B114="",$C114=""),"",A114*'MPTO_working_3-way'!$I113)</f>
        <v>2.5058885701343798</v>
      </c>
      <c r="F114" s="21">
        <f>IF(OR($A114="",$B114="",$C114=""),"",B114*'MPTO_working_3-way'!$I113)</f>
        <v>3.6766725742135575</v>
      </c>
      <c r="G114" s="22">
        <f>IF(OR($A114="",$B114="",$C114=""),"",C114*'MPTO_working_3-way'!$I113)</f>
        <v>3.039930396556461</v>
      </c>
      <c r="H114" s="17">
        <f>IF(OR($A114="",$B114="",$C114=""),"",'MPTO_working_3-way'!E113)</f>
        <v>2.4947927762700037</v>
      </c>
      <c r="I114" s="21">
        <f>IF(OR($A114="",$B114="",$C114=""),"",'MPTO_working_3-way'!F113)</f>
        <v>3.6992038530035201</v>
      </c>
      <c r="J114" s="22">
        <f>IF(OR($A114="",$B114="",$C114=""),"",'MPTO_working_3-way'!G113)</f>
        <v>3.0410234021573035</v>
      </c>
      <c r="K114" s="17">
        <f>IF(OR($A114="",$B114="",$C114=""),"",'OddsRatio_working_3-way'!H113)</f>
        <v>2.499894199766747</v>
      </c>
      <c r="L114" s="21">
        <f>IF(OR($A114="",$B114="",$C114=""),"",'OddsRatio_working_3-way'!I113)</f>
        <v>3.6873104412487554</v>
      </c>
      <c r="M114" s="22">
        <f>IF(OR($A114="",$B114="",$C114=""),"",'OddsRatio_working_3-way'!J113)</f>
        <v>3.0415226607936274</v>
      </c>
      <c r="N114" s="23">
        <f t="shared" si="28"/>
        <v>39.906004278010428</v>
      </c>
      <c r="O114" s="24">
        <f t="shared" si="29"/>
        <v>27.198505709035043</v>
      </c>
      <c r="P114" s="24">
        <f t="shared" si="30"/>
        <v>32.895490012954539</v>
      </c>
      <c r="Q114" t="s">
        <v>137</v>
      </c>
      <c r="R114" t="s">
        <v>111</v>
      </c>
      <c r="S114" t="s">
        <v>301</v>
      </c>
      <c r="T114" s="35">
        <v>100</v>
      </c>
      <c r="U114" s="35">
        <f t="shared" si="31"/>
        <v>27.007299270072991</v>
      </c>
      <c r="V114" s="35">
        <f t="shared" si="32"/>
        <v>80.657640232108321</v>
      </c>
      <c r="W114" s="35">
        <f t="shared" si="33"/>
        <v>88.986784140969164</v>
      </c>
      <c r="X114" s="35">
        <f t="shared" si="34"/>
        <v>30.355575626922519</v>
      </c>
      <c r="Y114" s="35">
        <f t="shared" si="35"/>
        <v>84.005916588957845</v>
      </c>
      <c r="Z114" s="35">
        <f t="shared" si="36"/>
        <v>92.335060497818688</v>
      </c>
      <c r="AA114" s="35">
        <f t="shared" si="37"/>
        <v>-3.348276356849528</v>
      </c>
      <c r="AB114" s="35">
        <f t="shared" si="38"/>
        <v>-3.3482763568495244</v>
      </c>
      <c r="AC114" s="35">
        <f t="shared" si="39"/>
        <v>-3.3482763568495244</v>
      </c>
      <c r="AF114">
        <v>1.97</v>
      </c>
      <c r="AG114">
        <v>1.92</v>
      </c>
      <c r="AJ114" t="s">
        <v>146</v>
      </c>
    </row>
    <row r="115" spans="1:36" ht="15" x14ac:dyDescent="0.25">
      <c r="A115">
        <v>1.37</v>
      </c>
      <c r="B115">
        <v>5.17</v>
      </c>
      <c r="C115">
        <v>9.08</v>
      </c>
      <c r="D115" s="20">
        <f t="shared" si="40"/>
        <v>3.3482763568495333E-2</v>
      </c>
      <c r="E115" s="17">
        <f>IF(OR($A115="",$B115="",$C115=""),"",A115*'MPTO_working_3-way'!$I114)</f>
        <v>1.4158713860888388</v>
      </c>
      <c r="F115" s="21">
        <f>IF(OR($A115="",$B115="",$C115=""),"",B115*'MPTO_working_3-way'!$I114)</f>
        <v>5.3431058876491209</v>
      </c>
      <c r="G115" s="22">
        <f>IF(OR($A115="",$B115="",$C115=""),"",C115*'MPTO_working_3-way'!$I114)</f>
        <v>9.3840234932019371</v>
      </c>
      <c r="H115" s="17">
        <f>IF(OR($A115="",$B115="",$C115=""),"",'MPTO_working_3-way'!E114)</f>
        <v>1.3912732101932781</v>
      </c>
      <c r="I115" s="21">
        <f>IF(OR($A115="",$B115="",$C115=""),"",'MPTO_working_3-way'!F114)</f>
        <v>5.486586827655068</v>
      </c>
      <c r="J115" s="22">
        <f>IF(OR($A115="",$B115="",$C115=""),"",'MPTO_working_3-way'!G114)</f>
        <v>10.103945613514341</v>
      </c>
      <c r="K115" s="17">
        <f>IF(OR($A115="",$B115="",$C115=""),"",'OddsRatio_working_3-way'!H114)</f>
        <v>1.3987049066514707</v>
      </c>
      <c r="L115" s="21">
        <f>IF(OR($A115="",$B115="",$C115=""),"",'OddsRatio_working_3-way'!I114)</f>
        <v>5.4935120560449544</v>
      </c>
      <c r="M115" s="22">
        <f>IF(OR($A115="",$B115="",$C115=""),"",'OddsRatio_working_3-way'!J114)</f>
        <v>9.7068530966050925</v>
      </c>
      <c r="N115" s="23">
        <f t="shared" si="28"/>
        <v>70.627883988980827</v>
      </c>
      <c r="O115" s="24">
        <f t="shared" si="29"/>
        <v>18.715706202109043</v>
      </c>
      <c r="P115" s="24">
        <f t="shared" si="30"/>
        <v>10.656409808910105</v>
      </c>
      <c r="Q115" t="s">
        <v>141</v>
      </c>
      <c r="R115" t="s">
        <v>136</v>
      </c>
      <c r="S115" t="s">
        <v>301</v>
      </c>
      <c r="T115" s="35">
        <v>100</v>
      </c>
      <c r="U115" s="35">
        <f t="shared" si="31"/>
        <v>42.196531791907518</v>
      </c>
      <c r="V115" s="35">
        <f t="shared" si="32"/>
        <v>75.062344139650875</v>
      </c>
      <c r="W115" s="35">
        <f t="shared" si="33"/>
        <v>77.876106194690252</v>
      </c>
      <c r="X115" s="35">
        <f t="shared" si="34"/>
        <v>47.061549665658866</v>
      </c>
      <c r="Y115" s="35">
        <f t="shared" si="35"/>
        <v>79.927362013402231</v>
      </c>
      <c r="Z115" s="35">
        <f t="shared" si="36"/>
        <v>82.741124068441621</v>
      </c>
      <c r="AA115" s="35">
        <f t="shared" si="37"/>
        <v>-4.8650178737513485</v>
      </c>
      <c r="AB115" s="35">
        <f t="shared" si="38"/>
        <v>-4.8650178737513556</v>
      </c>
      <c r="AC115" s="35">
        <f t="shared" si="39"/>
        <v>-4.8650178737513698</v>
      </c>
      <c r="AF115">
        <v>1.69</v>
      </c>
      <c r="AG115">
        <v>2.2599999999999998</v>
      </c>
      <c r="AJ115" t="s">
        <v>146</v>
      </c>
    </row>
    <row r="116" spans="1:36" ht="15" x14ac:dyDescent="0.25">
      <c r="A116">
        <v>1.73</v>
      </c>
      <c r="B116">
        <v>4.01</v>
      </c>
      <c r="C116">
        <v>4.5199999999999996</v>
      </c>
      <c r="D116" s="20">
        <f t="shared" si="40"/>
        <v>4.8650178737513539E-2</v>
      </c>
      <c r="E116" s="17">
        <f>IF(OR($A116="",$B116="",$C116=""),"",A116*'MPTO_working_3-way'!$I115)</f>
        <v>1.8141648092158984</v>
      </c>
      <c r="F116" s="21">
        <f>IF(OR($A116="",$B116="",$C116=""),"",B116*'MPTO_working_3-way'!$I115)</f>
        <v>4.2050872167374287</v>
      </c>
      <c r="G116" s="22">
        <f>IF(OR($A116="",$B116="",$C116=""),"",C116*'MPTO_working_3-way'!$I115)</f>
        <v>4.7398988078935611</v>
      </c>
      <c r="H116" s="17">
        <f>IF(OR($A116="",$B116="",$C116=""),"",'MPTO_working_3-way'!E115)</f>
        <v>1.7799359910339612</v>
      </c>
      <c r="I116" s="21">
        <f>IF(OR($A116="",$B116="",$C116=""),"",'MPTO_working_3-way'!F115)</f>
        <v>4.2889034096836154</v>
      </c>
      <c r="J116" s="22">
        <f>IF(OR($A116="",$B116="",$C116=""),"",'MPTO_working_3-way'!G115)</f>
        <v>4.8775202998009579</v>
      </c>
      <c r="K116" s="17">
        <f>IF(OR($A116="",$B116="",$C116=""),"",'OddsRatio_working_3-way'!H115)</f>
        <v>1.7919740033635905</v>
      </c>
      <c r="L116" s="21">
        <f>IF(OR($A116="",$B116="",$C116=""),"",'OddsRatio_working_3-way'!I115)</f>
        <v>4.2655366440060396</v>
      </c>
      <c r="M116" s="22">
        <f>IF(OR($A116="",$B116="",$C116=""),"",'OddsRatio_working_3-way'!J115)</f>
        <v>4.8188335504655351</v>
      </c>
      <c r="N116" s="23">
        <f t="shared" si="28"/>
        <v>55.121783584381781</v>
      </c>
      <c r="O116" s="24">
        <f t="shared" si="29"/>
        <v>23.780719601242016</v>
      </c>
      <c r="P116" s="24">
        <f t="shared" si="30"/>
        <v>21.09749681437621</v>
      </c>
      <c r="Q116" t="s">
        <v>284</v>
      </c>
      <c r="R116" t="s">
        <v>285</v>
      </c>
      <c r="S116" t="s">
        <v>302</v>
      </c>
      <c r="T116" s="35">
        <v>100</v>
      </c>
      <c r="U116" s="35">
        <f t="shared" si="31"/>
        <v>40.476190476190474</v>
      </c>
      <c r="V116" s="35">
        <f t="shared" si="32"/>
        <v>75.062344139650875</v>
      </c>
      <c r="W116" s="35">
        <f t="shared" si="33"/>
        <v>79.757085020242926</v>
      </c>
      <c r="X116" s="35">
        <f t="shared" si="34"/>
        <v>45.180570840106213</v>
      </c>
      <c r="Y116" s="35">
        <f t="shared" si="35"/>
        <v>79.766724503566607</v>
      </c>
      <c r="Z116" s="35">
        <f t="shared" si="36"/>
        <v>84.461465384158657</v>
      </c>
      <c r="AA116" s="35">
        <f t="shared" si="37"/>
        <v>-4.7043803639157389</v>
      </c>
      <c r="AB116" s="35">
        <f t="shared" si="38"/>
        <v>-4.7043803639157318</v>
      </c>
      <c r="AC116" s="35">
        <f t="shared" si="39"/>
        <v>-4.7043803639157318</v>
      </c>
      <c r="AF116">
        <v>1.62</v>
      </c>
      <c r="AG116">
        <v>2.33</v>
      </c>
      <c r="AJ116" t="s">
        <v>303</v>
      </c>
    </row>
    <row r="117" spans="1:36" ht="15" x14ac:dyDescent="0.25">
      <c r="A117">
        <v>1.68</v>
      </c>
      <c r="B117">
        <v>4.01</v>
      </c>
      <c r="C117">
        <v>4.9400000000000004</v>
      </c>
      <c r="D117" s="20">
        <f t="shared" si="40"/>
        <v>4.7043803639157389E-2</v>
      </c>
      <c r="E117" s="17">
        <f>IF(OR($A117="",$B117="",$C117=""),"",A117*'MPTO_working_3-way'!$I116)</f>
        <v>1.7590335901137844</v>
      </c>
      <c r="F117" s="21">
        <f>IF(OR($A117="",$B117="",$C117=""),"",B117*'MPTO_working_3-way'!$I116)</f>
        <v>4.1986456525930205</v>
      </c>
      <c r="G117" s="22">
        <f>IF(OR($A117="",$B117="",$C117=""),"",C117*'MPTO_working_3-way'!$I116)</f>
        <v>5.1723963899774379</v>
      </c>
      <c r="H117" s="17">
        <f>IF(OR($A117="",$B117="",$C117=""),"",'MPTO_working_3-way'!E116)</f>
        <v>1.7254563362802691</v>
      </c>
      <c r="I117" s="21">
        <f>IF(OR($A117="",$B117="",$C117=""),"",'MPTO_working_3-way'!F116)</f>
        <v>4.2790763857625187</v>
      </c>
      <c r="J117" s="22">
        <f>IF(OR($A117="",$B117="",$C117=""),"",'MPTO_working_3-way'!G116)</f>
        <v>5.3548130759517196</v>
      </c>
      <c r="K117" s="17">
        <f>IF(OR($A117="",$B117="",$C117=""),"",'OddsRatio_working_3-way'!H116)</f>
        <v>1.7370812330915648</v>
      </c>
      <c r="L117" s="21">
        <f>IF(OR($A117="",$B117="",$C117=""),"",'OddsRatio_working_3-way'!I116)</f>
        <v>4.2626683994200123</v>
      </c>
      <c r="M117" s="22">
        <f>IF(OR($A117="",$B117="",$C117=""),"",'OddsRatio_working_3-way'!J116)</f>
        <v>5.2707353799717103</v>
      </c>
      <c r="N117" s="23">
        <f t="shared" si="28"/>
        <v>56.849397624937581</v>
      </c>
      <c r="O117" s="24">
        <f t="shared" si="29"/>
        <v>23.817203992492555</v>
      </c>
      <c r="P117" s="24">
        <f t="shared" si="30"/>
        <v>19.333398382569865</v>
      </c>
      <c r="Q117" t="s">
        <v>286</v>
      </c>
      <c r="R117" t="s">
        <v>287</v>
      </c>
      <c r="S117" t="s">
        <v>302</v>
      </c>
      <c r="T117" s="35">
        <v>100</v>
      </c>
      <c r="U117" s="35">
        <f t="shared" si="31"/>
        <v>81.16760828625236</v>
      </c>
      <c r="V117" s="35">
        <f t="shared" si="32"/>
        <v>77.064220183486242</v>
      </c>
      <c r="W117" s="35">
        <f t="shared" si="33"/>
        <v>36.708860759493668</v>
      </c>
      <c r="X117" s="35">
        <f t="shared" si="34"/>
        <v>86.226919057020083</v>
      </c>
      <c r="Y117" s="35">
        <f t="shared" si="35"/>
        <v>82.12353095425398</v>
      </c>
      <c r="Z117" s="35">
        <f t="shared" si="36"/>
        <v>41.768171530261412</v>
      </c>
      <c r="AA117" s="35">
        <f t="shared" si="37"/>
        <v>-5.0593107707677234</v>
      </c>
      <c r="AB117" s="35">
        <f t="shared" si="38"/>
        <v>-5.0593107707677376</v>
      </c>
      <c r="AC117" s="35">
        <f t="shared" si="39"/>
        <v>-5.0593107707677447</v>
      </c>
      <c r="AF117">
        <v>1.62</v>
      </c>
      <c r="AG117">
        <v>2.33</v>
      </c>
      <c r="AJ117" t="s">
        <v>303</v>
      </c>
    </row>
    <row r="118" spans="1:36" ht="15" x14ac:dyDescent="0.25">
      <c r="A118">
        <v>5.31</v>
      </c>
      <c r="B118">
        <v>4.3600000000000003</v>
      </c>
      <c r="C118">
        <v>1.58</v>
      </c>
      <c r="D118" s="20">
        <f t="shared" si="40"/>
        <v>5.0593107707677332E-2</v>
      </c>
      <c r="E118" s="17">
        <f>IF(OR($A118="",$B118="",$C118=""),"",A118*'MPTO_working_3-way'!$I117)</f>
        <v>5.5786494019277661</v>
      </c>
      <c r="F118" s="21">
        <f>IF(OR($A118="",$B118="",$C118=""),"",B118*'MPTO_working_3-way'!$I117)</f>
        <v>4.5805859496054735</v>
      </c>
      <c r="G118" s="22">
        <f>IF(OR($A118="",$B118="",$C118=""),"",C118*'MPTO_working_3-way'!$I117)</f>
        <v>1.6599371101781302</v>
      </c>
      <c r="H118" s="17">
        <f>IF(OR($A118="",$B118="",$C118=""),"",'MPTO_working_3-way'!E117)</f>
        <v>5.8322794632235322</v>
      </c>
      <c r="I118" s="21">
        <f>IF(OR($A118="",$B118="",$C118=""),"",'MPTO_working_3-way'!F117)</f>
        <v>4.7060278759630458</v>
      </c>
      <c r="J118" s="22">
        <f>IF(OR($A118="",$B118="",$C118=""),"",'MPTO_working_3-way'!G117)</f>
        <v>1.6232527102486998</v>
      </c>
      <c r="K118" s="17">
        <f>IF(OR($A118="",$B118="",$C118=""),"",'OddsRatio_working_3-way'!H117)</f>
        <v>5.7206270970249999</v>
      </c>
      <c r="L118" s="21">
        <f>IF(OR($A118="",$B118="",$C118=""),"",'OddsRatio_working_3-way'!I117)</f>
        <v>4.6801176440844552</v>
      </c>
      <c r="M118" s="22">
        <f>IF(OR($A118="",$B118="",$C118=""),"",'OddsRatio_working_3-way'!J117)</f>
        <v>1.6352584028479122</v>
      </c>
      <c r="N118" s="23">
        <f t="shared" si="28"/>
        <v>17.925485685736742</v>
      </c>
      <c r="O118" s="24">
        <f t="shared" si="29"/>
        <v>21.831268117261946</v>
      </c>
      <c r="P118" s="24">
        <f t="shared" si="30"/>
        <v>60.243246197001319</v>
      </c>
      <c r="Q118" t="s">
        <v>288</v>
      </c>
      <c r="R118" t="s">
        <v>289</v>
      </c>
      <c r="S118" t="s">
        <v>302</v>
      </c>
      <c r="T118" s="35">
        <v>100</v>
      </c>
      <c r="U118" s="35">
        <f t="shared" si="31"/>
        <v>55.752212389380524</v>
      </c>
      <c r="V118" s="35">
        <f t="shared" si="32"/>
        <v>72.29916897506925</v>
      </c>
      <c r="W118" s="35">
        <f t="shared" si="33"/>
        <v>67.532467532467535</v>
      </c>
      <c r="X118" s="35">
        <f t="shared" si="34"/>
        <v>60.168363492463214</v>
      </c>
      <c r="Y118" s="35">
        <f t="shared" si="35"/>
        <v>76.715320078151933</v>
      </c>
      <c r="Z118" s="35">
        <f t="shared" si="36"/>
        <v>71.948618635550218</v>
      </c>
      <c r="AA118" s="35">
        <f t="shared" si="37"/>
        <v>-4.4161511030826901</v>
      </c>
      <c r="AB118" s="35">
        <f t="shared" si="38"/>
        <v>-4.416151103082683</v>
      </c>
      <c r="AC118" s="35">
        <f t="shared" si="39"/>
        <v>-4.416151103082683</v>
      </c>
      <c r="AF118">
        <v>1.63</v>
      </c>
      <c r="AG118">
        <v>2.2999999999999998</v>
      </c>
      <c r="AJ118" t="s">
        <v>303</v>
      </c>
    </row>
    <row r="119" spans="1:36" ht="15" x14ac:dyDescent="0.25">
      <c r="A119">
        <v>2.2599999999999998</v>
      </c>
      <c r="B119">
        <v>3.61</v>
      </c>
      <c r="C119">
        <v>3.08</v>
      </c>
      <c r="D119" s="20">
        <f t="shared" si="40"/>
        <v>4.4161511030826883E-2</v>
      </c>
      <c r="E119" s="17">
        <f>IF(OR($A119="",$B119="",$C119=""),"",A119*'MPTO_working_3-way'!$I118)</f>
        <v>2.3598050149296683</v>
      </c>
      <c r="F119" s="21">
        <f>IF(OR($A119="",$B119="",$C119=""),"",B119*'MPTO_working_3-way'!$I118)</f>
        <v>3.769423054821285</v>
      </c>
      <c r="G119" s="22">
        <f>IF(OR($A119="",$B119="",$C119=""),"",C119*'MPTO_working_3-way'!$I118)</f>
        <v>3.2160174539749469</v>
      </c>
      <c r="H119" s="17">
        <f>IF(OR($A119="",$B119="",$C119=""),"",'MPTO_working_3-way'!E118)</f>
        <v>2.3377738513797133</v>
      </c>
      <c r="I119" s="21">
        <f>IF(OR($A119="",$B119="",$C119=""),"",'MPTO_working_3-way'!F118)</f>
        <v>3.8126057519341834</v>
      </c>
      <c r="J119" s="22">
        <f>IF(OR($A119="",$B119="",$C119=""),"",'MPTO_working_3-way'!G118)</f>
        <v>3.2262766450250466</v>
      </c>
      <c r="K119" s="17">
        <f>IF(OR($A119="",$B119="",$C119=""),"",'OddsRatio_working_3-way'!H118)</f>
        <v>2.347254926061153</v>
      </c>
      <c r="L119" s="21">
        <f>IF(OR($A119="",$B119="",$C119=""),"",'OddsRatio_working_3-way'!I118)</f>
        <v>3.7907423468409598</v>
      </c>
      <c r="M119" s="22">
        <f>IF(OR($A119="",$B119="",$C119=""),"",'OddsRatio_working_3-way'!J118)</f>
        <v>3.224039877942221</v>
      </c>
      <c r="N119" s="23">
        <f t="shared" si="28"/>
        <v>42.376382526240377</v>
      </c>
      <c r="O119" s="24">
        <f t="shared" si="29"/>
        <v>26.529258866842998</v>
      </c>
      <c r="P119" s="24">
        <f t="shared" si="30"/>
        <v>31.094358606916632</v>
      </c>
      <c r="Q119" t="s">
        <v>290</v>
      </c>
      <c r="R119" t="s">
        <v>291</v>
      </c>
      <c r="S119" t="s">
        <v>302</v>
      </c>
      <c r="T119" s="35">
        <v>100</v>
      </c>
      <c r="U119" s="35">
        <f t="shared" si="31"/>
        <v>85.549132947976886</v>
      </c>
      <c r="V119" s="35">
        <f t="shared" si="32"/>
        <v>77.578475336322867</v>
      </c>
      <c r="W119" s="35">
        <f t="shared" si="33"/>
        <v>32.885906040268459</v>
      </c>
      <c r="X119" s="35">
        <f t="shared" si="34"/>
        <v>89.535618623408681</v>
      </c>
      <c r="Y119" s="35">
        <f t="shared" si="35"/>
        <v>81.564961011754662</v>
      </c>
      <c r="Z119" s="35">
        <f t="shared" si="36"/>
        <v>36.872391715700253</v>
      </c>
      <c r="AA119" s="35">
        <f t="shared" si="37"/>
        <v>-3.9864856754317941</v>
      </c>
      <c r="AB119" s="35">
        <f t="shared" si="38"/>
        <v>-3.9864856754317941</v>
      </c>
      <c r="AC119" s="35">
        <f t="shared" si="39"/>
        <v>-3.9864856754317941</v>
      </c>
      <c r="AF119">
        <v>1.81</v>
      </c>
      <c r="AG119">
        <v>2.04</v>
      </c>
      <c r="AJ119" t="s">
        <v>303</v>
      </c>
    </row>
    <row r="120" spans="1:36" ht="15" x14ac:dyDescent="0.25">
      <c r="A120">
        <v>6.92</v>
      </c>
      <c r="B120">
        <v>4.46</v>
      </c>
      <c r="C120">
        <v>1.49</v>
      </c>
      <c r="D120" s="20">
        <f t="shared" si="40"/>
        <v>3.9864856754318057E-2</v>
      </c>
      <c r="E120" s="17">
        <f>IF(OR($A120="",$B120="",$C120=""),"",A120*'MPTO_working_3-way'!$I119)</f>
        <v>7.1958648087398807</v>
      </c>
      <c r="F120" s="21">
        <f>IF(OR($A120="",$B120="",$C120=""),"",B120*'MPTO_working_3-way'!$I119)</f>
        <v>4.6377972611242582</v>
      </c>
      <c r="G120" s="22">
        <f>IF(OR($A120="",$B120="",$C120=""),"",C120*'MPTO_working_3-way'!$I119)</f>
        <v>1.5493986365639338</v>
      </c>
      <c r="H120" s="17">
        <f>IF(OR($A120="",$B120="",$C120=""),"",'MPTO_working_3-way'!E119)</f>
        <v>7.6207671581809135</v>
      </c>
      <c r="I120" s="21">
        <f>IF(OR($A120="",$B120="",$C120=""),"",'MPTO_working_3-way'!F119)</f>
        <v>4.740977611456108</v>
      </c>
      <c r="J120" s="22">
        <f>IF(OR($A120="",$B120="",$C120=""),"",'MPTO_working_3-way'!G119)</f>
        <v>1.5200972343891064</v>
      </c>
      <c r="K120" s="17">
        <f>IF(OR($A120="",$B120="",$C120=""),"",'OddsRatio_working_3-way'!H119)</f>
        <v>7.3973862639741812</v>
      </c>
      <c r="L120" s="21">
        <f>IF(OR($A120="",$B120="",$C120=""),"",'OddsRatio_working_3-way'!I119)</f>
        <v>4.7390129177957201</v>
      </c>
      <c r="M120" s="22">
        <f>IF(OR($A120="",$B120="",$C120=""),"",'OddsRatio_working_3-way'!J119)</f>
        <v>1.5295133900924571</v>
      </c>
      <c r="N120" s="23">
        <f t="shared" si="28"/>
        <v>13.896870307866681</v>
      </c>
      <c r="O120" s="24">
        <f t="shared" si="29"/>
        <v>21.56196020861826</v>
      </c>
      <c r="P120" s="24">
        <f t="shared" si="30"/>
        <v>64.541169483515063</v>
      </c>
      <c r="Q120" t="s">
        <v>292</v>
      </c>
      <c r="R120" t="s">
        <v>293</v>
      </c>
      <c r="S120" t="s">
        <v>302</v>
      </c>
      <c r="T120" s="35">
        <v>100</v>
      </c>
      <c r="U120" s="35">
        <f t="shared" si="31"/>
        <v>78.723404255319153</v>
      </c>
      <c r="V120" s="35">
        <f t="shared" si="32"/>
        <v>71.910112359550567</v>
      </c>
      <c r="W120" s="35">
        <f t="shared" si="33"/>
        <v>43.181818181818187</v>
      </c>
      <c r="X120" s="35">
        <f t="shared" si="34"/>
        <v>84.90806945863126</v>
      </c>
      <c r="Y120" s="35">
        <f t="shared" si="35"/>
        <v>78.094777562862674</v>
      </c>
      <c r="Z120" s="35">
        <f t="shared" si="36"/>
        <v>49.366483385130287</v>
      </c>
      <c r="AA120" s="35">
        <f t="shared" si="37"/>
        <v>-6.1846652033121075</v>
      </c>
      <c r="AB120" s="35">
        <f t="shared" si="38"/>
        <v>-6.1846652033121075</v>
      </c>
      <c r="AC120" s="35">
        <f t="shared" si="39"/>
        <v>-6.1846652033121003</v>
      </c>
      <c r="AF120">
        <v>1.63</v>
      </c>
      <c r="AG120">
        <v>2.35</v>
      </c>
      <c r="AJ120" t="s">
        <v>304</v>
      </c>
    </row>
    <row r="121" spans="1:36" ht="15" x14ac:dyDescent="0.25">
      <c r="A121">
        <v>4.7</v>
      </c>
      <c r="B121">
        <v>3.56</v>
      </c>
      <c r="C121">
        <v>1.76</v>
      </c>
      <c r="D121" s="20">
        <f t="shared" si="40"/>
        <v>6.1846652033121119E-2</v>
      </c>
      <c r="E121" s="17">
        <f>IF(OR($A121="",$B121="",$C121=""),"",A121*'MPTO_working_3-way'!$I120)</f>
        <v>4.990679264555669</v>
      </c>
      <c r="F121" s="21">
        <f>IF(OR($A121="",$B121="",$C121=""),"",B121*'MPTO_working_3-way'!$I120)</f>
        <v>3.7801740812379112</v>
      </c>
      <c r="G121" s="22">
        <f>IF(OR($A121="",$B121="",$C121=""),"",C121*'MPTO_working_3-way'!$I120)</f>
        <v>1.8688501075782933</v>
      </c>
      <c r="H121" s="17">
        <f>IF(OR($A121="",$B121="",$C121=""),"",'MPTO_working_3-way'!E120)</f>
        <v>5.2042564822756541</v>
      </c>
      <c r="I121" s="21">
        <f>IF(OR($A121="",$B121="",$C121=""),"",'MPTO_working_3-way'!F120)</f>
        <v>3.8419671994266511</v>
      </c>
      <c r="J121" s="22">
        <f>IF(OR($A121="",$B121="",$C121=""),"",'MPTO_working_3-way'!G120)</f>
        <v>1.8262629737185043</v>
      </c>
      <c r="K121" s="17">
        <f>IF(OR($A121="",$B121="",$C121=""),"",'OddsRatio_working_3-way'!H120)</f>
        <v>5.096957150209426</v>
      </c>
      <c r="L121" s="21">
        <f>IF(OR($A121="",$B121="",$C121=""),"",'OddsRatio_working_3-way'!I120)</f>
        <v>3.8346514336584123</v>
      </c>
      <c r="M121" s="22">
        <f>IF(OR($A121="",$B121="",$C121=""),"",'OddsRatio_working_3-way'!J120)</f>
        <v>1.8415371443673416</v>
      </c>
      <c r="N121" s="23">
        <f t="shared" si="28"/>
        <v>20.037352572466549</v>
      </c>
      <c r="O121" s="24">
        <f t="shared" si="29"/>
        <v>26.453808171514826</v>
      </c>
      <c r="P121" s="24">
        <f t="shared" si="30"/>
        <v>53.508839256018618</v>
      </c>
      <c r="Q121" t="s">
        <v>294</v>
      </c>
      <c r="R121" t="s">
        <v>295</v>
      </c>
      <c r="S121" t="s">
        <v>302</v>
      </c>
      <c r="T121" s="35">
        <v>100</v>
      </c>
      <c r="U121" s="35">
        <f t="shared" si="31"/>
        <v>61.685823754789276</v>
      </c>
      <c r="V121" s="35">
        <f t="shared" si="32"/>
        <v>72.67759562841529</v>
      </c>
      <c r="W121" s="35">
        <f t="shared" si="33"/>
        <v>60.15936254980079</v>
      </c>
      <c r="X121" s="35">
        <f t="shared" si="34"/>
        <v>67.163041821783892</v>
      </c>
      <c r="Y121" s="35">
        <f t="shared" si="35"/>
        <v>78.154813695409928</v>
      </c>
      <c r="Z121" s="35">
        <f t="shared" si="36"/>
        <v>65.636580616795428</v>
      </c>
      <c r="AA121" s="35">
        <f t="shared" si="37"/>
        <v>-5.4772180669946167</v>
      </c>
      <c r="AB121" s="35">
        <f t="shared" si="38"/>
        <v>-5.477218066994638</v>
      </c>
      <c r="AC121" s="35">
        <f t="shared" si="39"/>
        <v>-5.477218066994638</v>
      </c>
      <c r="AF121">
        <v>2.23</v>
      </c>
      <c r="AG121">
        <v>1.65</v>
      </c>
      <c r="AJ121" t="s">
        <v>305</v>
      </c>
    </row>
    <row r="122" spans="1:36" ht="15" x14ac:dyDescent="0.25">
      <c r="A122">
        <v>2.61</v>
      </c>
      <c r="B122">
        <v>3.66</v>
      </c>
      <c r="C122">
        <v>2.5099999999999998</v>
      </c>
      <c r="D122" s="20">
        <f t="shared" si="40"/>
        <v>5.477218066994638E-2</v>
      </c>
      <c r="E122" s="17">
        <f>IF(OR($A122="",$B122="",$C122=""),"",A122*'MPTO_working_3-way'!$I121)</f>
        <v>2.7529553915485598</v>
      </c>
      <c r="F122" s="21">
        <f>IF(OR($A122="",$B122="",$C122=""),"",B122*'MPTO_working_3-way'!$I121)</f>
        <v>3.8604661812520038</v>
      </c>
      <c r="G122" s="22">
        <f>IF(OR($A122="",$B122="",$C122=""),"",C122*'MPTO_working_3-way'!$I121)</f>
        <v>2.6474781734815651</v>
      </c>
      <c r="H122" s="17">
        <f>IF(OR($A122="",$B122="",$C122=""),"",'MPTO_working_3-way'!E121)</f>
        <v>2.7405942409292567</v>
      </c>
      <c r="I122" s="21">
        <f>IF(OR($A122="",$B122="",$C122=""),"",'MPTO_working_3-way'!F121)</f>
        <v>3.9220815717491355</v>
      </c>
      <c r="J122" s="22">
        <f>IF(OR($A122="",$B122="",$C122=""),"",'MPTO_working_3-way'!G121)</f>
        <v>2.6305476277043529</v>
      </c>
      <c r="K122" s="17">
        <f>IF(OR($A122="",$B122="",$C122=""),"",'OddsRatio_working_3-way'!H121)</f>
        <v>2.7479270646097906</v>
      </c>
      <c r="L122" s="21">
        <f>IF(OR($A122="",$B122="",$C122=""),"",'OddsRatio_working_3-way'!I121)</f>
        <v>3.8878794980509608</v>
      </c>
      <c r="M122" s="22">
        <f>IF(OR($A122="",$B122="",$C122=""),"",'OddsRatio_working_3-way'!J121)</f>
        <v>2.6393601661868233</v>
      </c>
      <c r="N122" s="23">
        <f t="shared" si="28"/>
        <v>36.324598759208079</v>
      </c>
      <c r="O122" s="24">
        <f t="shared" si="29"/>
        <v>25.903607311894284</v>
      </c>
      <c r="P122" s="24">
        <f t="shared" si="30"/>
        <v>37.771793928897637</v>
      </c>
      <c r="Q122" t="s">
        <v>296</v>
      </c>
      <c r="R122" t="s">
        <v>297</v>
      </c>
      <c r="S122" t="s">
        <v>302</v>
      </c>
      <c r="T122" s="35">
        <v>100</v>
      </c>
      <c r="U122" s="35">
        <f t="shared" si="31"/>
        <v>80.46875</v>
      </c>
      <c r="V122" s="35">
        <f t="shared" si="32"/>
        <v>73.890339425587456</v>
      </c>
      <c r="W122" s="35">
        <f t="shared" si="33"/>
        <v>39.393939393939398</v>
      </c>
      <c r="X122" s="35">
        <f t="shared" si="34"/>
        <v>86.715721180473139</v>
      </c>
      <c r="Y122" s="35">
        <f t="shared" si="35"/>
        <v>80.137310606060609</v>
      </c>
      <c r="Z122" s="35">
        <f t="shared" si="36"/>
        <v>45.64091057441253</v>
      </c>
      <c r="AA122" s="35">
        <f t="shared" si="37"/>
        <v>-6.2469711804731389</v>
      </c>
      <c r="AB122" s="35">
        <f t="shared" si="38"/>
        <v>-6.2469711804731531</v>
      </c>
      <c r="AC122" s="35">
        <f t="shared" si="39"/>
        <v>-6.2469711804731318</v>
      </c>
      <c r="AF122">
        <v>1.87</v>
      </c>
      <c r="AG122">
        <v>1.93</v>
      </c>
      <c r="AJ122" t="s">
        <v>305</v>
      </c>
    </row>
    <row r="123" spans="1:36" ht="15" x14ac:dyDescent="0.25">
      <c r="A123">
        <v>5.12</v>
      </c>
      <c r="B123">
        <v>3.83</v>
      </c>
      <c r="C123">
        <v>1.65</v>
      </c>
      <c r="D123" s="20">
        <f t="shared" si="40"/>
        <v>6.2469711804731265E-2</v>
      </c>
      <c r="E123" s="17">
        <f>IF(OR($A123="",$B123="",$C123=""),"",A123*'MPTO_working_3-way'!$I122)</f>
        <v>5.4398449244402238</v>
      </c>
      <c r="F123" s="21">
        <f>IF(OR($A123="",$B123="",$C123=""),"",B123*'MPTO_working_3-way'!$I122)</f>
        <v>4.0692589962121204</v>
      </c>
      <c r="G123" s="22">
        <f>IF(OR($A123="",$B123="",$C123=""),"",C123*'MPTO_working_3-way'!$I122)</f>
        <v>1.7530750244778064</v>
      </c>
      <c r="H123" s="17">
        <f>IF(OR($A123="",$B123="",$C123=""),"",'MPTO_working_3-way'!E122)</f>
        <v>5.7310116642380917</v>
      </c>
      <c r="I123" s="21">
        <f>IF(OR($A123="",$B123="",$C123=""),"",'MPTO_working_3-way'!F122)</f>
        <v>4.1619260858715563</v>
      </c>
      <c r="J123" s="22">
        <f>IF(OR($A123="",$B123="",$C123=""),"",'MPTO_working_3-way'!G122)</f>
        <v>1.7087083862459098</v>
      </c>
      <c r="K123" s="17">
        <f>IF(OR($A123="",$B123="",$C123=""),"",'OddsRatio_working_3-way'!H122)</f>
        <v>5.5874847736588009</v>
      </c>
      <c r="L123" s="21">
        <f>IF(OR($A123="",$B123="",$C123=""),"",'OddsRatio_working_3-way'!I122)</f>
        <v>4.1511121139452456</v>
      </c>
      <c r="M123" s="22">
        <f>IF(OR($A123="",$B123="",$C123=""),"",'OddsRatio_working_3-way'!J122)</f>
        <v>1.7237536657471411</v>
      </c>
      <c r="N123" s="23">
        <f t="shared" si="28"/>
        <v>18.382876973333996</v>
      </c>
      <c r="O123" s="24">
        <f t="shared" si="29"/>
        <v>24.574498721532652</v>
      </c>
      <c r="P123" s="24">
        <f t="shared" si="30"/>
        <v>57.042624305133373</v>
      </c>
      <c r="Q123" t="s">
        <v>298</v>
      </c>
      <c r="R123" t="s">
        <v>299</v>
      </c>
      <c r="S123" t="s">
        <v>302</v>
      </c>
      <c r="T123" s="35">
        <v>100</v>
      </c>
      <c r="U123" s="35">
        <f t="shared" si="31"/>
        <v>68.454258675078862</v>
      </c>
      <c r="V123" s="35">
        <f t="shared" si="32"/>
        <v>69.6048632218845</v>
      </c>
      <c r="W123" s="35">
        <f t="shared" si="33"/>
        <v>58.677685950413228</v>
      </c>
      <c r="X123" s="35">
        <f t="shared" si="34"/>
        <v>71.71745082770228</v>
      </c>
      <c r="Y123" s="35">
        <f t="shared" si="35"/>
        <v>72.868055374507918</v>
      </c>
      <c r="Z123" s="35">
        <f t="shared" si="36"/>
        <v>61.940878103036631</v>
      </c>
      <c r="AA123" s="35">
        <f t="shared" si="37"/>
        <v>-3.263192152623418</v>
      </c>
      <c r="AB123" s="35">
        <f t="shared" si="38"/>
        <v>-3.263192152623418</v>
      </c>
      <c r="AC123" s="35">
        <f t="shared" si="39"/>
        <v>-3.2631921526234038</v>
      </c>
      <c r="AF123">
        <v>1.9</v>
      </c>
      <c r="AG123">
        <v>1.9</v>
      </c>
      <c r="AJ123" t="s">
        <v>306</v>
      </c>
    </row>
    <row r="124" spans="1:36" ht="15" x14ac:dyDescent="0.25">
      <c r="A124">
        <v>3.17</v>
      </c>
      <c r="B124">
        <v>3.29</v>
      </c>
      <c r="C124">
        <v>2.42</v>
      </c>
      <c r="D124" s="20">
        <f t="shared" si="40"/>
        <v>3.2631921526234065E-2</v>
      </c>
      <c r="E124" s="17">
        <f>IF(OR($A124="",$B124="",$C124=""),"",A124*'MPTO_working_3-way'!$I123)</f>
        <v>3.2734431912381621</v>
      </c>
      <c r="F124" s="21">
        <f>IF(OR($A124="",$B124="",$C124=""),"",B124*'MPTO_working_3-way'!$I123)</f>
        <v>3.3973590218213099</v>
      </c>
      <c r="G124" s="22">
        <f>IF(OR($A124="",$B124="",$C124=""),"",C124*'MPTO_working_3-way'!$I123)</f>
        <v>2.4989692500934866</v>
      </c>
      <c r="H124" s="17">
        <f>IF(OR($A124="",$B124="",$C124=""),"",'MPTO_working_3-way'!E123)</f>
        <v>3.2832085223507645</v>
      </c>
      <c r="I124" s="21">
        <f>IF(OR($A124="",$B124="",$C124=""),"",'MPTO_working_3-way'!F123)</f>
        <v>3.412106816731368</v>
      </c>
      <c r="J124" s="22">
        <f>IF(OR($A124="",$B124="",$C124=""),"",'MPTO_working_3-way'!G123)</f>
        <v>2.4854240237739202</v>
      </c>
      <c r="K124" s="17">
        <f>IF(OR($A124="",$B124="",$C124=""),"",'OddsRatio_working_3-way'!H123)</f>
        <v>3.2791619645260299</v>
      </c>
      <c r="L124" s="21">
        <f>IF(OR($A124="",$B124="",$C124=""),"",'OddsRatio_working_3-way'!I123)</f>
        <v>3.4051985708592665</v>
      </c>
      <c r="M124" s="22">
        <f>IF(OR($A124="",$B124="",$C124=""),"",'OddsRatio_working_3-way'!J123)</f>
        <v>2.4914331749433005</v>
      </c>
      <c r="N124" s="23">
        <f t="shared" si="28"/>
        <v>30.54887290167866</v>
      </c>
      <c r="O124" s="24">
        <f t="shared" si="29"/>
        <v>29.434628297362114</v>
      </c>
      <c r="P124" s="24">
        <f t="shared" si="30"/>
        <v>40.016498800959234</v>
      </c>
      <c r="Q124" t="s">
        <v>139</v>
      </c>
      <c r="R124" t="s">
        <v>105</v>
      </c>
      <c r="S124" t="s">
        <v>302</v>
      </c>
      <c r="T124" s="35">
        <v>100</v>
      </c>
      <c r="U124" s="35">
        <f t="shared" si="31"/>
        <v>61.685823754789276</v>
      </c>
      <c r="V124" s="35">
        <f t="shared" si="32"/>
        <v>74.160206718346245</v>
      </c>
      <c r="W124" s="35">
        <f t="shared" si="33"/>
        <v>60.784313725490193</v>
      </c>
      <c r="X124" s="35">
        <f t="shared" si="34"/>
        <v>65.055479556163547</v>
      </c>
      <c r="Y124" s="35">
        <f t="shared" si="35"/>
        <v>77.529862519720538</v>
      </c>
      <c r="Z124" s="35">
        <f t="shared" si="36"/>
        <v>64.153969526864472</v>
      </c>
      <c r="AA124" s="35">
        <f t="shared" si="37"/>
        <v>-3.3696558013742717</v>
      </c>
      <c r="AB124" s="35">
        <f t="shared" si="38"/>
        <v>-3.369655801374293</v>
      </c>
      <c r="AC124" s="35">
        <f t="shared" si="39"/>
        <v>-3.3696558013742788</v>
      </c>
      <c r="AF124">
        <v>2.14</v>
      </c>
      <c r="AG124">
        <v>1.75</v>
      </c>
      <c r="AJ124" t="s">
        <v>146</v>
      </c>
    </row>
    <row r="125" spans="1:36" ht="15" x14ac:dyDescent="0.25">
      <c r="A125">
        <v>2.61</v>
      </c>
      <c r="B125">
        <v>3.87</v>
      </c>
      <c r="C125">
        <v>2.5499999999999998</v>
      </c>
      <c r="D125" s="20">
        <f t="shared" si="40"/>
        <v>3.3696558013742717E-2</v>
      </c>
      <c r="E125" s="17">
        <f>IF(OR($A125="",$B125="",$C125=""),"",A125*'MPTO_working_3-way'!$I124)</f>
        <v>2.6979480164158685</v>
      </c>
      <c r="F125" s="21">
        <f>IF(OR($A125="",$B125="",$C125=""),"",B125*'MPTO_working_3-way'!$I124)</f>
        <v>4.0004056795131842</v>
      </c>
      <c r="G125" s="22">
        <f>IF(OR($A125="",$B125="",$C125=""),"",C125*'MPTO_working_3-way'!$I124)</f>
        <v>2.6359262229350438</v>
      </c>
      <c r="H125" s="17">
        <f>IF(OR($A125="",$B125="",$C125=""),"",'MPTO_working_3-way'!E124)</f>
        <v>2.6888256267880548</v>
      </c>
      <c r="I125" s="21">
        <f>IF(OR($A125="",$B125="",$C125=""),"",'MPTO_working_3-way'!F124)</f>
        <v>4.0458680577644888</v>
      </c>
      <c r="J125" s="22">
        <f>IF(OR($A125="",$B125="",$C125=""),"",'MPTO_working_3-way'!G124)</f>
        <v>2.6251909132187623</v>
      </c>
      <c r="K125" s="17">
        <f>IF(OR($A125="",$B125="",$C125=""),"",'OddsRatio_working_3-way'!H124)</f>
        <v>2.6941809874209759</v>
      </c>
      <c r="L125" s="21">
        <f>IF(OR($A125="",$B125="",$C125=""),"",'OddsRatio_working_3-way'!I124)</f>
        <v>4.020061760185218</v>
      </c>
      <c r="M125" s="22">
        <f>IF(OR($A125="",$B125="",$C125=""),"",'OddsRatio_working_3-way'!J124)</f>
        <v>2.6310438077655358</v>
      </c>
      <c r="N125" s="23">
        <f t="shared" ref="N125" si="41">(1/E125)* 100</f>
        <v>37.06520636852246</v>
      </c>
      <c r="O125" s="24">
        <f t="shared" ref="O125" si="42">(1/F125)* 100</f>
        <v>24.997464760166316</v>
      </c>
      <c r="P125" s="24">
        <f t="shared" ref="P125" si="43">(1/G125)* 100</f>
        <v>37.93732887131123</v>
      </c>
      <c r="Q125" t="s">
        <v>106</v>
      </c>
      <c r="R125" t="s">
        <v>142</v>
      </c>
      <c r="S125" t="s">
        <v>302</v>
      </c>
      <c r="T125" s="35">
        <v>100</v>
      </c>
      <c r="U125" s="35" t="e">
        <f t="shared" ref="U125" si="44">(1/A126)*((T125*A126)-T125)</f>
        <v>#DIV/0!</v>
      </c>
      <c r="V125" s="35" t="e">
        <f t="shared" ref="V125" si="45">(1/B126)*((T125*B126)-T125)</f>
        <v>#DIV/0!</v>
      </c>
      <c r="W125" s="35" t="e">
        <f t="shared" ref="W125" si="46">(1/C126)*((T125*C126)-T125)</f>
        <v>#DIV/0!</v>
      </c>
      <c r="X125" s="35" t="e">
        <f t="shared" ref="X125" si="47">((1/B126)+(1/C126))*T125</f>
        <v>#DIV/0!</v>
      </c>
      <c r="Y125" s="35" t="e">
        <f t="shared" ref="Y125" si="48">((1/A126)+(1/C126))*T125</f>
        <v>#DIV/0!</v>
      </c>
      <c r="Z125" s="35" t="e">
        <f t="shared" ref="Z125" si="49">((1/A126)+(1/B126))*T125</f>
        <v>#DIV/0!</v>
      </c>
      <c r="AA125" s="35" t="e">
        <f t="shared" ref="AA125" si="50">U125-X125</f>
        <v>#DIV/0!</v>
      </c>
      <c r="AB125" s="35" t="e">
        <f t="shared" ref="AB125" si="51">V125-Y125</f>
        <v>#DIV/0!</v>
      </c>
      <c r="AC125" s="35" t="e">
        <f t="shared" ref="AC125" si="52">W125-Z125</f>
        <v>#DIV/0!</v>
      </c>
      <c r="AF125">
        <v>1.8</v>
      </c>
      <c r="AG125">
        <v>2.0699999999999998</v>
      </c>
      <c r="AJ125" t="s">
        <v>146</v>
      </c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51"/>
      <c r="AE178" s="51"/>
      <c r="AF178"/>
      <c r="AG178"/>
      <c r="AH178" s="51"/>
      <c r="AI178" s="51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3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3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3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3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3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3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3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3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3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3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3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4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4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4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4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2021-12-25T15:47:09Z</dcterms:modified>
</cp:coreProperties>
</file>